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202\coordenadoria de aquisicoes e contratos\LICITAÇÕES 2025\CONCORRENCIA\01 - REFORMA SÃO FÉLIX DO ARAGUAIA - DETRAN-PRO-2024-21382\Remanescente\"/>
    </mc:Choice>
  </mc:AlternateContent>
  <bookViews>
    <workbookView xWindow="0" yWindow="0" windowWidth="28800" windowHeight="12330" activeTab="1"/>
  </bookViews>
  <sheets>
    <sheet name="Orçamento Analítico" sheetId="1" r:id="rId1"/>
    <sheet name="Orçamento Sintetico" sheetId="2" r:id="rId2"/>
    <sheet name="Cronograma" sheetId="3" r:id="rId3"/>
    <sheet name="Resumo" sheetId="4" r:id="rId4"/>
    <sheet name="BDI" sheetId="5" r:id="rId5"/>
    <sheet name="Detran MT" sheetId="6" state="hidden" r:id="rId6"/>
    <sheet name="Detran Inical" sheetId="7" state="hidden" r:id="rId7"/>
  </sheets>
  <definedNames>
    <definedName name="_xlnm._FilterDatabase" localSheetId="0" hidden="1">'Orçamento Analítico'!$A$5:$O$2603</definedName>
    <definedName name="_xlnm._FilterDatabase" localSheetId="1" hidden="1">'Orçamento Sintetico'!$A$4:$AW$275</definedName>
    <definedName name="_xlnm.Print_Area" localSheetId="2">Cronograma!$A$1:$Z$45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E4iFqHWo0aVNpLPux5gPenuk/o3Gdr33GMq9dTRl3M="/>
    </ext>
  </extLst>
</workbook>
</file>

<file path=xl/calcChain.xml><?xml version="1.0" encoding="utf-8"?>
<calcChain xmlns="http://schemas.openxmlformats.org/spreadsheetml/2006/main">
  <c r="I42" i="3" l="1"/>
  <c r="K42" i="3"/>
  <c r="J42" i="3"/>
  <c r="H42" i="3"/>
  <c r="G42" i="3"/>
  <c r="F42" i="3"/>
  <c r="E42" i="3"/>
  <c r="D42" i="3"/>
  <c r="J40" i="3"/>
  <c r="I40" i="3"/>
  <c r="H40" i="3"/>
  <c r="G40" i="3"/>
  <c r="F40" i="3"/>
  <c r="E40" i="3"/>
  <c r="D40" i="3"/>
  <c r="E32" i="3" l="1"/>
  <c r="D32" i="3"/>
  <c r="E36" i="3"/>
  <c r="D36" i="3"/>
  <c r="E30" i="3"/>
  <c r="D30" i="3"/>
  <c r="G278" i="2" l="1"/>
  <c r="I235" i="2"/>
  <c r="I236" i="2"/>
  <c r="I237" i="2"/>
  <c r="I238" i="2"/>
  <c r="I239" i="2"/>
  <c r="I240" i="2"/>
  <c r="I241" i="2"/>
  <c r="I242" i="2"/>
  <c r="I243" i="2"/>
  <c r="I244" i="2"/>
  <c r="I245"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55" i="2"/>
  <c r="I56" i="2"/>
  <c r="I58" i="2"/>
  <c r="I59" i="2"/>
  <c r="I60" i="2"/>
  <c r="I61" i="2"/>
  <c r="I63" i="2"/>
  <c r="I64" i="2"/>
  <c r="I65" i="2"/>
  <c r="I66" i="2"/>
  <c r="I67" i="2"/>
  <c r="I68" i="2"/>
  <c r="I69" i="2"/>
  <c r="I70" i="2"/>
  <c r="I18" i="2"/>
  <c r="AX241" i="2" l="1"/>
  <c r="AX82" i="2"/>
  <c r="AX80" i="2"/>
  <c r="AV12" i="2" l="1"/>
  <c r="F25" i="4" l="1"/>
  <c r="F24" i="4"/>
  <c r="A24" i="4"/>
  <c r="A18" i="5" s="1"/>
  <c r="D2" i="4"/>
  <c r="A1" i="4"/>
  <c r="A1" i="5" s="1"/>
  <c r="H2" i="3"/>
  <c r="A1" i="3"/>
  <c r="E279" i="2"/>
  <c r="E278" i="2"/>
  <c r="E277" i="2"/>
  <c r="AO275" i="2"/>
  <c r="AO274" i="2" s="1"/>
  <c r="AN275" i="2"/>
  <c r="AM275" i="2"/>
  <c r="AL275" i="2"/>
  <c r="AK275" i="2"/>
  <c r="AK274" i="2" s="1"/>
  <c r="AJ275" i="2"/>
  <c r="AJ274" i="2" s="1"/>
  <c r="AI275" i="2"/>
  <c r="AH275" i="2"/>
  <c r="AH274" i="2" s="1"/>
  <c r="AG275" i="2"/>
  <c r="AF275" i="2"/>
  <c r="AE275" i="2"/>
  <c r="AD275" i="2"/>
  <c r="AL274" i="2"/>
  <c r="AI274" i="2"/>
  <c r="AO273" i="2"/>
  <c r="AN273" i="2"/>
  <c r="AM273" i="2"/>
  <c r="AL273" i="2"/>
  <c r="AK273" i="2"/>
  <c r="AJ273" i="2"/>
  <c r="AI273" i="2"/>
  <c r="AH273" i="2"/>
  <c r="AG273" i="2"/>
  <c r="AF273" i="2"/>
  <c r="AE273" i="2"/>
  <c r="AD273" i="2"/>
  <c r="AO272" i="2"/>
  <c r="AN272" i="2"/>
  <c r="AM272" i="2"/>
  <c r="AL272" i="2"/>
  <c r="AK272" i="2"/>
  <c r="AJ272" i="2"/>
  <c r="AI272" i="2"/>
  <c r="AH272" i="2"/>
  <c r="AG272" i="2"/>
  <c r="AF272" i="2"/>
  <c r="AE272" i="2"/>
  <c r="AD272" i="2"/>
  <c r="G272" i="2"/>
  <c r="AU272" i="2" s="1"/>
  <c r="AO271" i="2"/>
  <c r="AN271" i="2"/>
  <c r="AM271" i="2"/>
  <c r="AL271" i="2"/>
  <c r="AK271" i="2"/>
  <c r="AJ271" i="2"/>
  <c r="AI271" i="2"/>
  <c r="AH271" i="2"/>
  <c r="AG271" i="2"/>
  <c r="AF271" i="2"/>
  <c r="AE271" i="2"/>
  <c r="AD271" i="2"/>
  <c r="G271" i="2"/>
  <c r="AU271" i="2" s="1"/>
  <c r="AO270" i="2"/>
  <c r="AN270" i="2"/>
  <c r="AM270" i="2"/>
  <c r="AL270" i="2"/>
  <c r="AK270" i="2"/>
  <c r="AJ270" i="2"/>
  <c r="AI270" i="2"/>
  <c r="AH270" i="2"/>
  <c r="AG270" i="2"/>
  <c r="AF270" i="2"/>
  <c r="AE270" i="2"/>
  <c r="AD270" i="2"/>
  <c r="AO269" i="2"/>
  <c r="AN269" i="2"/>
  <c r="AM269" i="2"/>
  <c r="AL269" i="2"/>
  <c r="AK269" i="2"/>
  <c r="AJ269" i="2"/>
  <c r="AI269" i="2"/>
  <c r="AH269" i="2"/>
  <c r="AG269" i="2"/>
  <c r="AF269" i="2"/>
  <c r="AE269" i="2"/>
  <c r="AD269" i="2"/>
  <c r="AO268" i="2"/>
  <c r="AN268" i="2"/>
  <c r="AM268" i="2"/>
  <c r="AL268" i="2"/>
  <c r="AK268" i="2"/>
  <c r="AJ268" i="2"/>
  <c r="AI268" i="2"/>
  <c r="AH268" i="2"/>
  <c r="AG268" i="2"/>
  <c r="AF268" i="2"/>
  <c r="AE268" i="2"/>
  <c r="AD268" i="2"/>
  <c r="G268" i="2"/>
  <c r="AU268" i="2" s="1"/>
  <c r="AO267" i="2"/>
  <c r="AN267" i="2"/>
  <c r="AM267" i="2"/>
  <c r="AL267" i="2"/>
  <c r="AK267" i="2"/>
  <c r="AJ267" i="2"/>
  <c r="AI267" i="2"/>
  <c r="AH267" i="2"/>
  <c r="AG267" i="2"/>
  <c r="AF267" i="2"/>
  <c r="AE267" i="2"/>
  <c r="AD267" i="2"/>
  <c r="G267" i="2"/>
  <c r="AU267" i="2" s="1"/>
  <c r="AR265" i="2"/>
  <c r="AO265" i="2"/>
  <c r="AN265" i="2"/>
  <c r="AM265" i="2"/>
  <c r="AL265" i="2"/>
  <c r="AK265" i="2"/>
  <c r="AJ265" i="2"/>
  <c r="AI265" i="2"/>
  <c r="AH265" i="2"/>
  <c r="AG265" i="2"/>
  <c r="AF265" i="2"/>
  <c r="AE265" i="2"/>
  <c r="AD265" i="2"/>
  <c r="I265" i="2"/>
  <c r="H265" i="2"/>
  <c r="G265" i="2"/>
  <c r="AU265" i="2" s="1"/>
  <c r="AO264" i="2"/>
  <c r="AN264" i="2"/>
  <c r="AM264" i="2"/>
  <c r="AL264" i="2"/>
  <c r="AK264" i="2"/>
  <c r="AJ264" i="2"/>
  <c r="AI264" i="2"/>
  <c r="AH264" i="2"/>
  <c r="AG264" i="2"/>
  <c r="AF264" i="2"/>
  <c r="AE264" i="2"/>
  <c r="AD264" i="2"/>
  <c r="H264" i="2"/>
  <c r="I264" i="2" s="1"/>
  <c r="G264" i="2"/>
  <c r="AU264" i="2" s="1"/>
  <c r="AO263" i="2"/>
  <c r="AN263" i="2"/>
  <c r="AM263" i="2"/>
  <c r="AL263" i="2"/>
  <c r="AK263" i="2"/>
  <c r="AJ263" i="2"/>
  <c r="AI263" i="2"/>
  <c r="AH263" i="2"/>
  <c r="AG263" i="2"/>
  <c r="AF263" i="2"/>
  <c r="AE263" i="2"/>
  <c r="AD263" i="2"/>
  <c r="H263" i="2"/>
  <c r="AR263" i="2" s="1"/>
  <c r="G263" i="2"/>
  <c r="AU263" i="2" s="1"/>
  <c r="AR262" i="2"/>
  <c r="AO262" i="2"/>
  <c r="AN262" i="2"/>
  <c r="AM262" i="2"/>
  <c r="AL262" i="2"/>
  <c r="AK262" i="2"/>
  <c r="AJ262" i="2"/>
  <c r="AI262" i="2"/>
  <c r="AH262" i="2"/>
  <c r="AG262" i="2"/>
  <c r="AF262" i="2"/>
  <c r="AE262" i="2"/>
  <c r="AD262" i="2"/>
  <c r="I262" i="2"/>
  <c r="AP262" i="2" s="1"/>
  <c r="H262" i="2"/>
  <c r="G262" i="2"/>
  <c r="AU262" i="2" s="1"/>
  <c r="AO261" i="2"/>
  <c r="AN261" i="2"/>
  <c r="AM261" i="2"/>
  <c r="AL261" i="2"/>
  <c r="AK261" i="2"/>
  <c r="AJ261" i="2"/>
  <c r="AI261" i="2"/>
  <c r="AH261" i="2"/>
  <c r="AG261" i="2"/>
  <c r="AF261" i="2"/>
  <c r="AE261" i="2"/>
  <c r="AD261" i="2"/>
  <c r="AO260" i="2"/>
  <c r="AN260" i="2"/>
  <c r="AM260" i="2"/>
  <c r="AL260" i="2"/>
  <c r="AK260" i="2"/>
  <c r="AJ260" i="2"/>
  <c r="AI260" i="2"/>
  <c r="AH260" i="2"/>
  <c r="AG260" i="2"/>
  <c r="AF260" i="2"/>
  <c r="AE260" i="2"/>
  <c r="AD260" i="2"/>
  <c r="H260" i="2"/>
  <c r="I260" i="2" s="1"/>
  <c r="AO259" i="2"/>
  <c r="AN259" i="2"/>
  <c r="AM259" i="2"/>
  <c r="AL259" i="2"/>
  <c r="AK259" i="2"/>
  <c r="AJ259" i="2"/>
  <c r="AI259" i="2"/>
  <c r="AH259" i="2"/>
  <c r="AG259" i="2"/>
  <c r="AF259" i="2"/>
  <c r="AE259" i="2"/>
  <c r="AD259" i="2"/>
  <c r="H259" i="2"/>
  <c r="AR259" i="2" s="1"/>
  <c r="G259" i="2"/>
  <c r="AU259" i="2" s="1"/>
  <c r="AO258" i="2"/>
  <c r="AN258" i="2"/>
  <c r="AM258" i="2"/>
  <c r="AL258" i="2"/>
  <c r="AK258" i="2"/>
  <c r="AJ258" i="2"/>
  <c r="AI258" i="2"/>
  <c r="AH258" i="2"/>
  <c r="AG258" i="2"/>
  <c r="AF258" i="2"/>
  <c r="AE258" i="2"/>
  <c r="AD258" i="2"/>
  <c r="H258" i="2"/>
  <c r="G258" i="2"/>
  <c r="AU258" i="2" s="1"/>
  <c r="AO257" i="2"/>
  <c r="AN257" i="2"/>
  <c r="AM257" i="2"/>
  <c r="AL257" i="2"/>
  <c r="AK257" i="2"/>
  <c r="AJ257" i="2"/>
  <c r="AI257" i="2"/>
  <c r="AH257" i="2"/>
  <c r="AG257" i="2"/>
  <c r="AF257" i="2"/>
  <c r="AE257" i="2"/>
  <c r="AD257" i="2"/>
  <c r="H257" i="2"/>
  <c r="AR257" i="2" s="1"/>
  <c r="G257" i="2"/>
  <c r="AU257" i="2" s="1"/>
  <c r="AR256" i="2"/>
  <c r="AO256" i="2"/>
  <c r="AN256" i="2"/>
  <c r="AM256" i="2"/>
  <c r="AL256" i="2"/>
  <c r="AK256" i="2"/>
  <c r="AJ256" i="2"/>
  <c r="AI256" i="2"/>
  <c r="AH256" i="2"/>
  <c r="AG256" i="2"/>
  <c r="AF256" i="2"/>
  <c r="AE256" i="2"/>
  <c r="AD256" i="2"/>
  <c r="H256" i="2"/>
  <c r="I256" i="2" s="1"/>
  <c r="G256" i="2"/>
  <c r="AU256" i="2" s="1"/>
  <c r="AO255" i="2"/>
  <c r="AN255" i="2"/>
  <c r="AM255" i="2"/>
  <c r="AL255" i="2"/>
  <c r="AK255" i="2"/>
  <c r="AJ255" i="2"/>
  <c r="AI255" i="2"/>
  <c r="AH255" i="2"/>
  <c r="AG255" i="2"/>
  <c r="AF255" i="2"/>
  <c r="AE255" i="2"/>
  <c r="AD255" i="2"/>
  <c r="H255" i="2"/>
  <c r="AR255" i="2" s="1"/>
  <c r="G255" i="2"/>
  <c r="AU255" i="2" s="1"/>
  <c r="AO254" i="2"/>
  <c r="AN254" i="2"/>
  <c r="AM254" i="2"/>
  <c r="AL254" i="2"/>
  <c r="AK254" i="2"/>
  <c r="AJ254" i="2"/>
  <c r="AI254" i="2"/>
  <c r="AH254" i="2"/>
  <c r="AG254" i="2"/>
  <c r="AF254" i="2"/>
  <c r="AE254" i="2"/>
  <c r="AD254" i="2"/>
  <c r="H254" i="2"/>
  <c r="I254" i="2" s="1"/>
  <c r="G254" i="2"/>
  <c r="AU254" i="2" s="1"/>
  <c r="AO253" i="2"/>
  <c r="AN253" i="2"/>
  <c r="AM253" i="2"/>
  <c r="AL253" i="2"/>
  <c r="AK253" i="2"/>
  <c r="AJ253" i="2"/>
  <c r="AI253" i="2"/>
  <c r="AH253" i="2"/>
  <c r="AG253" i="2"/>
  <c r="AF253" i="2"/>
  <c r="AE253" i="2"/>
  <c r="AD253" i="2"/>
  <c r="H253" i="2"/>
  <c r="I253" i="2" s="1"/>
  <c r="G253" i="2"/>
  <c r="AU253" i="2" s="1"/>
  <c r="AO252" i="2"/>
  <c r="AN252" i="2"/>
  <c r="AM252" i="2"/>
  <c r="AL252" i="2"/>
  <c r="AK252" i="2"/>
  <c r="AJ252" i="2"/>
  <c r="AI252" i="2"/>
  <c r="AH252" i="2"/>
  <c r="AG252" i="2"/>
  <c r="AF252" i="2"/>
  <c r="AE252" i="2"/>
  <c r="AD252" i="2"/>
  <c r="G252" i="2"/>
  <c r="AU252" i="2" s="1"/>
  <c r="AO251" i="2"/>
  <c r="AN251" i="2"/>
  <c r="AM251" i="2"/>
  <c r="AL251" i="2"/>
  <c r="AK251" i="2"/>
  <c r="AJ251" i="2"/>
  <c r="AI251" i="2"/>
  <c r="AH251" i="2"/>
  <c r="AG251" i="2"/>
  <c r="AF251" i="2"/>
  <c r="AE251" i="2"/>
  <c r="AD251" i="2"/>
  <c r="I251" i="2"/>
  <c r="H251" i="2"/>
  <c r="AR251" i="2" s="1"/>
  <c r="G251" i="2"/>
  <c r="AU251" i="2" s="1"/>
  <c r="AO250" i="2"/>
  <c r="AN250" i="2"/>
  <c r="AM250" i="2"/>
  <c r="AL250" i="2"/>
  <c r="AK250" i="2"/>
  <c r="AJ250" i="2"/>
  <c r="AI250" i="2"/>
  <c r="AH250" i="2"/>
  <c r="AG250" i="2"/>
  <c r="AF250" i="2"/>
  <c r="AE250" i="2"/>
  <c r="AD250" i="2"/>
  <c r="H250" i="2"/>
  <c r="G250" i="2"/>
  <c r="AU250" i="2" s="1"/>
  <c r="AR249" i="2"/>
  <c r="AO249" i="2"/>
  <c r="AN249" i="2"/>
  <c r="AM249" i="2"/>
  <c r="AL249" i="2"/>
  <c r="AK249" i="2"/>
  <c r="AJ249" i="2"/>
  <c r="AI249" i="2"/>
  <c r="AH249" i="2"/>
  <c r="AG249" i="2"/>
  <c r="AF249" i="2"/>
  <c r="AE249" i="2"/>
  <c r="AD249" i="2"/>
  <c r="I249" i="2"/>
  <c r="H249" i="2"/>
  <c r="G249" i="2"/>
  <c r="AU249" i="2" s="1"/>
  <c r="AR248" i="2"/>
  <c r="AO248" i="2"/>
  <c r="AN248" i="2"/>
  <c r="AM248" i="2"/>
  <c r="AL248" i="2"/>
  <c r="AK248" i="2"/>
  <c r="AJ248" i="2"/>
  <c r="AI248" i="2"/>
  <c r="AH248" i="2"/>
  <c r="AG248" i="2"/>
  <c r="AF248" i="2"/>
  <c r="AE248" i="2"/>
  <c r="AD248" i="2"/>
  <c r="H248" i="2"/>
  <c r="I248" i="2" s="1"/>
  <c r="G248" i="2"/>
  <c r="AU248" i="2" s="1"/>
  <c r="Z247" i="2"/>
  <c r="Y247" i="2"/>
  <c r="X247" i="2"/>
  <c r="W247" i="2"/>
  <c r="V247" i="2"/>
  <c r="U247" i="2"/>
  <c r="T247" i="2"/>
  <c r="S247" i="2"/>
  <c r="R247" i="2"/>
  <c r="Q247" i="2"/>
  <c r="P247" i="2"/>
  <c r="O247" i="2"/>
  <c r="N247" i="2"/>
  <c r="M247" i="2"/>
  <c r="K247" i="2"/>
  <c r="AO245" i="2"/>
  <c r="AN245" i="2"/>
  <c r="AM245" i="2"/>
  <c r="AL245" i="2"/>
  <c r="AK245" i="2"/>
  <c r="AJ245" i="2"/>
  <c r="AI245" i="2"/>
  <c r="AH245" i="2"/>
  <c r="AG245" i="2"/>
  <c r="AF245" i="2"/>
  <c r="AE245" i="2"/>
  <c r="AD245" i="2"/>
  <c r="H245" i="2"/>
  <c r="AO244" i="2"/>
  <c r="AN244" i="2"/>
  <c r="AM244" i="2"/>
  <c r="AL244" i="2"/>
  <c r="AL233" i="2" s="1"/>
  <c r="AL232" i="2" s="1"/>
  <c r="AK244" i="2"/>
  <c r="AJ244" i="2"/>
  <c r="AI244" i="2"/>
  <c r="AH244" i="2"/>
  <c r="AG244" i="2"/>
  <c r="AF244" i="2"/>
  <c r="AE244" i="2"/>
  <c r="AD244" i="2"/>
  <c r="H244" i="2"/>
  <c r="AR244" i="2" s="1"/>
  <c r="AO243" i="2"/>
  <c r="AN243" i="2"/>
  <c r="AM243" i="2"/>
  <c r="AL243" i="2"/>
  <c r="AK243" i="2"/>
  <c r="AJ243" i="2"/>
  <c r="AI243" i="2"/>
  <c r="AH243" i="2"/>
  <c r="AG243" i="2"/>
  <c r="AF243" i="2"/>
  <c r="AE243" i="2"/>
  <c r="AD243" i="2"/>
  <c r="H243" i="2"/>
  <c r="G243" i="2"/>
  <c r="AR242" i="2"/>
  <c r="AO242" i="2"/>
  <c r="AN242" i="2"/>
  <c r="AM242" i="2"/>
  <c r="AL242" i="2"/>
  <c r="AK242" i="2"/>
  <c r="AJ242" i="2"/>
  <c r="AI242" i="2"/>
  <c r="AH242" i="2"/>
  <c r="AG242" i="2"/>
  <c r="AF242" i="2"/>
  <c r="AE242" i="2"/>
  <c r="AD242" i="2"/>
  <c r="H242" i="2"/>
  <c r="AR241" i="2"/>
  <c r="AO241" i="2"/>
  <c r="AN241" i="2"/>
  <c r="AM241" i="2"/>
  <c r="AL241" i="2"/>
  <c r="AK241" i="2"/>
  <c r="AJ241" i="2"/>
  <c r="AI241" i="2"/>
  <c r="AH241" i="2"/>
  <c r="AG241" i="2"/>
  <c r="AF241" i="2"/>
  <c r="AE241" i="2"/>
  <c r="AD241" i="2"/>
  <c r="H241" i="2"/>
  <c r="G241" i="2"/>
  <c r="AO240" i="2"/>
  <c r="AN240" i="2"/>
  <c r="AM240" i="2"/>
  <c r="AL240" i="2"/>
  <c r="AK240" i="2"/>
  <c r="AJ240" i="2"/>
  <c r="AI240" i="2"/>
  <c r="AH240" i="2"/>
  <c r="AG240" i="2"/>
  <c r="AF240" i="2"/>
  <c r="AE240" i="2"/>
  <c r="AD240" i="2"/>
  <c r="H240" i="2"/>
  <c r="AR240" i="2" s="1"/>
  <c r="G240" i="2"/>
  <c r="AR239" i="2"/>
  <c r="AO239" i="2"/>
  <c r="AN239" i="2"/>
  <c r="AM239" i="2"/>
  <c r="AL239" i="2"/>
  <c r="AK239" i="2"/>
  <c r="AJ239" i="2"/>
  <c r="AI239" i="2"/>
  <c r="AH239" i="2"/>
  <c r="AG239" i="2"/>
  <c r="AF239" i="2"/>
  <c r="AE239" i="2"/>
  <c r="AD239" i="2"/>
  <c r="H239" i="2"/>
  <c r="G239" i="2"/>
  <c r="AR238" i="2"/>
  <c r="AO238" i="2"/>
  <c r="AN238" i="2"/>
  <c r="AM238" i="2"/>
  <c r="AL238" i="2"/>
  <c r="AK238" i="2"/>
  <c r="AJ238" i="2"/>
  <c r="AI238" i="2"/>
  <c r="AH238" i="2"/>
  <c r="AG238" i="2"/>
  <c r="AF238" i="2"/>
  <c r="AE238" i="2"/>
  <c r="AD238" i="2"/>
  <c r="H238" i="2"/>
  <c r="G238" i="2"/>
  <c r="AO237" i="2"/>
  <c r="AN237" i="2"/>
  <c r="AM237" i="2"/>
  <c r="AL237" i="2"/>
  <c r="AK237" i="2"/>
  <c r="AJ237" i="2"/>
  <c r="AI237" i="2"/>
  <c r="AH237" i="2"/>
  <c r="AG237" i="2"/>
  <c r="AF237" i="2"/>
  <c r="AE237" i="2"/>
  <c r="AD237" i="2"/>
  <c r="H237" i="2"/>
  <c r="G237" i="2"/>
  <c r="AO236" i="2"/>
  <c r="AN236" i="2"/>
  <c r="AM236" i="2"/>
  <c r="AL236" i="2"/>
  <c r="AK236" i="2"/>
  <c r="AJ236" i="2"/>
  <c r="AI236" i="2"/>
  <c r="AH236" i="2"/>
  <c r="AG236" i="2"/>
  <c r="AF236" i="2"/>
  <c r="AE236" i="2"/>
  <c r="AD236" i="2"/>
  <c r="H236" i="2"/>
  <c r="AR236" i="2" s="1"/>
  <c r="G236" i="2"/>
  <c r="AO235" i="2"/>
  <c r="AN235" i="2"/>
  <c r="AM235" i="2"/>
  <c r="AL235" i="2"/>
  <c r="AK235" i="2"/>
  <c r="AJ235" i="2"/>
  <c r="AI235" i="2"/>
  <c r="AH235" i="2"/>
  <c r="AG235" i="2"/>
  <c r="AF235" i="2"/>
  <c r="AE235" i="2"/>
  <c r="AD235" i="2"/>
  <c r="H235" i="2"/>
  <c r="G235" i="2"/>
  <c r="AR234" i="2"/>
  <c r="AO234" i="2"/>
  <c r="AN234" i="2"/>
  <c r="AM234" i="2"/>
  <c r="AL234" i="2"/>
  <c r="AK234" i="2"/>
  <c r="AJ234" i="2"/>
  <c r="AI234" i="2"/>
  <c r="AI233" i="2" s="1"/>
  <c r="AI232" i="2" s="1"/>
  <c r="AH234" i="2"/>
  <c r="AG234" i="2"/>
  <c r="AF234" i="2"/>
  <c r="AE234" i="2"/>
  <c r="AD234" i="2"/>
  <c r="I234" i="2"/>
  <c r="H234" i="2"/>
  <c r="AO233" i="2"/>
  <c r="AO232" i="2" s="1"/>
  <c r="AO231" i="2"/>
  <c r="AN231" i="2"/>
  <c r="AM231" i="2"/>
  <c r="AL231" i="2"/>
  <c r="AK231" i="2"/>
  <c r="AJ231" i="2"/>
  <c r="AI231" i="2"/>
  <c r="AH231" i="2"/>
  <c r="AG231" i="2"/>
  <c r="AF231" i="2"/>
  <c r="AE231" i="2"/>
  <c r="AD231" i="2"/>
  <c r="H231" i="2"/>
  <c r="G231" i="2"/>
  <c r="AU231" i="2" s="1"/>
  <c r="AR230" i="2"/>
  <c r="AP230" i="2"/>
  <c r="AO230" i="2"/>
  <c r="AN230" i="2"/>
  <c r="AM230" i="2"/>
  <c r="AL230" i="2"/>
  <c r="AK230" i="2"/>
  <c r="AJ230" i="2"/>
  <c r="AI230" i="2"/>
  <c r="AH230" i="2"/>
  <c r="AG230" i="2"/>
  <c r="AF230" i="2"/>
  <c r="AE230" i="2"/>
  <c r="AD230" i="2"/>
  <c r="I230" i="2"/>
  <c r="H230" i="2"/>
  <c r="G230" i="2"/>
  <c r="AU230" i="2" s="1"/>
  <c r="AR229" i="2"/>
  <c r="AO229" i="2"/>
  <c r="AN229" i="2"/>
  <c r="AM229" i="2"/>
  <c r="AL229" i="2"/>
  <c r="AK229" i="2"/>
  <c r="AJ229" i="2"/>
  <c r="AI229" i="2"/>
  <c r="AH229" i="2"/>
  <c r="AG229" i="2"/>
  <c r="AF229" i="2"/>
  <c r="AE229" i="2"/>
  <c r="AD229" i="2"/>
  <c r="H229" i="2"/>
  <c r="I229" i="2" s="1"/>
  <c r="G229" i="2"/>
  <c r="AU229" i="2" s="1"/>
  <c r="AO228" i="2"/>
  <c r="AN228" i="2"/>
  <c r="AM228" i="2"/>
  <c r="AL228" i="2"/>
  <c r="AK228" i="2"/>
  <c r="AJ228" i="2"/>
  <c r="AI228" i="2"/>
  <c r="AH228" i="2"/>
  <c r="AG228" i="2"/>
  <c r="AF228" i="2"/>
  <c r="AE228" i="2"/>
  <c r="AD228" i="2"/>
  <c r="H228" i="2"/>
  <c r="AR228" i="2" s="1"/>
  <c r="G228" i="2"/>
  <c r="AU228" i="2" s="1"/>
  <c r="AR227" i="2"/>
  <c r="AO227" i="2"/>
  <c r="AN227" i="2"/>
  <c r="AM227" i="2"/>
  <c r="AL227" i="2"/>
  <c r="AK227" i="2"/>
  <c r="AJ227" i="2"/>
  <c r="AI227" i="2"/>
  <c r="AH227" i="2"/>
  <c r="AG227" i="2"/>
  <c r="AF227" i="2"/>
  <c r="AE227" i="2"/>
  <c r="AD227" i="2"/>
  <c r="H227" i="2"/>
  <c r="I227" i="2" s="1"/>
  <c r="AP227" i="2" s="1"/>
  <c r="G227" i="2"/>
  <c r="AU227" i="2" s="1"/>
  <c r="AR226" i="2"/>
  <c r="AO226" i="2"/>
  <c r="AN226" i="2"/>
  <c r="AM226" i="2"/>
  <c r="AL226" i="2"/>
  <c r="AK226" i="2"/>
  <c r="AJ226" i="2"/>
  <c r="AI226" i="2"/>
  <c r="AH226" i="2"/>
  <c r="AG226" i="2"/>
  <c r="AF226" i="2"/>
  <c r="AE226" i="2"/>
  <c r="AD226" i="2"/>
  <c r="H226" i="2"/>
  <c r="I226" i="2" s="1"/>
  <c r="AP226" i="2" s="1"/>
  <c r="G226" i="2"/>
  <c r="AU226" i="2" s="1"/>
  <c r="AR225" i="2"/>
  <c r="AO225" i="2"/>
  <c r="AN225" i="2"/>
  <c r="AM225" i="2"/>
  <c r="AL225" i="2"/>
  <c r="AK225" i="2"/>
  <c r="AJ225" i="2"/>
  <c r="AI225" i="2"/>
  <c r="AH225" i="2"/>
  <c r="AG225" i="2"/>
  <c r="AF225" i="2"/>
  <c r="AE225" i="2"/>
  <c r="AD225" i="2"/>
  <c r="H225" i="2"/>
  <c r="I225" i="2" s="1"/>
  <c r="G225" i="2"/>
  <c r="AU225" i="2" s="1"/>
  <c r="AO224" i="2"/>
  <c r="AN224" i="2"/>
  <c r="AM224" i="2"/>
  <c r="AL224" i="2"/>
  <c r="AK224" i="2"/>
  <c r="AJ224" i="2"/>
  <c r="AI224" i="2"/>
  <c r="AH224" i="2"/>
  <c r="AG224" i="2"/>
  <c r="AF224" i="2"/>
  <c r="AE224" i="2"/>
  <c r="AD224" i="2"/>
  <c r="I224" i="2"/>
  <c r="H224" i="2"/>
  <c r="AR224" i="2" s="1"/>
  <c r="G224" i="2"/>
  <c r="AU224" i="2" s="1"/>
  <c r="AO223" i="2"/>
  <c r="AN223" i="2"/>
  <c r="AM223" i="2"/>
  <c r="AL223" i="2"/>
  <c r="AK223" i="2"/>
  <c r="AJ223" i="2"/>
  <c r="AI223" i="2"/>
  <c r="AH223" i="2"/>
  <c r="AG223" i="2"/>
  <c r="AF223" i="2"/>
  <c r="AE223" i="2"/>
  <c r="AD223" i="2"/>
  <c r="H223" i="2"/>
  <c r="G223" i="2"/>
  <c r="AU223" i="2" s="1"/>
  <c r="AO222" i="2"/>
  <c r="AN222" i="2"/>
  <c r="AM222" i="2"/>
  <c r="AL222" i="2"/>
  <c r="AK222" i="2"/>
  <c r="AJ222" i="2"/>
  <c r="AI222" i="2"/>
  <c r="AH222" i="2"/>
  <c r="AG222" i="2"/>
  <c r="AF222" i="2"/>
  <c r="AE222" i="2"/>
  <c r="AD222" i="2"/>
  <c r="I222" i="2"/>
  <c r="AP222" i="2" s="1"/>
  <c r="H222" i="2"/>
  <c r="AR222" i="2" s="1"/>
  <c r="G222" i="2"/>
  <c r="AU222" i="2" s="1"/>
  <c r="AO221" i="2"/>
  <c r="AN221" i="2"/>
  <c r="AM221" i="2"/>
  <c r="AL221" i="2"/>
  <c r="AK221" i="2"/>
  <c r="AJ221" i="2"/>
  <c r="AI221" i="2"/>
  <c r="AH221" i="2"/>
  <c r="AG221" i="2"/>
  <c r="AF221" i="2"/>
  <c r="AE221" i="2"/>
  <c r="AD221" i="2"/>
  <c r="H221" i="2"/>
  <c r="I221" i="2" s="1"/>
  <c r="G221" i="2"/>
  <c r="AU221" i="2" s="1"/>
  <c r="AR220" i="2"/>
  <c r="AO220" i="2"/>
  <c r="AN220" i="2"/>
  <c r="AM220" i="2"/>
  <c r="AL220" i="2"/>
  <c r="AK220" i="2"/>
  <c r="AJ220" i="2"/>
  <c r="AI220" i="2"/>
  <c r="AH220" i="2"/>
  <c r="AG220" i="2"/>
  <c r="AF220" i="2"/>
  <c r="AE220" i="2"/>
  <c r="AD220" i="2"/>
  <c r="H220" i="2"/>
  <c r="I220" i="2" s="1"/>
  <c r="G220" i="2"/>
  <c r="AU220" i="2" s="1"/>
  <c r="AR219" i="2"/>
  <c r="AO219" i="2"/>
  <c r="AN219" i="2"/>
  <c r="AM219" i="2"/>
  <c r="AL219" i="2"/>
  <c r="AK219" i="2"/>
  <c r="AJ219" i="2"/>
  <c r="AI219" i="2"/>
  <c r="AH219" i="2"/>
  <c r="AG219" i="2"/>
  <c r="AF219" i="2"/>
  <c r="AE219" i="2"/>
  <c r="AD219" i="2"/>
  <c r="I219" i="2"/>
  <c r="AP219" i="2" s="1"/>
  <c r="H219" i="2"/>
  <c r="G219" i="2"/>
  <c r="AU219" i="2" s="1"/>
  <c r="AR218" i="2"/>
  <c r="AO218" i="2"/>
  <c r="AN218" i="2"/>
  <c r="AM218" i="2"/>
  <c r="AL218" i="2"/>
  <c r="AK218" i="2"/>
  <c r="AJ218" i="2"/>
  <c r="AI218" i="2"/>
  <c r="AH218" i="2"/>
  <c r="AG218" i="2"/>
  <c r="AF218" i="2"/>
  <c r="AE218" i="2"/>
  <c r="AD218" i="2"/>
  <c r="I218" i="2"/>
  <c r="AP218" i="2" s="1"/>
  <c r="H218" i="2"/>
  <c r="G218" i="2"/>
  <c r="AU218" i="2" s="1"/>
  <c r="AR217" i="2"/>
  <c r="AO217" i="2"/>
  <c r="AN217" i="2"/>
  <c r="AM217" i="2"/>
  <c r="AL217" i="2"/>
  <c r="AK217" i="2"/>
  <c r="AJ217" i="2"/>
  <c r="AI217" i="2"/>
  <c r="AH217" i="2"/>
  <c r="AG217" i="2"/>
  <c r="AF217" i="2"/>
  <c r="AE217" i="2"/>
  <c r="AD217" i="2"/>
  <c r="I217" i="2"/>
  <c r="H217" i="2"/>
  <c r="G217" i="2"/>
  <c r="AU217" i="2" s="1"/>
  <c r="AO216" i="2"/>
  <c r="AN216" i="2"/>
  <c r="AM216" i="2"/>
  <c r="AL216" i="2"/>
  <c r="AK216" i="2"/>
  <c r="AJ216" i="2"/>
  <c r="AI216" i="2"/>
  <c r="AH216" i="2"/>
  <c r="AG216" i="2"/>
  <c r="AF216" i="2"/>
  <c r="AE216" i="2"/>
  <c r="AD216" i="2"/>
  <c r="H216" i="2"/>
  <c r="AR216" i="2" s="1"/>
  <c r="G216" i="2"/>
  <c r="AU216" i="2" s="1"/>
  <c r="AO215" i="2"/>
  <c r="AN215" i="2"/>
  <c r="AM215" i="2"/>
  <c r="AL215" i="2"/>
  <c r="AK215" i="2"/>
  <c r="AJ215" i="2"/>
  <c r="AI215" i="2"/>
  <c r="AH215" i="2"/>
  <c r="AG215" i="2"/>
  <c r="AF215" i="2"/>
  <c r="AE215" i="2"/>
  <c r="AD215" i="2"/>
  <c r="H215" i="2"/>
  <c r="G215" i="2"/>
  <c r="AU215" i="2" s="1"/>
  <c r="AR214" i="2"/>
  <c r="AO214" i="2"/>
  <c r="AN214" i="2"/>
  <c r="AM214" i="2"/>
  <c r="AL214" i="2"/>
  <c r="AK214" i="2"/>
  <c r="AJ214" i="2"/>
  <c r="AI214" i="2"/>
  <c r="AH214" i="2"/>
  <c r="AG214" i="2"/>
  <c r="AF214" i="2"/>
  <c r="AE214" i="2"/>
  <c r="AD214" i="2"/>
  <c r="H214" i="2"/>
  <c r="I214" i="2" s="1"/>
  <c r="AP214" i="2" s="1"/>
  <c r="G214" i="2"/>
  <c r="AU214" i="2" s="1"/>
  <c r="AR213" i="2"/>
  <c r="AS213" i="2" s="1"/>
  <c r="AO213" i="2"/>
  <c r="AN213" i="2"/>
  <c r="AM213" i="2"/>
  <c r="AL213" i="2"/>
  <c r="AK213" i="2"/>
  <c r="AJ213" i="2"/>
  <c r="AI213" i="2"/>
  <c r="AH213" i="2"/>
  <c r="AG213" i="2"/>
  <c r="AF213" i="2"/>
  <c r="AE213" i="2"/>
  <c r="AD213" i="2"/>
  <c r="H213" i="2"/>
  <c r="I213" i="2" s="1"/>
  <c r="G213" i="2"/>
  <c r="AU213" i="2" s="1"/>
  <c r="AO212" i="2"/>
  <c r="AN212" i="2"/>
  <c r="AM212" i="2"/>
  <c r="AL212" i="2"/>
  <c r="AK212" i="2"/>
  <c r="AJ212" i="2"/>
  <c r="AI212" i="2"/>
  <c r="AH212" i="2"/>
  <c r="AG212" i="2"/>
  <c r="AF212" i="2"/>
  <c r="AE212" i="2"/>
  <c r="AD212" i="2"/>
  <c r="H212" i="2"/>
  <c r="I212" i="2" s="1"/>
  <c r="AO211" i="2"/>
  <c r="AN211" i="2"/>
  <c r="AM211" i="2"/>
  <c r="AL211" i="2"/>
  <c r="AK211" i="2"/>
  <c r="AJ211" i="2"/>
  <c r="AI211" i="2"/>
  <c r="AH211" i="2"/>
  <c r="AG211" i="2"/>
  <c r="AF211" i="2"/>
  <c r="AE211" i="2"/>
  <c r="AD211" i="2"/>
  <c r="I211" i="2"/>
  <c r="AP211" i="2" s="1"/>
  <c r="H211" i="2"/>
  <c r="AR211" i="2" s="1"/>
  <c r="AO210" i="2"/>
  <c r="AN210" i="2"/>
  <c r="AM210" i="2"/>
  <c r="AL210" i="2"/>
  <c r="AK210" i="2"/>
  <c r="AJ210" i="2"/>
  <c r="AI210" i="2"/>
  <c r="AH210" i="2"/>
  <c r="AG210" i="2"/>
  <c r="AF210" i="2"/>
  <c r="AE210" i="2"/>
  <c r="AD210" i="2"/>
  <c r="I210" i="2"/>
  <c r="AP210" i="2" s="1"/>
  <c r="H210" i="2"/>
  <c r="AR210" i="2" s="1"/>
  <c r="G210" i="2"/>
  <c r="AU210" i="2" s="1"/>
  <c r="AO209" i="2"/>
  <c r="AN209" i="2"/>
  <c r="AM209" i="2"/>
  <c r="AL209" i="2"/>
  <c r="AK209" i="2"/>
  <c r="AJ209" i="2"/>
  <c r="AI209" i="2"/>
  <c r="AH209" i="2"/>
  <c r="AG209" i="2"/>
  <c r="AF209" i="2"/>
  <c r="AE209" i="2"/>
  <c r="AD209" i="2"/>
  <c r="I209" i="2"/>
  <c r="H209" i="2"/>
  <c r="AR209" i="2" s="1"/>
  <c r="G209" i="2"/>
  <c r="AU209" i="2" s="1"/>
  <c r="AO208" i="2"/>
  <c r="AN208" i="2"/>
  <c r="AM208" i="2"/>
  <c r="AL208" i="2"/>
  <c r="AK208" i="2"/>
  <c r="AJ208" i="2"/>
  <c r="AI208" i="2"/>
  <c r="AI207" i="2" s="1"/>
  <c r="AH208" i="2"/>
  <c r="AG208" i="2"/>
  <c r="AF208" i="2"/>
  <c r="AE208" i="2"/>
  <c r="AD208" i="2"/>
  <c r="H208" i="2"/>
  <c r="AR208" i="2" s="1"/>
  <c r="G208" i="2"/>
  <c r="AU208" i="2" s="1"/>
  <c r="AO206" i="2"/>
  <c r="AN206" i="2"/>
  <c r="AM206" i="2"/>
  <c r="AL206" i="2"/>
  <c r="AK206" i="2"/>
  <c r="AJ206" i="2"/>
  <c r="AI206" i="2"/>
  <c r="AH206" i="2"/>
  <c r="AG206" i="2"/>
  <c r="AF206" i="2"/>
  <c r="AE206" i="2"/>
  <c r="AD206" i="2"/>
  <c r="H206" i="2"/>
  <c r="G206" i="2"/>
  <c r="AU206" i="2" s="1"/>
  <c r="AO205" i="2"/>
  <c r="AN205" i="2"/>
  <c r="AM205" i="2"/>
  <c r="AL205" i="2"/>
  <c r="AK205" i="2"/>
  <c r="AJ205" i="2"/>
  <c r="AI205" i="2"/>
  <c r="AH205" i="2"/>
  <c r="AG205" i="2"/>
  <c r="AF205" i="2"/>
  <c r="AE205" i="2"/>
  <c r="AD205" i="2"/>
  <c r="H205" i="2"/>
  <c r="G205" i="2"/>
  <c r="AU205" i="2" s="1"/>
  <c r="AO204" i="2"/>
  <c r="AN204" i="2"/>
  <c r="AM204" i="2"/>
  <c r="AL204" i="2"/>
  <c r="AK204" i="2"/>
  <c r="AJ204" i="2"/>
  <c r="AI204" i="2"/>
  <c r="AH204" i="2"/>
  <c r="AG204" i="2"/>
  <c r="AF204" i="2"/>
  <c r="AE204" i="2"/>
  <c r="AD204" i="2"/>
  <c r="H204" i="2"/>
  <c r="I204" i="2" s="1"/>
  <c r="G204" i="2"/>
  <c r="AU204" i="2" s="1"/>
  <c r="AO203" i="2"/>
  <c r="AN203" i="2"/>
  <c r="AM203" i="2"/>
  <c r="AL203" i="2"/>
  <c r="AK203" i="2"/>
  <c r="AJ203" i="2"/>
  <c r="AI203" i="2"/>
  <c r="AH203" i="2"/>
  <c r="AG203" i="2"/>
  <c r="AF203" i="2"/>
  <c r="AE203" i="2"/>
  <c r="AD203" i="2"/>
  <c r="H203" i="2"/>
  <c r="G203" i="2"/>
  <c r="AU203" i="2" s="1"/>
  <c r="AO202" i="2"/>
  <c r="AN202" i="2"/>
  <c r="AM202" i="2"/>
  <c r="AL202" i="2"/>
  <c r="AK202" i="2"/>
  <c r="AJ202" i="2"/>
  <c r="AI202" i="2"/>
  <c r="AH202" i="2"/>
  <c r="AG202" i="2"/>
  <c r="AF202" i="2"/>
  <c r="AE202" i="2"/>
  <c r="AD202" i="2"/>
  <c r="H202" i="2"/>
  <c r="G202" i="2"/>
  <c r="AU202" i="2" s="1"/>
  <c r="AO201" i="2"/>
  <c r="AN201" i="2"/>
  <c r="AM201" i="2"/>
  <c r="AL201" i="2"/>
  <c r="AK201" i="2"/>
  <c r="AJ201" i="2"/>
  <c r="AI201" i="2"/>
  <c r="AH201" i="2"/>
  <c r="AG201" i="2"/>
  <c r="AF201" i="2"/>
  <c r="AE201" i="2"/>
  <c r="AD201" i="2"/>
  <c r="I201" i="2"/>
  <c r="H201" i="2"/>
  <c r="G201" i="2"/>
  <c r="AU201" i="2" s="1"/>
  <c r="AO200" i="2"/>
  <c r="AN200" i="2"/>
  <c r="AM200" i="2"/>
  <c r="AL200" i="2"/>
  <c r="AK200" i="2"/>
  <c r="AJ200" i="2"/>
  <c r="AI200" i="2"/>
  <c r="AH200" i="2"/>
  <c r="AG200" i="2"/>
  <c r="AF200" i="2"/>
  <c r="AE200" i="2"/>
  <c r="AD200" i="2"/>
  <c r="H200" i="2"/>
  <c r="G200" i="2"/>
  <c r="AU200" i="2" s="1"/>
  <c r="AO199" i="2"/>
  <c r="AN199" i="2"/>
  <c r="AM199" i="2"/>
  <c r="AL199" i="2"/>
  <c r="AK199" i="2"/>
  <c r="AJ199" i="2"/>
  <c r="AI199" i="2"/>
  <c r="AH199" i="2"/>
  <c r="AG199" i="2"/>
  <c r="AF199" i="2"/>
  <c r="AE199" i="2"/>
  <c r="AD199" i="2"/>
  <c r="H199" i="2"/>
  <c r="G199" i="2"/>
  <c r="AU199" i="2" s="1"/>
  <c r="AO198" i="2"/>
  <c r="AN198" i="2"/>
  <c r="AM198" i="2"/>
  <c r="AL198" i="2"/>
  <c r="AK198" i="2"/>
  <c r="AJ198" i="2"/>
  <c r="AI198" i="2"/>
  <c r="AH198" i="2"/>
  <c r="AG198" i="2"/>
  <c r="AF198" i="2"/>
  <c r="AE198" i="2"/>
  <c r="AD198" i="2"/>
  <c r="H198" i="2"/>
  <c r="G198" i="2"/>
  <c r="AU198" i="2" s="1"/>
  <c r="AO197" i="2"/>
  <c r="AN197" i="2"/>
  <c r="AM197" i="2"/>
  <c r="AL197" i="2"/>
  <c r="AK197" i="2"/>
  <c r="AJ197" i="2"/>
  <c r="AI197" i="2"/>
  <c r="AH197" i="2"/>
  <c r="AG197" i="2"/>
  <c r="AF197" i="2"/>
  <c r="AE197" i="2"/>
  <c r="AD197" i="2"/>
  <c r="H197" i="2"/>
  <c r="G197" i="2"/>
  <c r="AU197" i="2" s="1"/>
  <c r="AR196" i="2"/>
  <c r="AO196" i="2"/>
  <c r="AN196" i="2"/>
  <c r="AM196" i="2"/>
  <c r="AL196" i="2"/>
  <c r="AK196" i="2"/>
  <c r="AJ196" i="2"/>
  <c r="AI196" i="2"/>
  <c r="AH196" i="2"/>
  <c r="AG196" i="2"/>
  <c r="AF196" i="2"/>
  <c r="AE196" i="2"/>
  <c r="AD196" i="2"/>
  <c r="I196" i="2"/>
  <c r="AP196" i="2" s="1"/>
  <c r="H196" i="2"/>
  <c r="G196" i="2"/>
  <c r="AU196" i="2" s="1"/>
  <c r="AO195" i="2"/>
  <c r="AN195" i="2"/>
  <c r="AM195" i="2"/>
  <c r="AL195" i="2"/>
  <c r="AK195" i="2"/>
  <c r="AJ195" i="2"/>
  <c r="AI195" i="2"/>
  <c r="AH195" i="2"/>
  <c r="AG195" i="2"/>
  <c r="AF195" i="2"/>
  <c r="AE195" i="2"/>
  <c r="AD195" i="2"/>
  <c r="AO194" i="2"/>
  <c r="AN194" i="2"/>
  <c r="AM194" i="2"/>
  <c r="AL194" i="2"/>
  <c r="AK194" i="2"/>
  <c r="AJ194" i="2"/>
  <c r="AI194" i="2"/>
  <c r="AH194" i="2"/>
  <c r="AG194" i="2"/>
  <c r="AF194" i="2"/>
  <c r="AE194" i="2"/>
  <c r="AD194" i="2"/>
  <c r="H194" i="2"/>
  <c r="G194" i="2"/>
  <c r="AU194" i="2" s="1"/>
  <c r="AO193" i="2"/>
  <c r="AN193" i="2"/>
  <c r="AM193" i="2"/>
  <c r="AL193" i="2"/>
  <c r="AK193" i="2"/>
  <c r="AJ193" i="2"/>
  <c r="AI193" i="2"/>
  <c r="AH193" i="2"/>
  <c r="AG193" i="2"/>
  <c r="AF193" i="2"/>
  <c r="AE193" i="2"/>
  <c r="AD193" i="2"/>
  <c r="H193" i="2"/>
  <c r="AO192" i="2"/>
  <c r="AN192" i="2"/>
  <c r="AM192" i="2"/>
  <c r="AL192" i="2"/>
  <c r="AK192" i="2"/>
  <c r="AJ192" i="2"/>
  <c r="AI192" i="2"/>
  <c r="AH192" i="2"/>
  <c r="AG192" i="2"/>
  <c r="AF192" i="2"/>
  <c r="AE192" i="2"/>
  <c r="AD192" i="2"/>
  <c r="H192" i="2"/>
  <c r="G192" i="2"/>
  <c r="AU192" i="2" s="1"/>
  <c r="AO191" i="2"/>
  <c r="AN191" i="2"/>
  <c r="AM191" i="2"/>
  <c r="AL191" i="2"/>
  <c r="AK191" i="2"/>
  <c r="AJ191" i="2"/>
  <c r="AI191" i="2"/>
  <c r="AH191" i="2"/>
  <c r="AG191" i="2"/>
  <c r="AF191" i="2"/>
  <c r="AE191" i="2"/>
  <c r="AD191" i="2"/>
  <c r="H191" i="2"/>
  <c r="G191" i="2"/>
  <c r="AU191" i="2" s="1"/>
  <c r="AO190" i="2"/>
  <c r="AN190" i="2"/>
  <c r="AM190" i="2"/>
  <c r="AL190" i="2"/>
  <c r="AK190" i="2"/>
  <c r="AJ190" i="2"/>
  <c r="AI190" i="2"/>
  <c r="AH190" i="2"/>
  <c r="AG190" i="2"/>
  <c r="AF190" i="2"/>
  <c r="AE190" i="2"/>
  <c r="AD190" i="2"/>
  <c r="H190" i="2"/>
  <c r="G190" i="2"/>
  <c r="AU190" i="2" s="1"/>
  <c r="AO189" i="2"/>
  <c r="AN189" i="2"/>
  <c r="AM189" i="2"/>
  <c r="AL189" i="2"/>
  <c r="AK189" i="2"/>
  <c r="AJ189" i="2"/>
  <c r="AI189" i="2"/>
  <c r="AH189" i="2"/>
  <c r="AG189" i="2"/>
  <c r="AF189" i="2"/>
  <c r="AE189" i="2"/>
  <c r="AD189" i="2"/>
  <c r="H189" i="2"/>
  <c r="G189" i="2"/>
  <c r="AU189" i="2" s="1"/>
  <c r="AR188" i="2"/>
  <c r="AO188" i="2"/>
  <c r="AN188" i="2"/>
  <c r="AM188" i="2"/>
  <c r="AL188" i="2"/>
  <c r="AK188" i="2"/>
  <c r="AJ188" i="2"/>
  <c r="AI188" i="2"/>
  <c r="AH188" i="2"/>
  <c r="AG188" i="2"/>
  <c r="AF188" i="2"/>
  <c r="AE188" i="2"/>
  <c r="AD188" i="2"/>
  <c r="H188" i="2"/>
  <c r="I188" i="2" s="1"/>
  <c r="AP188" i="2" s="1"/>
  <c r="G188" i="2"/>
  <c r="AU188" i="2" s="1"/>
  <c r="AO187" i="2"/>
  <c r="AN187" i="2"/>
  <c r="AM187" i="2"/>
  <c r="AL187" i="2"/>
  <c r="AK187" i="2"/>
  <c r="AJ187" i="2"/>
  <c r="AI187" i="2"/>
  <c r="AH187" i="2"/>
  <c r="AG187" i="2"/>
  <c r="AF187" i="2"/>
  <c r="AE187" i="2"/>
  <c r="AD187" i="2"/>
  <c r="H187" i="2"/>
  <c r="G187" i="2"/>
  <c r="AU187" i="2" s="1"/>
  <c r="AO186" i="2"/>
  <c r="AN186" i="2"/>
  <c r="AM186" i="2"/>
  <c r="AL186" i="2"/>
  <c r="AK186" i="2"/>
  <c r="AJ186" i="2"/>
  <c r="AI186" i="2"/>
  <c r="AH186" i="2"/>
  <c r="AG186" i="2"/>
  <c r="AF186" i="2"/>
  <c r="AE186" i="2"/>
  <c r="AD186" i="2"/>
  <c r="H186" i="2"/>
  <c r="G186" i="2"/>
  <c r="AU186" i="2" s="1"/>
  <c r="AO185" i="2"/>
  <c r="AN185" i="2"/>
  <c r="AM185" i="2"/>
  <c r="AL185" i="2"/>
  <c r="AK185" i="2"/>
  <c r="AJ185" i="2"/>
  <c r="AI185" i="2"/>
  <c r="AH185" i="2"/>
  <c r="AG185" i="2"/>
  <c r="AF185" i="2"/>
  <c r="AE185" i="2"/>
  <c r="AD185" i="2"/>
  <c r="H185" i="2"/>
  <c r="G185" i="2"/>
  <c r="AU185" i="2" s="1"/>
  <c r="AO184" i="2"/>
  <c r="AN184" i="2"/>
  <c r="AM184" i="2"/>
  <c r="AL184" i="2"/>
  <c r="AK184" i="2"/>
  <c r="AJ184" i="2"/>
  <c r="AI184" i="2"/>
  <c r="AH184" i="2"/>
  <c r="AG184" i="2"/>
  <c r="AF184" i="2"/>
  <c r="AE184" i="2"/>
  <c r="AD184" i="2"/>
  <c r="H184" i="2"/>
  <c r="G184" i="2"/>
  <c r="AU184" i="2" s="1"/>
  <c r="AR183" i="2"/>
  <c r="AO183" i="2"/>
  <c r="AN183" i="2"/>
  <c r="AM183" i="2"/>
  <c r="AL183" i="2"/>
  <c r="AK183" i="2"/>
  <c r="AJ183" i="2"/>
  <c r="AI183" i="2"/>
  <c r="AH183" i="2"/>
  <c r="AG183" i="2"/>
  <c r="AF183" i="2"/>
  <c r="AE183" i="2"/>
  <c r="AD183" i="2"/>
  <c r="H183" i="2"/>
  <c r="G183" i="2"/>
  <c r="AU183" i="2" s="1"/>
  <c r="AO182" i="2"/>
  <c r="AN182" i="2"/>
  <c r="AM182" i="2"/>
  <c r="AL182" i="2"/>
  <c r="AK182" i="2"/>
  <c r="AJ182" i="2"/>
  <c r="AI182" i="2"/>
  <c r="AH182" i="2"/>
  <c r="AG182" i="2"/>
  <c r="AF182" i="2"/>
  <c r="AE182" i="2"/>
  <c r="AD182" i="2"/>
  <c r="H182" i="2"/>
  <c r="G182" i="2"/>
  <c r="AU182" i="2" s="1"/>
  <c r="AO181" i="2"/>
  <c r="AN181" i="2"/>
  <c r="AM181" i="2"/>
  <c r="AL181" i="2"/>
  <c r="AK181" i="2"/>
  <c r="AJ181" i="2"/>
  <c r="AI181" i="2"/>
  <c r="AH181" i="2"/>
  <c r="AG181" i="2"/>
  <c r="AF181" i="2"/>
  <c r="AE181" i="2"/>
  <c r="AD181" i="2"/>
  <c r="H181" i="2"/>
  <c r="I181" i="2" s="1"/>
  <c r="G181" i="2"/>
  <c r="AU181" i="2" s="1"/>
  <c r="AO180" i="2"/>
  <c r="AN180" i="2"/>
  <c r="AM180" i="2"/>
  <c r="AL180" i="2"/>
  <c r="AK180" i="2"/>
  <c r="AJ180" i="2"/>
  <c r="AI180" i="2"/>
  <c r="AH180" i="2"/>
  <c r="AG180" i="2"/>
  <c r="AF180" i="2"/>
  <c r="AE180" i="2"/>
  <c r="AD180" i="2"/>
  <c r="H180" i="2"/>
  <c r="G180" i="2"/>
  <c r="AU180" i="2" s="1"/>
  <c r="AO179" i="2"/>
  <c r="AN179" i="2"/>
  <c r="AM179" i="2"/>
  <c r="AL179" i="2"/>
  <c r="AK179" i="2"/>
  <c r="AJ179" i="2"/>
  <c r="AI179" i="2"/>
  <c r="AH179" i="2"/>
  <c r="AG179" i="2"/>
  <c r="AF179" i="2"/>
  <c r="AE179" i="2"/>
  <c r="AD179" i="2"/>
  <c r="I179" i="2"/>
  <c r="H179" i="2"/>
  <c r="AR179" i="2" s="1"/>
  <c r="G179" i="2"/>
  <c r="AU179" i="2" s="1"/>
  <c r="AR178" i="2"/>
  <c r="AO178" i="2"/>
  <c r="AN178" i="2"/>
  <c r="AM178" i="2"/>
  <c r="AL178" i="2"/>
  <c r="AK178" i="2"/>
  <c r="AJ178" i="2"/>
  <c r="AI178" i="2"/>
  <c r="AH178" i="2"/>
  <c r="AG178" i="2"/>
  <c r="AF178" i="2"/>
  <c r="AE178" i="2"/>
  <c r="AD178" i="2"/>
  <c r="I178" i="2"/>
  <c r="AP178" i="2" s="1"/>
  <c r="H178" i="2"/>
  <c r="G178" i="2"/>
  <c r="AU178" i="2" s="1"/>
  <c r="AO177" i="2"/>
  <c r="AN177" i="2"/>
  <c r="AM177" i="2"/>
  <c r="AL177" i="2"/>
  <c r="AK177" i="2"/>
  <c r="AJ177" i="2"/>
  <c r="AI177" i="2"/>
  <c r="AH177" i="2"/>
  <c r="AG177" i="2"/>
  <c r="AF177" i="2"/>
  <c r="AE177" i="2"/>
  <c r="AD177" i="2"/>
  <c r="H177" i="2"/>
  <c r="G177" i="2"/>
  <c r="AU177" i="2" s="1"/>
  <c r="AO176" i="2"/>
  <c r="AN176" i="2"/>
  <c r="AM176" i="2"/>
  <c r="AL176" i="2"/>
  <c r="AK176" i="2"/>
  <c r="AJ176" i="2"/>
  <c r="AI176" i="2"/>
  <c r="AH176" i="2"/>
  <c r="AG176" i="2"/>
  <c r="AF176" i="2"/>
  <c r="AE176" i="2"/>
  <c r="AD176" i="2"/>
  <c r="H176" i="2"/>
  <c r="AR176" i="2" s="1"/>
  <c r="G176" i="2"/>
  <c r="AU176" i="2" s="1"/>
  <c r="AO175" i="2"/>
  <c r="AN175" i="2"/>
  <c r="AM175" i="2"/>
  <c r="AL175" i="2"/>
  <c r="AK175" i="2"/>
  <c r="AJ175" i="2"/>
  <c r="AI175" i="2"/>
  <c r="AH175" i="2"/>
  <c r="AG175" i="2"/>
  <c r="AF175" i="2"/>
  <c r="AE175" i="2"/>
  <c r="AD175" i="2"/>
  <c r="I175" i="2"/>
  <c r="H175" i="2"/>
  <c r="G175" i="2"/>
  <c r="AU175" i="2" s="1"/>
  <c r="AO174" i="2"/>
  <c r="AN174" i="2"/>
  <c r="AM174" i="2"/>
  <c r="AL174" i="2"/>
  <c r="AK174" i="2"/>
  <c r="AJ174" i="2"/>
  <c r="AI174" i="2"/>
  <c r="AH174" i="2"/>
  <c r="AG174" i="2"/>
  <c r="AF174" i="2"/>
  <c r="AE174" i="2"/>
  <c r="AD174" i="2"/>
  <c r="H174" i="2"/>
  <c r="AO173" i="2"/>
  <c r="AN173" i="2"/>
  <c r="AM173" i="2"/>
  <c r="AL173" i="2"/>
  <c r="AK173" i="2"/>
  <c r="AJ173" i="2"/>
  <c r="AI173" i="2"/>
  <c r="AH173" i="2"/>
  <c r="AG173" i="2"/>
  <c r="AF173" i="2"/>
  <c r="AE173" i="2"/>
  <c r="AD173" i="2"/>
  <c r="H173" i="2"/>
  <c r="I173" i="2" s="1"/>
  <c r="G173" i="2"/>
  <c r="AU173" i="2" s="1"/>
  <c r="AO172" i="2"/>
  <c r="AN172" i="2"/>
  <c r="AM172" i="2"/>
  <c r="AL172" i="2"/>
  <c r="AK172" i="2"/>
  <c r="AJ172" i="2"/>
  <c r="AI172" i="2"/>
  <c r="AH172" i="2"/>
  <c r="AG172" i="2"/>
  <c r="AF172" i="2"/>
  <c r="AE172" i="2"/>
  <c r="AD172" i="2"/>
  <c r="H172" i="2"/>
  <c r="G172" i="2"/>
  <c r="AU172" i="2" s="1"/>
  <c r="AO171" i="2"/>
  <c r="AN171" i="2"/>
  <c r="AM171" i="2"/>
  <c r="AL171" i="2"/>
  <c r="AK171" i="2"/>
  <c r="AJ171" i="2"/>
  <c r="AI171" i="2"/>
  <c r="AH171" i="2"/>
  <c r="AG171" i="2"/>
  <c r="AF171" i="2"/>
  <c r="AE171" i="2"/>
  <c r="AD171" i="2"/>
  <c r="H171" i="2"/>
  <c r="AR171" i="2" s="1"/>
  <c r="G171" i="2"/>
  <c r="AU171" i="2" s="1"/>
  <c r="AO170" i="2"/>
  <c r="AN170" i="2"/>
  <c r="AM170" i="2"/>
  <c r="AL170" i="2"/>
  <c r="AK170" i="2"/>
  <c r="AJ170" i="2"/>
  <c r="AI170" i="2"/>
  <c r="AH170" i="2"/>
  <c r="AG170" i="2"/>
  <c r="AF170" i="2"/>
  <c r="AE170" i="2"/>
  <c r="AD170" i="2"/>
  <c r="AO169" i="2"/>
  <c r="AO168" i="2" s="1"/>
  <c r="AN169" i="2"/>
  <c r="AM169" i="2"/>
  <c r="AL169" i="2"/>
  <c r="AK169" i="2"/>
  <c r="AJ169" i="2"/>
  <c r="AI169" i="2"/>
  <c r="AH169" i="2"/>
  <c r="AG169" i="2"/>
  <c r="AF169" i="2"/>
  <c r="AE169" i="2"/>
  <c r="AD169" i="2"/>
  <c r="AO166" i="2"/>
  <c r="AN166" i="2"/>
  <c r="AM166" i="2"/>
  <c r="AL166" i="2"/>
  <c r="AK166" i="2"/>
  <c r="AJ166" i="2"/>
  <c r="AI166" i="2"/>
  <c r="AH166" i="2"/>
  <c r="AG166" i="2"/>
  <c r="AF166" i="2"/>
  <c r="AE166" i="2"/>
  <c r="AD166" i="2"/>
  <c r="H166" i="2"/>
  <c r="AR166" i="2" s="1"/>
  <c r="G166" i="2"/>
  <c r="AU166" i="2" s="1"/>
  <c r="AO165" i="2"/>
  <c r="AN165" i="2"/>
  <c r="AM165" i="2"/>
  <c r="AL165" i="2"/>
  <c r="AK165" i="2"/>
  <c r="AJ165" i="2"/>
  <c r="AI165" i="2"/>
  <c r="AH165" i="2"/>
  <c r="AG165" i="2"/>
  <c r="AF165" i="2"/>
  <c r="AE165" i="2"/>
  <c r="AD165" i="2"/>
  <c r="H165" i="2"/>
  <c r="I165" i="2" s="1"/>
  <c r="AP165" i="2" s="1"/>
  <c r="G165" i="2"/>
  <c r="AU165" i="2" s="1"/>
  <c r="AO164" i="2"/>
  <c r="AN164" i="2"/>
  <c r="AM164" i="2"/>
  <c r="AL164" i="2"/>
  <c r="AK164" i="2"/>
  <c r="AJ164" i="2"/>
  <c r="AI164" i="2"/>
  <c r="AH164" i="2"/>
  <c r="AG164" i="2"/>
  <c r="AF164" i="2"/>
  <c r="AE164" i="2"/>
  <c r="AD164" i="2"/>
  <c r="H164" i="2"/>
  <c r="G164" i="2"/>
  <c r="AU164" i="2" s="1"/>
  <c r="AR163" i="2"/>
  <c r="AO163" i="2"/>
  <c r="AN163" i="2"/>
  <c r="AM163" i="2"/>
  <c r="AL163" i="2"/>
  <c r="AK163" i="2"/>
  <c r="AJ163" i="2"/>
  <c r="AI163" i="2"/>
  <c r="AH163" i="2"/>
  <c r="AG163" i="2"/>
  <c r="AF163" i="2"/>
  <c r="AE163" i="2"/>
  <c r="AD163" i="2"/>
  <c r="H163" i="2"/>
  <c r="I163" i="2" s="1"/>
  <c r="G163" i="2"/>
  <c r="AU163" i="2" s="1"/>
  <c r="AO162" i="2"/>
  <c r="AN162" i="2"/>
  <c r="AM162" i="2"/>
  <c r="AL162" i="2"/>
  <c r="AK162" i="2"/>
  <c r="AJ162" i="2"/>
  <c r="AI162" i="2"/>
  <c r="AH162" i="2"/>
  <c r="AG162" i="2"/>
  <c r="AF162" i="2"/>
  <c r="AE162" i="2"/>
  <c r="AD162" i="2"/>
  <c r="H162" i="2"/>
  <c r="G162" i="2"/>
  <c r="AU162" i="2" s="1"/>
  <c r="AO161" i="2"/>
  <c r="AN161" i="2"/>
  <c r="AM161" i="2"/>
  <c r="AL161" i="2"/>
  <c r="AK161" i="2"/>
  <c r="AJ161" i="2"/>
  <c r="AI161" i="2"/>
  <c r="AH161" i="2"/>
  <c r="AG161" i="2"/>
  <c r="AF161" i="2"/>
  <c r="AE161" i="2"/>
  <c r="AD161" i="2"/>
  <c r="H161" i="2"/>
  <c r="AR161" i="2" s="1"/>
  <c r="G161" i="2"/>
  <c r="AU161" i="2" s="1"/>
  <c r="AO160" i="2"/>
  <c r="AN160" i="2"/>
  <c r="AM160" i="2"/>
  <c r="AL160" i="2"/>
  <c r="AK160" i="2"/>
  <c r="AJ160" i="2"/>
  <c r="AI160" i="2"/>
  <c r="AH160" i="2"/>
  <c r="AG160" i="2"/>
  <c r="AF160" i="2"/>
  <c r="AE160" i="2"/>
  <c r="AD160" i="2"/>
  <c r="H160" i="2"/>
  <c r="I160" i="2" s="1"/>
  <c r="AO159" i="2"/>
  <c r="AN159" i="2"/>
  <c r="AM159" i="2"/>
  <c r="AL159" i="2"/>
  <c r="AK159" i="2"/>
  <c r="AJ159" i="2"/>
  <c r="AI159" i="2"/>
  <c r="AH159" i="2"/>
  <c r="AG159" i="2"/>
  <c r="AF159" i="2"/>
  <c r="AE159" i="2"/>
  <c r="AD159" i="2"/>
  <c r="H159" i="2"/>
  <c r="G159" i="2"/>
  <c r="AU159" i="2" s="1"/>
  <c r="AO158" i="2"/>
  <c r="AN158" i="2"/>
  <c r="AM158" i="2"/>
  <c r="AL158" i="2"/>
  <c r="AK158" i="2"/>
  <c r="AJ158" i="2"/>
  <c r="AI158" i="2"/>
  <c r="AH158" i="2"/>
  <c r="AG158" i="2"/>
  <c r="AF158" i="2"/>
  <c r="AE158" i="2"/>
  <c r="AD158" i="2"/>
  <c r="H158" i="2"/>
  <c r="AR158" i="2" s="1"/>
  <c r="G158" i="2"/>
  <c r="AU158" i="2" s="1"/>
  <c r="AO157" i="2"/>
  <c r="AN157" i="2"/>
  <c r="AM157" i="2"/>
  <c r="AL157" i="2"/>
  <c r="AK157" i="2"/>
  <c r="AJ157" i="2"/>
  <c r="AI157" i="2"/>
  <c r="AH157" i="2"/>
  <c r="AG157" i="2"/>
  <c r="AF157" i="2"/>
  <c r="AE157" i="2"/>
  <c r="AD157" i="2"/>
  <c r="H157" i="2"/>
  <c r="I157" i="2" s="1"/>
  <c r="G157" i="2"/>
  <c r="AU157" i="2" s="1"/>
  <c r="AR156" i="2"/>
  <c r="AO156" i="2"/>
  <c r="AN156" i="2"/>
  <c r="AM156" i="2"/>
  <c r="AL156" i="2"/>
  <c r="AK156" i="2"/>
  <c r="AJ156" i="2"/>
  <c r="AI156" i="2"/>
  <c r="AH156" i="2"/>
  <c r="AG156" i="2"/>
  <c r="AF156" i="2"/>
  <c r="AE156" i="2"/>
  <c r="AD156" i="2"/>
  <c r="H156" i="2"/>
  <c r="G156" i="2"/>
  <c r="AU156" i="2" s="1"/>
  <c r="AO155" i="2"/>
  <c r="AN155" i="2"/>
  <c r="AM155" i="2"/>
  <c r="AL155" i="2"/>
  <c r="AK155" i="2"/>
  <c r="AJ155" i="2"/>
  <c r="AI155" i="2"/>
  <c r="AH155" i="2"/>
  <c r="AH154" i="2" s="1"/>
  <c r="AG155" i="2"/>
  <c r="AF155" i="2"/>
  <c r="AE155" i="2"/>
  <c r="AD155" i="2"/>
  <c r="H155" i="2"/>
  <c r="I155" i="2" s="1"/>
  <c r="G155" i="2"/>
  <c r="AU155" i="2" s="1"/>
  <c r="AO153" i="2"/>
  <c r="AN153" i="2"/>
  <c r="AM153" i="2"/>
  <c r="AL153" i="2"/>
  <c r="AK153" i="2"/>
  <c r="AJ153" i="2"/>
  <c r="AI153" i="2"/>
  <c r="AH153" i="2"/>
  <c r="AG153" i="2"/>
  <c r="AF153" i="2"/>
  <c r="AE153" i="2"/>
  <c r="AD153" i="2"/>
  <c r="H153" i="2"/>
  <c r="G153" i="2"/>
  <c r="AU153" i="2" s="1"/>
  <c r="AO152" i="2"/>
  <c r="AN152" i="2"/>
  <c r="AM152" i="2"/>
  <c r="AL152" i="2"/>
  <c r="AK152" i="2"/>
  <c r="AJ152" i="2"/>
  <c r="AI152" i="2"/>
  <c r="AH152" i="2"/>
  <c r="AG152" i="2"/>
  <c r="AF152" i="2"/>
  <c r="AE152" i="2"/>
  <c r="AD152" i="2"/>
  <c r="H152" i="2"/>
  <c r="G152" i="2"/>
  <c r="AU152" i="2" s="1"/>
  <c r="AO151" i="2"/>
  <c r="AN151" i="2"/>
  <c r="AM151" i="2"/>
  <c r="AL151" i="2"/>
  <c r="AK151" i="2"/>
  <c r="AJ151" i="2"/>
  <c r="AI151" i="2"/>
  <c r="AH151" i="2"/>
  <c r="AG151" i="2"/>
  <c r="AF151" i="2"/>
  <c r="AE151" i="2"/>
  <c r="AD151" i="2"/>
  <c r="H151" i="2"/>
  <c r="G151" i="2"/>
  <c r="AU151" i="2" s="1"/>
  <c r="AO150" i="2"/>
  <c r="AN150" i="2"/>
  <c r="AM150" i="2"/>
  <c r="AL150" i="2"/>
  <c r="AK150" i="2"/>
  <c r="AJ150" i="2"/>
  <c r="AI150" i="2"/>
  <c r="AH150" i="2"/>
  <c r="AG150" i="2"/>
  <c r="AF150" i="2"/>
  <c r="AE150" i="2"/>
  <c r="AD150" i="2"/>
  <c r="H150" i="2"/>
  <c r="AR150" i="2" s="1"/>
  <c r="G150" i="2"/>
  <c r="AU150" i="2" s="1"/>
  <c r="AO149" i="2"/>
  <c r="AN149" i="2"/>
  <c r="AM149" i="2"/>
  <c r="AL149" i="2"/>
  <c r="AK149" i="2"/>
  <c r="AJ149" i="2"/>
  <c r="AI149" i="2"/>
  <c r="AH149" i="2"/>
  <c r="AG149" i="2"/>
  <c r="AF149" i="2"/>
  <c r="AE149" i="2"/>
  <c r="AD149" i="2"/>
  <c r="H149" i="2"/>
  <c r="G149" i="2"/>
  <c r="AU149" i="2" s="1"/>
  <c r="AO148" i="2"/>
  <c r="AN148" i="2"/>
  <c r="AM148" i="2"/>
  <c r="AL148" i="2"/>
  <c r="AK148" i="2"/>
  <c r="AJ148" i="2"/>
  <c r="AI148" i="2"/>
  <c r="AH148" i="2"/>
  <c r="AG148" i="2"/>
  <c r="AF148" i="2"/>
  <c r="AE148" i="2"/>
  <c r="AD148" i="2"/>
  <c r="H148" i="2"/>
  <c r="G148" i="2"/>
  <c r="AU148" i="2" s="1"/>
  <c r="AO147" i="2"/>
  <c r="AN147" i="2"/>
  <c r="AM147" i="2"/>
  <c r="AL147" i="2"/>
  <c r="AK147" i="2"/>
  <c r="AJ147" i="2"/>
  <c r="AI147" i="2"/>
  <c r="AH147" i="2"/>
  <c r="AG147" i="2"/>
  <c r="AF147" i="2"/>
  <c r="AE147" i="2"/>
  <c r="AD147" i="2"/>
  <c r="H147" i="2"/>
  <c r="AR147" i="2" s="1"/>
  <c r="G147" i="2"/>
  <c r="AU147" i="2" s="1"/>
  <c r="AO146" i="2"/>
  <c r="AN146" i="2"/>
  <c r="AM146" i="2"/>
  <c r="AL146" i="2"/>
  <c r="AK146" i="2"/>
  <c r="AJ146" i="2"/>
  <c r="AI146" i="2"/>
  <c r="AH146" i="2"/>
  <c r="AG146" i="2"/>
  <c r="AF146" i="2"/>
  <c r="AE146" i="2"/>
  <c r="AD146" i="2"/>
  <c r="H146" i="2"/>
  <c r="G146" i="2"/>
  <c r="AU146" i="2" s="1"/>
  <c r="AO145" i="2"/>
  <c r="AN145" i="2"/>
  <c r="AM145" i="2"/>
  <c r="AL145" i="2"/>
  <c r="AK145" i="2"/>
  <c r="AJ145" i="2"/>
  <c r="AI145" i="2"/>
  <c r="AH145" i="2"/>
  <c r="AG145" i="2"/>
  <c r="AF145" i="2"/>
  <c r="AE145" i="2"/>
  <c r="AD145" i="2"/>
  <c r="H145" i="2"/>
  <c r="G145" i="2"/>
  <c r="AU145" i="2" s="1"/>
  <c r="AO144" i="2"/>
  <c r="AN144" i="2"/>
  <c r="AM144" i="2"/>
  <c r="AL144" i="2"/>
  <c r="AK144" i="2"/>
  <c r="AJ144" i="2"/>
  <c r="AI144" i="2"/>
  <c r="AH144" i="2"/>
  <c r="AG144" i="2"/>
  <c r="AF144" i="2"/>
  <c r="AE144" i="2"/>
  <c r="AD144" i="2"/>
  <c r="H144" i="2"/>
  <c r="G144" i="2"/>
  <c r="AU144" i="2" s="1"/>
  <c r="AO143" i="2"/>
  <c r="AN143" i="2"/>
  <c r="AM143" i="2"/>
  <c r="AL143" i="2"/>
  <c r="AK143" i="2"/>
  <c r="AJ143" i="2"/>
  <c r="AI143" i="2"/>
  <c r="AH143" i="2"/>
  <c r="AG143" i="2"/>
  <c r="AF143" i="2"/>
  <c r="AE143" i="2"/>
  <c r="AD143" i="2"/>
  <c r="H143" i="2"/>
  <c r="G143" i="2"/>
  <c r="AU143" i="2" s="1"/>
  <c r="AO142" i="2"/>
  <c r="AN142" i="2"/>
  <c r="AM142" i="2"/>
  <c r="AL142" i="2"/>
  <c r="AK142" i="2"/>
  <c r="AJ142" i="2"/>
  <c r="AI142" i="2"/>
  <c r="AH142" i="2"/>
  <c r="AG142" i="2"/>
  <c r="AF142" i="2"/>
  <c r="AE142" i="2"/>
  <c r="AD142" i="2"/>
  <c r="H142" i="2"/>
  <c r="AR142" i="2" s="1"/>
  <c r="G142" i="2"/>
  <c r="AU142" i="2" s="1"/>
  <c r="AO141" i="2"/>
  <c r="AN141" i="2"/>
  <c r="AM141" i="2"/>
  <c r="AL141" i="2"/>
  <c r="AK141" i="2"/>
  <c r="AJ141" i="2"/>
  <c r="AI141" i="2"/>
  <c r="AH141" i="2"/>
  <c r="AG141" i="2"/>
  <c r="AF141" i="2"/>
  <c r="AE141" i="2"/>
  <c r="AD141" i="2"/>
  <c r="H141" i="2"/>
  <c r="G141" i="2"/>
  <c r="AU141" i="2" s="1"/>
  <c r="AO140" i="2"/>
  <c r="AN140" i="2"/>
  <c r="AM140" i="2"/>
  <c r="AL140" i="2"/>
  <c r="AK140" i="2"/>
  <c r="AJ140" i="2"/>
  <c r="AI140" i="2"/>
  <c r="AH140" i="2"/>
  <c r="AG140" i="2"/>
  <c r="AF140" i="2"/>
  <c r="AE140" i="2"/>
  <c r="AD140" i="2"/>
  <c r="H140" i="2"/>
  <c r="G140" i="2"/>
  <c r="AU140" i="2" s="1"/>
  <c r="AO139" i="2"/>
  <c r="AN139" i="2"/>
  <c r="AM139" i="2"/>
  <c r="AL139" i="2"/>
  <c r="AK139" i="2"/>
  <c r="AJ139" i="2"/>
  <c r="AI139" i="2"/>
  <c r="AH139" i="2"/>
  <c r="AG139" i="2"/>
  <c r="AF139" i="2"/>
  <c r="AE139" i="2"/>
  <c r="AD139" i="2"/>
  <c r="H139" i="2"/>
  <c r="AR139" i="2" s="1"/>
  <c r="G139" i="2"/>
  <c r="AU139" i="2" s="1"/>
  <c r="AO138" i="2"/>
  <c r="AN138" i="2"/>
  <c r="AM138" i="2"/>
  <c r="AL138" i="2"/>
  <c r="AK138" i="2"/>
  <c r="AJ138" i="2"/>
  <c r="AI138" i="2"/>
  <c r="AH138" i="2"/>
  <c r="AG138" i="2"/>
  <c r="AF138" i="2"/>
  <c r="AE138" i="2"/>
  <c r="AD138" i="2"/>
  <c r="H138" i="2"/>
  <c r="AO137" i="2"/>
  <c r="AN137" i="2"/>
  <c r="AM137" i="2"/>
  <c r="AL137" i="2"/>
  <c r="AK137" i="2"/>
  <c r="AJ137" i="2"/>
  <c r="AI137" i="2"/>
  <c r="AH137" i="2"/>
  <c r="AG137" i="2"/>
  <c r="AF137" i="2"/>
  <c r="AE137" i="2"/>
  <c r="AD137" i="2"/>
  <c r="H137" i="2"/>
  <c r="G137" i="2"/>
  <c r="AU137" i="2" s="1"/>
  <c r="AR136" i="2"/>
  <c r="AO136" i="2"/>
  <c r="AN136" i="2"/>
  <c r="AM136" i="2"/>
  <c r="AL136" i="2"/>
  <c r="AK136" i="2"/>
  <c r="AJ136" i="2"/>
  <c r="AI136" i="2"/>
  <c r="AH136" i="2"/>
  <c r="AG136" i="2"/>
  <c r="AF136" i="2"/>
  <c r="AE136" i="2"/>
  <c r="AD136" i="2"/>
  <c r="H136" i="2"/>
  <c r="G136" i="2"/>
  <c r="AU136" i="2" s="1"/>
  <c r="AO135" i="2"/>
  <c r="AN135" i="2"/>
  <c r="AM135" i="2"/>
  <c r="AL135" i="2"/>
  <c r="AK135" i="2"/>
  <c r="AJ135" i="2"/>
  <c r="AI135" i="2"/>
  <c r="AH135" i="2"/>
  <c r="AG135" i="2"/>
  <c r="AF135" i="2"/>
  <c r="AE135" i="2"/>
  <c r="AD135" i="2"/>
  <c r="H135" i="2"/>
  <c r="G135" i="2"/>
  <c r="AU135" i="2" s="1"/>
  <c r="AO134" i="2"/>
  <c r="AN134" i="2"/>
  <c r="AM134" i="2"/>
  <c r="AL134" i="2"/>
  <c r="AK134" i="2"/>
  <c r="AJ134" i="2"/>
  <c r="AI134" i="2"/>
  <c r="AH134" i="2"/>
  <c r="AG134" i="2"/>
  <c r="AF134" i="2"/>
  <c r="AE134" i="2"/>
  <c r="AD134" i="2"/>
  <c r="H134" i="2"/>
  <c r="AR134" i="2" s="1"/>
  <c r="G134" i="2"/>
  <c r="AU134" i="2" s="1"/>
  <c r="AO133" i="2"/>
  <c r="AN133" i="2"/>
  <c r="AM133" i="2"/>
  <c r="AL133" i="2"/>
  <c r="AK133" i="2"/>
  <c r="AJ133" i="2"/>
  <c r="AI133" i="2"/>
  <c r="AH133" i="2"/>
  <c r="AG133" i="2"/>
  <c r="AF133" i="2"/>
  <c r="AE133" i="2"/>
  <c r="AD133" i="2"/>
  <c r="H133" i="2"/>
  <c r="G133" i="2"/>
  <c r="AU133" i="2" s="1"/>
  <c r="AO132" i="2"/>
  <c r="AN132" i="2"/>
  <c r="AM132" i="2"/>
  <c r="AL132" i="2"/>
  <c r="AK132" i="2"/>
  <c r="AJ132" i="2"/>
  <c r="AI132" i="2"/>
  <c r="AH132" i="2"/>
  <c r="AG132" i="2"/>
  <c r="AF132" i="2"/>
  <c r="AE132" i="2"/>
  <c r="AD132" i="2"/>
  <c r="H132" i="2"/>
  <c r="G132" i="2"/>
  <c r="AU132" i="2" s="1"/>
  <c r="AO131" i="2"/>
  <c r="AN131" i="2"/>
  <c r="AM131" i="2"/>
  <c r="AL131" i="2"/>
  <c r="AK131" i="2"/>
  <c r="AJ131" i="2"/>
  <c r="AI131" i="2"/>
  <c r="AH131" i="2"/>
  <c r="AG131" i="2"/>
  <c r="AF131" i="2"/>
  <c r="AE131" i="2"/>
  <c r="AD131" i="2"/>
  <c r="H131" i="2"/>
  <c r="AR131" i="2" s="1"/>
  <c r="G131" i="2"/>
  <c r="AU131" i="2" s="1"/>
  <c r="AO130" i="2"/>
  <c r="AN130" i="2"/>
  <c r="AM130" i="2"/>
  <c r="AL130" i="2"/>
  <c r="AK130" i="2"/>
  <c r="AJ130" i="2"/>
  <c r="AI130" i="2"/>
  <c r="AH130" i="2"/>
  <c r="AG130" i="2"/>
  <c r="AF130" i="2"/>
  <c r="AE130" i="2"/>
  <c r="AD130" i="2"/>
  <c r="H130" i="2"/>
  <c r="G130" i="2"/>
  <c r="AU130" i="2" s="1"/>
  <c r="AO129" i="2"/>
  <c r="AN129" i="2"/>
  <c r="AM129" i="2"/>
  <c r="AL129" i="2"/>
  <c r="AK129" i="2"/>
  <c r="AJ129" i="2"/>
  <c r="AI129" i="2"/>
  <c r="AH129" i="2"/>
  <c r="AG129" i="2"/>
  <c r="AF129" i="2"/>
  <c r="AE129" i="2"/>
  <c r="AD129" i="2"/>
  <c r="H129" i="2"/>
  <c r="G129" i="2"/>
  <c r="AU129" i="2" s="1"/>
  <c r="AR128" i="2"/>
  <c r="AO128" i="2"/>
  <c r="AN128" i="2"/>
  <c r="AM128" i="2"/>
  <c r="AL128" i="2"/>
  <c r="AK128" i="2"/>
  <c r="AJ128" i="2"/>
  <c r="AI128" i="2"/>
  <c r="AH128" i="2"/>
  <c r="AG128" i="2"/>
  <c r="AF128" i="2"/>
  <c r="AE128" i="2"/>
  <c r="AD128" i="2"/>
  <c r="H128" i="2"/>
  <c r="G128" i="2"/>
  <c r="AU128" i="2" s="1"/>
  <c r="AO127" i="2"/>
  <c r="AN127" i="2"/>
  <c r="AM127" i="2"/>
  <c r="AL127" i="2"/>
  <c r="AK127" i="2"/>
  <c r="AJ127" i="2"/>
  <c r="AI127" i="2"/>
  <c r="AH127" i="2"/>
  <c r="AG127" i="2"/>
  <c r="AF127" i="2"/>
  <c r="AE127" i="2"/>
  <c r="AD127" i="2"/>
  <c r="H127" i="2"/>
  <c r="G127" i="2"/>
  <c r="AU127" i="2" s="1"/>
  <c r="AO126" i="2"/>
  <c r="AN126" i="2"/>
  <c r="AM126" i="2"/>
  <c r="AL126" i="2"/>
  <c r="AK126" i="2"/>
  <c r="AJ126" i="2"/>
  <c r="AI126" i="2"/>
  <c r="AH126" i="2"/>
  <c r="AG126" i="2"/>
  <c r="AF126" i="2"/>
  <c r="AE126" i="2"/>
  <c r="AD126" i="2"/>
  <c r="H126" i="2"/>
  <c r="AR126" i="2" s="1"/>
  <c r="G126" i="2"/>
  <c r="AU126" i="2" s="1"/>
  <c r="AO125" i="2"/>
  <c r="AN125" i="2"/>
  <c r="AM125" i="2"/>
  <c r="AL125" i="2"/>
  <c r="AK125" i="2"/>
  <c r="AJ125" i="2"/>
  <c r="AI125" i="2"/>
  <c r="AH125" i="2"/>
  <c r="AG125" i="2"/>
  <c r="AF125" i="2"/>
  <c r="AE125" i="2"/>
  <c r="AD125" i="2"/>
  <c r="H125" i="2"/>
  <c r="G125" i="2"/>
  <c r="AU125" i="2" s="1"/>
  <c r="AO124" i="2"/>
  <c r="AN124" i="2"/>
  <c r="AM124" i="2"/>
  <c r="AL124" i="2"/>
  <c r="AK124" i="2"/>
  <c r="AJ124" i="2"/>
  <c r="AI124" i="2"/>
  <c r="AH124" i="2"/>
  <c r="AG124" i="2"/>
  <c r="AF124" i="2"/>
  <c r="AE124" i="2"/>
  <c r="AD124" i="2"/>
  <c r="H124" i="2"/>
  <c r="G124" i="2"/>
  <c r="AU124" i="2" s="1"/>
  <c r="AO123" i="2"/>
  <c r="AN123" i="2"/>
  <c r="AM123" i="2"/>
  <c r="AL123" i="2"/>
  <c r="AK123" i="2"/>
  <c r="AJ123" i="2"/>
  <c r="AI123" i="2"/>
  <c r="AH123" i="2"/>
  <c r="AG123" i="2"/>
  <c r="AF123" i="2"/>
  <c r="AE123" i="2"/>
  <c r="AD123" i="2"/>
  <c r="H123" i="2"/>
  <c r="AR123" i="2" s="1"/>
  <c r="G123" i="2"/>
  <c r="AU123" i="2" s="1"/>
  <c r="AO122" i="2"/>
  <c r="AN122" i="2"/>
  <c r="AM122" i="2"/>
  <c r="AL122" i="2"/>
  <c r="AK122" i="2"/>
  <c r="AJ122" i="2"/>
  <c r="AI122" i="2"/>
  <c r="AH122" i="2"/>
  <c r="AG122" i="2"/>
  <c r="AF122" i="2"/>
  <c r="AE122" i="2"/>
  <c r="AD122" i="2"/>
  <c r="H122" i="2"/>
  <c r="G122" i="2"/>
  <c r="AU122" i="2" s="1"/>
  <c r="AO121" i="2"/>
  <c r="AN121" i="2"/>
  <c r="AM121" i="2"/>
  <c r="AL121" i="2"/>
  <c r="AK121" i="2"/>
  <c r="AJ121" i="2"/>
  <c r="AI121" i="2"/>
  <c r="AH121" i="2"/>
  <c r="AG121" i="2"/>
  <c r="AF121" i="2"/>
  <c r="AE121" i="2"/>
  <c r="AD121" i="2"/>
  <c r="H121" i="2"/>
  <c r="G121" i="2"/>
  <c r="AU121" i="2" s="1"/>
  <c r="AO120" i="2"/>
  <c r="AN120" i="2"/>
  <c r="AM120" i="2"/>
  <c r="AL120" i="2"/>
  <c r="AK120" i="2"/>
  <c r="AJ120" i="2"/>
  <c r="AI120" i="2"/>
  <c r="AH120" i="2"/>
  <c r="AG120" i="2"/>
  <c r="AF120" i="2"/>
  <c r="AE120" i="2"/>
  <c r="AD120" i="2"/>
  <c r="H120" i="2"/>
  <c r="G120" i="2"/>
  <c r="AU120" i="2" s="1"/>
  <c r="AO119" i="2"/>
  <c r="AN119" i="2"/>
  <c r="AM119" i="2"/>
  <c r="AL119" i="2"/>
  <c r="AK119" i="2"/>
  <c r="AJ119" i="2"/>
  <c r="AI119" i="2"/>
  <c r="AH119" i="2"/>
  <c r="AG119" i="2"/>
  <c r="AF119" i="2"/>
  <c r="AE119" i="2"/>
  <c r="AD119" i="2"/>
  <c r="H119" i="2"/>
  <c r="G119" i="2"/>
  <c r="AU119" i="2" s="1"/>
  <c r="AR118" i="2"/>
  <c r="AO118" i="2"/>
  <c r="AN118" i="2"/>
  <c r="AM118" i="2"/>
  <c r="AL118" i="2"/>
  <c r="AK118" i="2"/>
  <c r="AJ118" i="2"/>
  <c r="AI118" i="2"/>
  <c r="AH118" i="2"/>
  <c r="AG118" i="2"/>
  <c r="AF118" i="2"/>
  <c r="AE118" i="2"/>
  <c r="AD118" i="2"/>
  <c r="H118" i="2"/>
  <c r="G118" i="2"/>
  <c r="AU118" i="2" s="1"/>
  <c r="AO117" i="2"/>
  <c r="AN117" i="2"/>
  <c r="AM117" i="2"/>
  <c r="AL117" i="2"/>
  <c r="AK117" i="2"/>
  <c r="AJ117" i="2"/>
  <c r="AI117" i="2"/>
  <c r="AH117" i="2"/>
  <c r="AG117" i="2"/>
  <c r="AF117" i="2"/>
  <c r="AE117" i="2"/>
  <c r="AD117" i="2"/>
  <c r="H117" i="2"/>
  <c r="G117" i="2"/>
  <c r="AU117" i="2" s="1"/>
  <c r="AR116" i="2"/>
  <c r="AO116" i="2"/>
  <c r="AN116" i="2"/>
  <c r="AM116" i="2"/>
  <c r="AL116" i="2"/>
  <c r="AK116" i="2"/>
  <c r="AJ116" i="2"/>
  <c r="AI116" i="2"/>
  <c r="AH116" i="2"/>
  <c r="AG116" i="2"/>
  <c r="AF116" i="2"/>
  <c r="AE116" i="2"/>
  <c r="AD116" i="2"/>
  <c r="H116" i="2"/>
  <c r="G116" i="2"/>
  <c r="AU116" i="2" s="1"/>
  <c r="AO115" i="2"/>
  <c r="AN115" i="2"/>
  <c r="AM115" i="2"/>
  <c r="AL115" i="2"/>
  <c r="AK115" i="2"/>
  <c r="AJ115" i="2"/>
  <c r="AI115" i="2"/>
  <c r="AH115" i="2"/>
  <c r="AG115" i="2"/>
  <c r="AF115" i="2"/>
  <c r="AE115" i="2"/>
  <c r="AD115" i="2"/>
  <c r="AO114" i="2"/>
  <c r="AN114" i="2"/>
  <c r="AM114" i="2"/>
  <c r="AL114" i="2"/>
  <c r="AK114" i="2"/>
  <c r="AJ114" i="2"/>
  <c r="AI114" i="2"/>
  <c r="AH114" i="2"/>
  <c r="AG114" i="2"/>
  <c r="AF114" i="2"/>
  <c r="AE114" i="2"/>
  <c r="AD114" i="2"/>
  <c r="H114" i="2"/>
  <c r="AR114" i="2" s="1"/>
  <c r="G114" i="2"/>
  <c r="AU114" i="2" s="1"/>
  <c r="AO113" i="2"/>
  <c r="AN113" i="2"/>
  <c r="AM113" i="2"/>
  <c r="AL113" i="2"/>
  <c r="AK113" i="2"/>
  <c r="AJ113" i="2"/>
  <c r="AI113" i="2"/>
  <c r="AH113" i="2"/>
  <c r="AG113" i="2"/>
  <c r="AF113" i="2"/>
  <c r="AE113" i="2"/>
  <c r="AD113" i="2"/>
  <c r="H113" i="2"/>
  <c r="AR113" i="2" s="1"/>
  <c r="G113" i="2"/>
  <c r="AO112" i="2"/>
  <c r="AN112" i="2"/>
  <c r="AM112" i="2"/>
  <c r="AL112" i="2"/>
  <c r="AK112" i="2"/>
  <c r="AJ112" i="2"/>
  <c r="AI112" i="2"/>
  <c r="AH112" i="2"/>
  <c r="AG112" i="2"/>
  <c r="AF112" i="2"/>
  <c r="AE112" i="2"/>
  <c r="AD112" i="2"/>
  <c r="H112" i="2"/>
  <c r="G112" i="2"/>
  <c r="AO111" i="2"/>
  <c r="AN111" i="2"/>
  <c r="AM111" i="2"/>
  <c r="AL111" i="2"/>
  <c r="AK111" i="2"/>
  <c r="AJ111" i="2"/>
  <c r="AI111" i="2"/>
  <c r="AH111" i="2"/>
  <c r="AG111" i="2"/>
  <c r="AF111" i="2"/>
  <c r="AE111" i="2"/>
  <c r="AD111" i="2"/>
  <c r="H111" i="2"/>
  <c r="AR110" i="2"/>
  <c r="AO110" i="2"/>
  <c r="AN110" i="2"/>
  <c r="AM110" i="2"/>
  <c r="AL110" i="2"/>
  <c r="AK110" i="2"/>
  <c r="AJ110" i="2"/>
  <c r="AI110" i="2"/>
  <c r="AH110" i="2"/>
  <c r="AG110" i="2"/>
  <c r="AF110" i="2"/>
  <c r="AE110" i="2"/>
  <c r="AD110" i="2"/>
  <c r="H110" i="2"/>
  <c r="G110" i="2"/>
  <c r="AO109" i="2"/>
  <c r="AN109" i="2"/>
  <c r="AM109" i="2"/>
  <c r="AL109" i="2"/>
  <c r="AK109" i="2"/>
  <c r="AJ109" i="2"/>
  <c r="AI109" i="2"/>
  <c r="AH109" i="2"/>
  <c r="AG109" i="2"/>
  <c r="AF109" i="2"/>
  <c r="AE109" i="2"/>
  <c r="AD109" i="2"/>
  <c r="H109" i="2"/>
  <c r="AO108" i="2"/>
  <c r="AN108" i="2"/>
  <c r="AM108" i="2"/>
  <c r="AL108" i="2"/>
  <c r="AK108" i="2"/>
  <c r="AJ108" i="2"/>
  <c r="AI108" i="2"/>
  <c r="AH108" i="2"/>
  <c r="AG108" i="2"/>
  <c r="AF108" i="2"/>
  <c r="AE108" i="2"/>
  <c r="AD108" i="2"/>
  <c r="H108" i="2"/>
  <c r="AR108" i="2" s="1"/>
  <c r="G108" i="2"/>
  <c r="AU108" i="2" s="1"/>
  <c r="AO107" i="2"/>
  <c r="AN107" i="2"/>
  <c r="AM107" i="2"/>
  <c r="AL107" i="2"/>
  <c r="AK107" i="2"/>
  <c r="AJ107" i="2"/>
  <c r="AI107" i="2"/>
  <c r="AH107" i="2"/>
  <c r="AG107" i="2"/>
  <c r="AF107" i="2"/>
  <c r="AE107" i="2"/>
  <c r="AD107" i="2"/>
  <c r="H107" i="2"/>
  <c r="G107" i="2"/>
  <c r="AU107" i="2" s="1"/>
  <c r="AO106" i="2"/>
  <c r="AN106" i="2"/>
  <c r="AM106" i="2"/>
  <c r="AL106" i="2"/>
  <c r="AK106" i="2"/>
  <c r="AJ106" i="2"/>
  <c r="AI106" i="2"/>
  <c r="AH106" i="2"/>
  <c r="AG106" i="2"/>
  <c r="AF106" i="2"/>
  <c r="AE106" i="2"/>
  <c r="AD106" i="2"/>
  <c r="H106" i="2"/>
  <c r="G106" i="2"/>
  <c r="AO105" i="2"/>
  <c r="AN105" i="2"/>
  <c r="AM105" i="2"/>
  <c r="AL105" i="2"/>
  <c r="AK105" i="2"/>
  <c r="AJ105" i="2"/>
  <c r="AI105" i="2"/>
  <c r="AH105" i="2"/>
  <c r="AG105" i="2"/>
  <c r="AF105" i="2"/>
  <c r="AE105" i="2"/>
  <c r="AD105" i="2"/>
  <c r="H105" i="2"/>
  <c r="AR105" i="2" s="1"/>
  <c r="G105" i="2"/>
  <c r="AU105" i="2" s="1"/>
  <c r="AO104" i="2"/>
  <c r="AN104" i="2"/>
  <c r="AM104" i="2"/>
  <c r="AL104" i="2"/>
  <c r="AK104" i="2"/>
  <c r="AJ104" i="2"/>
  <c r="AI104" i="2"/>
  <c r="AH104" i="2"/>
  <c r="AG104" i="2"/>
  <c r="AF104" i="2"/>
  <c r="AE104" i="2"/>
  <c r="AD104" i="2"/>
  <c r="H104" i="2"/>
  <c r="G104" i="2"/>
  <c r="AU104" i="2" s="1"/>
  <c r="AO103" i="2"/>
  <c r="AN103" i="2"/>
  <c r="AM103" i="2"/>
  <c r="AL103" i="2"/>
  <c r="AK103" i="2"/>
  <c r="AJ103" i="2"/>
  <c r="AI103" i="2"/>
  <c r="AH103" i="2"/>
  <c r="AG103" i="2"/>
  <c r="AF103" i="2"/>
  <c r="AE103" i="2"/>
  <c r="AD103" i="2"/>
  <c r="H103" i="2"/>
  <c r="G103" i="2"/>
  <c r="AO102" i="2"/>
  <c r="AN102" i="2"/>
  <c r="AM102" i="2"/>
  <c r="AL102" i="2"/>
  <c r="AK102" i="2"/>
  <c r="AK99" i="2" s="1"/>
  <c r="AJ102" i="2"/>
  <c r="AI102" i="2"/>
  <c r="AH102" i="2"/>
  <c r="AG102" i="2"/>
  <c r="AF102" i="2"/>
  <c r="AE102" i="2"/>
  <c r="AD102" i="2"/>
  <c r="H102" i="2"/>
  <c r="G102" i="2"/>
  <c r="AU102" i="2" s="1"/>
  <c r="AO101" i="2"/>
  <c r="AN101" i="2"/>
  <c r="AM101" i="2"/>
  <c r="AL101" i="2"/>
  <c r="AK101" i="2"/>
  <c r="AJ101" i="2"/>
  <c r="AI101" i="2"/>
  <c r="AH101" i="2"/>
  <c r="AG101" i="2"/>
  <c r="AF101" i="2"/>
  <c r="AE101" i="2"/>
  <c r="AD101" i="2"/>
  <c r="H101" i="2"/>
  <c r="G101" i="2"/>
  <c r="AO100" i="2"/>
  <c r="AO99" i="2" s="1"/>
  <c r="AN100" i="2"/>
  <c r="AM100" i="2"/>
  <c r="AL100" i="2"/>
  <c r="AK100" i="2"/>
  <c r="AJ100" i="2"/>
  <c r="AJ99" i="2" s="1"/>
  <c r="AI100" i="2"/>
  <c r="AH100" i="2"/>
  <c r="AG100" i="2"/>
  <c r="AF100" i="2"/>
  <c r="AE100" i="2"/>
  <c r="AD100" i="2"/>
  <c r="AO98" i="2"/>
  <c r="AN98" i="2"/>
  <c r="AM98" i="2"/>
  <c r="AL98" i="2"/>
  <c r="AK98" i="2"/>
  <c r="AJ98" i="2"/>
  <c r="AI98" i="2"/>
  <c r="AH98" i="2"/>
  <c r="AG98" i="2"/>
  <c r="AF98" i="2"/>
  <c r="AE98" i="2"/>
  <c r="AD98" i="2"/>
  <c r="AO97" i="2"/>
  <c r="AN97" i="2"/>
  <c r="AM97" i="2"/>
  <c r="AL97" i="2"/>
  <c r="AK97" i="2"/>
  <c r="AJ97" i="2"/>
  <c r="AI97" i="2"/>
  <c r="AH97" i="2"/>
  <c r="AG97" i="2"/>
  <c r="AF97" i="2"/>
  <c r="AE97" i="2"/>
  <c r="AD97" i="2"/>
  <c r="AO96" i="2"/>
  <c r="AN96" i="2"/>
  <c r="AM96" i="2"/>
  <c r="AL96" i="2"/>
  <c r="AK96" i="2"/>
  <c r="AJ96" i="2"/>
  <c r="AI96" i="2"/>
  <c r="AH96" i="2"/>
  <c r="AG96" i="2"/>
  <c r="AF96" i="2"/>
  <c r="AE96" i="2"/>
  <c r="AD96" i="2"/>
  <c r="AO95" i="2"/>
  <c r="AN95" i="2"/>
  <c r="AM95" i="2"/>
  <c r="AL95" i="2"/>
  <c r="AK95" i="2"/>
  <c r="AJ95" i="2"/>
  <c r="AI95" i="2"/>
  <c r="AH95" i="2"/>
  <c r="AG95" i="2"/>
  <c r="AF95" i="2"/>
  <c r="AE95" i="2"/>
  <c r="AD95" i="2"/>
  <c r="AO94" i="2"/>
  <c r="AN94" i="2"/>
  <c r="AM94" i="2"/>
  <c r="AL94" i="2"/>
  <c r="AK94" i="2"/>
  <c r="AJ94" i="2"/>
  <c r="AI94" i="2"/>
  <c r="AH94" i="2"/>
  <c r="AG94" i="2"/>
  <c r="AF94" i="2"/>
  <c r="AE94" i="2"/>
  <c r="AD94" i="2"/>
  <c r="AO93" i="2"/>
  <c r="AN93" i="2"/>
  <c r="AM93" i="2"/>
  <c r="AL93" i="2"/>
  <c r="AK93" i="2"/>
  <c r="AJ93" i="2"/>
  <c r="AI93" i="2"/>
  <c r="AH93" i="2"/>
  <c r="AG93" i="2"/>
  <c r="AF93" i="2"/>
  <c r="AE93" i="2"/>
  <c r="AD93" i="2"/>
  <c r="AO92" i="2"/>
  <c r="AN92" i="2"/>
  <c r="AM92" i="2"/>
  <c r="AL92" i="2"/>
  <c r="AK92" i="2"/>
  <c r="AJ92" i="2"/>
  <c r="AI92" i="2"/>
  <c r="AH92" i="2"/>
  <c r="AG92" i="2"/>
  <c r="AF92" i="2"/>
  <c r="AE92" i="2"/>
  <c r="AD92" i="2"/>
  <c r="AO91" i="2"/>
  <c r="AN91" i="2"/>
  <c r="AM91" i="2"/>
  <c r="AL91" i="2"/>
  <c r="AK91" i="2"/>
  <c r="AJ91" i="2"/>
  <c r="AI91" i="2"/>
  <c r="AH91" i="2"/>
  <c r="AG91" i="2"/>
  <c r="AF91" i="2"/>
  <c r="AE91" i="2"/>
  <c r="AD91" i="2"/>
  <c r="AO90" i="2"/>
  <c r="AO89" i="2" s="1"/>
  <c r="AN90" i="2"/>
  <c r="AM90" i="2"/>
  <c r="AL90" i="2"/>
  <c r="AK90" i="2"/>
  <c r="AJ90" i="2"/>
  <c r="AI90" i="2"/>
  <c r="AH90" i="2"/>
  <c r="AG90" i="2"/>
  <c r="AF90" i="2"/>
  <c r="AE90" i="2"/>
  <c r="AD90" i="2"/>
  <c r="AO88" i="2"/>
  <c r="AN88" i="2"/>
  <c r="AM88" i="2"/>
  <c r="AL88" i="2"/>
  <c r="AK88" i="2"/>
  <c r="AJ88" i="2"/>
  <c r="AI88" i="2"/>
  <c r="AH88" i="2"/>
  <c r="AG88" i="2"/>
  <c r="AF88" i="2"/>
  <c r="AE88" i="2"/>
  <c r="AD88" i="2"/>
  <c r="H88" i="2"/>
  <c r="I88" i="2" s="1"/>
  <c r="G88" i="2"/>
  <c r="AU88" i="2" s="1"/>
  <c r="AR87" i="2"/>
  <c r="AO87" i="2"/>
  <c r="AN87" i="2"/>
  <c r="AM87" i="2"/>
  <c r="AL87" i="2"/>
  <c r="AK87" i="2"/>
  <c r="AJ87" i="2"/>
  <c r="AJ85" i="2" s="1"/>
  <c r="AI87" i="2"/>
  <c r="AH87" i="2"/>
  <c r="AG87" i="2"/>
  <c r="AF87" i="2"/>
  <c r="AE87" i="2"/>
  <c r="AD87" i="2"/>
  <c r="H87" i="2"/>
  <c r="I87" i="2" s="1"/>
  <c r="G87" i="2"/>
  <c r="AU87" i="2" s="1"/>
  <c r="AO86" i="2"/>
  <c r="AO85" i="2" s="1"/>
  <c r="AN86" i="2"/>
  <c r="AM86" i="2"/>
  <c r="AL86" i="2"/>
  <c r="AK86" i="2"/>
  <c r="AJ86" i="2"/>
  <c r="AI86" i="2"/>
  <c r="AH86" i="2"/>
  <c r="AG86" i="2"/>
  <c r="AF86" i="2"/>
  <c r="AE86" i="2"/>
  <c r="AD86" i="2"/>
  <c r="H86" i="2"/>
  <c r="AO84" i="2"/>
  <c r="AN84" i="2"/>
  <c r="AM84" i="2"/>
  <c r="AL84" i="2"/>
  <c r="AK84" i="2"/>
  <c r="AJ84" i="2"/>
  <c r="AI84" i="2"/>
  <c r="AH84" i="2"/>
  <c r="AG84" i="2"/>
  <c r="AF84" i="2"/>
  <c r="AE84" i="2"/>
  <c r="AD84" i="2"/>
  <c r="G84" i="2"/>
  <c r="AU84" i="2" s="1"/>
  <c r="AO83" i="2"/>
  <c r="AN83" i="2"/>
  <c r="AM83" i="2"/>
  <c r="AL83" i="2"/>
  <c r="AK83" i="2"/>
  <c r="AJ83" i="2"/>
  <c r="AI83" i="2"/>
  <c r="AH83" i="2"/>
  <c r="AG83" i="2"/>
  <c r="AF83" i="2"/>
  <c r="AE83" i="2"/>
  <c r="AD83" i="2"/>
  <c r="H83" i="2"/>
  <c r="AO82" i="2"/>
  <c r="AN82" i="2"/>
  <c r="AM82" i="2"/>
  <c r="AL82" i="2"/>
  <c r="AK82" i="2"/>
  <c r="AJ82" i="2"/>
  <c r="AI82" i="2"/>
  <c r="AH82" i="2"/>
  <c r="AG82" i="2"/>
  <c r="AF82" i="2"/>
  <c r="AE82" i="2"/>
  <c r="AD82" i="2"/>
  <c r="H82" i="2"/>
  <c r="I82" i="2" s="1"/>
  <c r="G82" i="2"/>
  <c r="AO81" i="2"/>
  <c r="AN81" i="2"/>
  <c r="AM81" i="2"/>
  <c r="AL81" i="2"/>
  <c r="AK81" i="2"/>
  <c r="AJ81" i="2"/>
  <c r="AI81" i="2"/>
  <c r="AH81" i="2"/>
  <c r="AG81" i="2"/>
  <c r="AF81" i="2"/>
  <c r="AE81" i="2"/>
  <c r="AD81" i="2"/>
  <c r="H81" i="2"/>
  <c r="I81" i="2" s="1"/>
  <c r="G81" i="2"/>
  <c r="AU81" i="2" s="1"/>
  <c r="AO80" i="2"/>
  <c r="AN80" i="2"/>
  <c r="AM80" i="2"/>
  <c r="AL80" i="2"/>
  <c r="AK80" i="2"/>
  <c r="AJ80" i="2"/>
  <c r="AI80" i="2"/>
  <c r="AH80" i="2"/>
  <c r="AG80" i="2"/>
  <c r="AF80" i="2"/>
  <c r="AE80" i="2"/>
  <c r="AD80" i="2"/>
  <c r="H80" i="2"/>
  <c r="G80" i="2"/>
  <c r="AO79" i="2"/>
  <c r="AN79" i="2"/>
  <c r="AM79" i="2"/>
  <c r="AL79" i="2"/>
  <c r="AK79" i="2"/>
  <c r="AJ79" i="2"/>
  <c r="AI79" i="2"/>
  <c r="AH79" i="2"/>
  <c r="AG79" i="2"/>
  <c r="AF79" i="2"/>
  <c r="AE79" i="2"/>
  <c r="AD79" i="2"/>
  <c r="H79" i="2"/>
  <c r="AR79" i="2" s="1"/>
  <c r="AR78" i="2"/>
  <c r="AO78" i="2"/>
  <c r="AN78" i="2"/>
  <c r="AM78" i="2"/>
  <c r="AL78" i="2"/>
  <c r="AK78" i="2"/>
  <c r="AJ78" i="2"/>
  <c r="AI78" i="2"/>
  <c r="AI77" i="2" s="1"/>
  <c r="AH78" i="2"/>
  <c r="AG78" i="2"/>
  <c r="AF78" i="2"/>
  <c r="AE78" i="2"/>
  <c r="AD78" i="2"/>
  <c r="I78" i="2"/>
  <c r="H78" i="2"/>
  <c r="G78" i="2"/>
  <c r="AU78" i="2" s="1"/>
  <c r="AO76" i="2"/>
  <c r="AN76" i="2"/>
  <c r="AM76" i="2"/>
  <c r="AL76" i="2"/>
  <c r="AK76" i="2"/>
  <c r="AJ76" i="2"/>
  <c r="AI76" i="2"/>
  <c r="AH76" i="2"/>
  <c r="AG76" i="2"/>
  <c r="AF76" i="2"/>
  <c r="AE76" i="2"/>
  <c r="AD76" i="2"/>
  <c r="H76" i="2"/>
  <c r="G76" i="2"/>
  <c r="AU76" i="2" s="1"/>
  <c r="AO75" i="2"/>
  <c r="AN75" i="2"/>
  <c r="AM75" i="2"/>
  <c r="AL75" i="2"/>
  <c r="AK75" i="2"/>
  <c r="AJ75" i="2"/>
  <c r="AI75" i="2"/>
  <c r="AH75" i="2"/>
  <c r="AG75" i="2"/>
  <c r="AF75" i="2"/>
  <c r="AE75" i="2"/>
  <c r="AD75" i="2"/>
  <c r="H75" i="2"/>
  <c r="G75" i="2"/>
  <c r="AU75" i="2" s="1"/>
  <c r="AO74" i="2"/>
  <c r="AN74" i="2"/>
  <c r="AM74" i="2"/>
  <c r="AL74" i="2"/>
  <c r="AK74" i="2"/>
  <c r="AJ74" i="2"/>
  <c r="AI74" i="2"/>
  <c r="AH74" i="2"/>
  <c r="AG74" i="2"/>
  <c r="AF74" i="2"/>
  <c r="AE74" i="2"/>
  <c r="AD74" i="2"/>
  <c r="H74" i="2"/>
  <c r="I74" i="2" s="1"/>
  <c r="AP74" i="2" s="1"/>
  <c r="G74" i="2"/>
  <c r="AU74" i="2" s="1"/>
  <c r="AO73" i="2"/>
  <c r="AN73" i="2"/>
  <c r="AM73" i="2"/>
  <c r="AL73" i="2"/>
  <c r="AK73" i="2"/>
  <c r="AJ73" i="2"/>
  <c r="AI73" i="2"/>
  <c r="AH73" i="2"/>
  <c r="AG73" i="2"/>
  <c r="AF73" i="2"/>
  <c r="AE73" i="2"/>
  <c r="AD73" i="2"/>
  <c r="H73" i="2"/>
  <c r="AO72" i="2"/>
  <c r="AN72" i="2"/>
  <c r="AM72" i="2"/>
  <c r="AL72" i="2"/>
  <c r="AK72" i="2"/>
  <c r="AJ72" i="2"/>
  <c r="AI72" i="2"/>
  <c r="AH72" i="2"/>
  <c r="AG72" i="2"/>
  <c r="AF72" i="2"/>
  <c r="AE72" i="2"/>
  <c r="AD72" i="2"/>
  <c r="H72" i="2"/>
  <c r="I72" i="2" s="1"/>
  <c r="AR70" i="2"/>
  <c r="AO70" i="2"/>
  <c r="AN70" i="2"/>
  <c r="AM70" i="2"/>
  <c r="AL70" i="2"/>
  <c r="AK70" i="2"/>
  <c r="AJ70" i="2"/>
  <c r="AI70" i="2"/>
  <c r="AH70" i="2"/>
  <c r="AG70" i="2"/>
  <c r="AF70" i="2"/>
  <c r="AE70" i="2"/>
  <c r="AD70" i="2"/>
  <c r="H70" i="2"/>
  <c r="AW69" i="2"/>
  <c r="AO69" i="2"/>
  <c r="AN69" i="2"/>
  <c r="AM69" i="2"/>
  <c r="AL69" i="2"/>
  <c r="AK69" i="2"/>
  <c r="AJ69" i="2"/>
  <c r="AI69" i="2"/>
  <c r="AH69" i="2"/>
  <c r="AG69" i="2"/>
  <c r="AF69" i="2"/>
  <c r="AE69" i="2"/>
  <c r="AD69" i="2"/>
  <c r="AP69" i="2"/>
  <c r="H69" i="2"/>
  <c r="AR69" i="2" s="1"/>
  <c r="G69" i="2"/>
  <c r="AU69" i="2" s="1"/>
  <c r="AQ68" i="2"/>
  <c r="AO68" i="2"/>
  <c r="AN68" i="2"/>
  <c r="AM68" i="2"/>
  <c r="AL68" i="2"/>
  <c r="AK68" i="2"/>
  <c r="AJ68" i="2"/>
  <c r="AI68" i="2"/>
  <c r="AH68" i="2"/>
  <c r="AG68" i="2"/>
  <c r="AF68" i="2"/>
  <c r="AE68" i="2"/>
  <c r="AD68" i="2"/>
  <c r="H68" i="2"/>
  <c r="G68" i="2"/>
  <c r="AU68" i="2" s="1"/>
  <c r="AO67" i="2"/>
  <c r="AN67" i="2"/>
  <c r="AM67" i="2"/>
  <c r="AL67" i="2"/>
  <c r="AK67" i="2"/>
  <c r="AJ67" i="2"/>
  <c r="AI67" i="2"/>
  <c r="AH67" i="2"/>
  <c r="AG67" i="2"/>
  <c r="AF67" i="2"/>
  <c r="AE67" i="2"/>
  <c r="AD67" i="2"/>
  <c r="H67" i="2"/>
  <c r="G67" i="2"/>
  <c r="AU67" i="2" s="1"/>
  <c r="AO66" i="2"/>
  <c r="AN66" i="2"/>
  <c r="AM66" i="2"/>
  <c r="AL66" i="2"/>
  <c r="AK66" i="2"/>
  <c r="AJ66" i="2"/>
  <c r="AI66" i="2"/>
  <c r="AH66" i="2"/>
  <c r="AG66" i="2"/>
  <c r="AF66" i="2"/>
  <c r="AE66" i="2"/>
  <c r="AD66" i="2"/>
  <c r="H66" i="2"/>
  <c r="G66" i="2"/>
  <c r="AU66" i="2" s="1"/>
  <c r="AO65" i="2"/>
  <c r="AN65" i="2"/>
  <c r="AM65" i="2"/>
  <c r="AL65" i="2"/>
  <c r="AK65" i="2"/>
  <c r="AJ65" i="2"/>
  <c r="AI65" i="2"/>
  <c r="AH65" i="2"/>
  <c r="AG65" i="2"/>
  <c r="AF65" i="2"/>
  <c r="AE65" i="2"/>
  <c r="AD65" i="2"/>
  <c r="H65" i="2"/>
  <c r="G65" i="2"/>
  <c r="AU65" i="2" s="1"/>
  <c r="AO64" i="2"/>
  <c r="AN64" i="2"/>
  <c r="AM64" i="2"/>
  <c r="AL64" i="2"/>
  <c r="AK64" i="2"/>
  <c r="AJ64" i="2"/>
  <c r="AI64" i="2"/>
  <c r="AH64" i="2"/>
  <c r="AG64" i="2"/>
  <c r="AF64" i="2"/>
  <c r="AE64" i="2"/>
  <c r="AD64" i="2"/>
  <c r="H64" i="2"/>
  <c r="AR64" i="2" s="1"/>
  <c r="AO63" i="2"/>
  <c r="AN63" i="2"/>
  <c r="AM63" i="2"/>
  <c r="AL63" i="2"/>
  <c r="AK63" i="2"/>
  <c r="AJ63" i="2"/>
  <c r="AI63" i="2"/>
  <c r="AH63" i="2"/>
  <c r="AG63" i="2"/>
  <c r="AF63" i="2"/>
  <c r="AE63" i="2"/>
  <c r="AD63" i="2"/>
  <c r="H63" i="2"/>
  <c r="AR62" i="2"/>
  <c r="AO62" i="2"/>
  <c r="AN62" i="2"/>
  <c r="AM62" i="2"/>
  <c r="AL62" i="2"/>
  <c r="AK62" i="2"/>
  <c r="AJ62" i="2"/>
  <c r="AI62" i="2"/>
  <c r="AH62" i="2"/>
  <c r="AG62" i="2"/>
  <c r="AF62" i="2"/>
  <c r="AE62" i="2"/>
  <c r="AD62" i="2"/>
  <c r="H62" i="2"/>
  <c r="G62" i="2"/>
  <c r="AU62" i="2" s="1"/>
  <c r="AO60" i="2"/>
  <c r="AN60" i="2"/>
  <c r="AM60" i="2"/>
  <c r="AL60" i="2"/>
  <c r="AK60" i="2"/>
  <c r="AJ60" i="2"/>
  <c r="AI60" i="2"/>
  <c r="AH60" i="2"/>
  <c r="AG60" i="2"/>
  <c r="AF60" i="2"/>
  <c r="AE60" i="2"/>
  <c r="AD60" i="2"/>
  <c r="H60" i="2"/>
  <c r="AO59" i="2"/>
  <c r="AN59" i="2"/>
  <c r="AM59" i="2"/>
  <c r="AL59" i="2"/>
  <c r="AK59" i="2"/>
  <c r="AJ59" i="2"/>
  <c r="AI59" i="2"/>
  <c r="AH59" i="2"/>
  <c r="AG59" i="2"/>
  <c r="AF59" i="2"/>
  <c r="AE59" i="2"/>
  <c r="AD59" i="2"/>
  <c r="H59" i="2"/>
  <c r="AP59" i="2" s="1"/>
  <c r="AO58" i="2"/>
  <c r="AN58" i="2"/>
  <c r="AM58" i="2"/>
  <c r="AL58" i="2"/>
  <c r="AK58" i="2"/>
  <c r="AJ58" i="2"/>
  <c r="AJ56" i="2" s="1"/>
  <c r="AI58" i="2"/>
  <c r="AH58" i="2"/>
  <c r="AG58" i="2"/>
  <c r="AF58" i="2"/>
  <c r="AE58" i="2"/>
  <c r="AD58" i="2"/>
  <c r="H58" i="2"/>
  <c r="AO57" i="2"/>
  <c r="AN57" i="2"/>
  <c r="AM57" i="2"/>
  <c r="AL57" i="2"/>
  <c r="AL56" i="2" s="1"/>
  <c r="AK57" i="2"/>
  <c r="AJ57" i="2"/>
  <c r="AI57" i="2"/>
  <c r="AH57" i="2"/>
  <c r="AG57" i="2"/>
  <c r="AF57" i="2"/>
  <c r="AE57" i="2"/>
  <c r="AD57" i="2"/>
  <c r="AH56" i="2"/>
  <c r="Z56" i="2"/>
  <c r="Y56" i="2"/>
  <c r="X56" i="2"/>
  <c r="W56" i="2"/>
  <c r="V56" i="2"/>
  <c r="U56" i="2"/>
  <c r="T56" i="2"/>
  <c r="S56" i="2"/>
  <c r="R56" i="2"/>
  <c r="Q56" i="2"/>
  <c r="P56" i="2"/>
  <c r="O56" i="2"/>
  <c r="N56" i="2"/>
  <c r="M56" i="2"/>
  <c r="K56" i="2"/>
  <c r="AO54" i="2"/>
  <c r="AN54" i="2"/>
  <c r="AM54" i="2"/>
  <c r="AL54" i="2"/>
  <c r="AK54" i="2"/>
  <c r="AJ54" i="2"/>
  <c r="AI54" i="2"/>
  <c r="AH54" i="2"/>
  <c r="AG54" i="2"/>
  <c r="AF54" i="2"/>
  <c r="AE54" i="2"/>
  <c r="AD54" i="2"/>
  <c r="AO53" i="2"/>
  <c r="AN53" i="2"/>
  <c r="AM53" i="2"/>
  <c r="AL53" i="2"/>
  <c r="AK53" i="2"/>
  <c r="AJ53" i="2"/>
  <c r="AI53" i="2"/>
  <c r="AH53" i="2"/>
  <c r="AG53" i="2"/>
  <c r="AF53" i="2"/>
  <c r="AE53" i="2"/>
  <c r="AD53" i="2"/>
  <c r="H53" i="2"/>
  <c r="G53" i="2"/>
  <c r="AU53" i="2" s="1"/>
  <c r="AO52" i="2"/>
  <c r="AN52" i="2"/>
  <c r="AM52" i="2"/>
  <c r="AL52" i="2"/>
  <c r="AK52" i="2"/>
  <c r="AJ52" i="2"/>
  <c r="AI52" i="2"/>
  <c r="AH52" i="2"/>
  <c r="AG52" i="2"/>
  <c r="AF52" i="2"/>
  <c r="AE52" i="2"/>
  <c r="AD52" i="2"/>
  <c r="H52" i="2"/>
  <c r="I52" i="2" s="1"/>
  <c r="AP52" i="2" s="1"/>
  <c r="G52" i="2"/>
  <c r="AU52" i="2" s="1"/>
  <c r="AO51" i="2"/>
  <c r="AN51" i="2"/>
  <c r="AM51" i="2"/>
  <c r="AL51" i="2"/>
  <c r="AK51" i="2"/>
  <c r="AJ51" i="2"/>
  <c r="AI51" i="2"/>
  <c r="AH51" i="2"/>
  <c r="AG51" i="2"/>
  <c r="AF51" i="2"/>
  <c r="AE51" i="2"/>
  <c r="AD51" i="2"/>
  <c r="AO50" i="2"/>
  <c r="AN50" i="2"/>
  <c r="AM50" i="2"/>
  <c r="AL50" i="2"/>
  <c r="AK50" i="2"/>
  <c r="AJ50" i="2"/>
  <c r="AI50" i="2"/>
  <c r="AH50" i="2"/>
  <c r="AG50" i="2"/>
  <c r="AF50" i="2"/>
  <c r="AE50" i="2"/>
  <c r="AD50" i="2"/>
  <c r="AO49" i="2"/>
  <c r="AN49" i="2"/>
  <c r="AM49" i="2"/>
  <c r="AL49" i="2"/>
  <c r="AK49" i="2"/>
  <c r="AJ49" i="2"/>
  <c r="AI49" i="2"/>
  <c r="AH49" i="2"/>
  <c r="AG49" i="2"/>
  <c r="AF49" i="2"/>
  <c r="AE49" i="2"/>
  <c r="AD49" i="2"/>
  <c r="AO48" i="2"/>
  <c r="AN48" i="2"/>
  <c r="AM48" i="2"/>
  <c r="AL48" i="2"/>
  <c r="AK48" i="2"/>
  <c r="AJ48" i="2"/>
  <c r="AI48" i="2"/>
  <c r="AH48" i="2"/>
  <c r="AG48" i="2"/>
  <c r="AF48" i="2"/>
  <c r="AE48" i="2"/>
  <c r="AD48" i="2"/>
  <c r="AO46" i="2"/>
  <c r="AN46" i="2"/>
  <c r="AM46" i="2"/>
  <c r="AL46" i="2"/>
  <c r="AK46" i="2"/>
  <c r="AJ46" i="2"/>
  <c r="AI46" i="2"/>
  <c r="AH46" i="2"/>
  <c r="AG46" i="2"/>
  <c r="AF46" i="2"/>
  <c r="AE46" i="2"/>
  <c r="AD46" i="2"/>
  <c r="H46" i="2"/>
  <c r="I46" i="2" s="1"/>
  <c r="AP46" i="2" s="1"/>
  <c r="G46" i="2"/>
  <c r="AU46" i="2" s="1"/>
  <c r="AO45" i="2"/>
  <c r="AN45" i="2"/>
  <c r="AM45" i="2"/>
  <c r="AL45" i="2"/>
  <c r="AK45" i="2"/>
  <c r="AJ45" i="2"/>
  <c r="AI45" i="2"/>
  <c r="AH45" i="2"/>
  <c r="AG45" i="2"/>
  <c r="AF45" i="2"/>
  <c r="AE45" i="2"/>
  <c r="AD45" i="2"/>
  <c r="H45" i="2"/>
  <c r="G45" i="2"/>
  <c r="AU45" i="2" s="1"/>
  <c r="AR44" i="2"/>
  <c r="AO44" i="2"/>
  <c r="AN44" i="2"/>
  <c r="AM44" i="2"/>
  <c r="AL44" i="2"/>
  <c r="AK44" i="2"/>
  <c r="AK43" i="2" s="1"/>
  <c r="AJ44" i="2"/>
  <c r="AI44" i="2"/>
  <c r="AH44" i="2"/>
  <c r="AH43" i="2" s="1"/>
  <c r="AG44" i="2"/>
  <c r="AF44" i="2"/>
  <c r="AE44" i="2"/>
  <c r="AD44" i="2"/>
  <c r="AA44" i="2"/>
  <c r="AB44" i="2" s="1"/>
  <c r="H44" i="2"/>
  <c r="I44" i="2" s="1"/>
  <c r="G44" i="2"/>
  <c r="AU44" i="2" s="1"/>
  <c r="AL43" i="2"/>
  <c r="AR42" i="2"/>
  <c r="AO42" i="2"/>
  <c r="AN42" i="2"/>
  <c r="AM42" i="2"/>
  <c r="AL42" i="2"/>
  <c r="AK42" i="2"/>
  <c r="AJ42" i="2"/>
  <c r="AI42" i="2"/>
  <c r="AH42" i="2"/>
  <c r="AG42" i="2"/>
  <c r="AF42" i="2"/>
  <c r="AE42" i="2"/>
  <c r="AD42" i="2"/>
  <c r="H42" i="2"/>
  <c r="AU42" i="2" s="1"/>
  <c r="G42" i="2"/>
  <c r="AO41" i="2"/>
  <c r="AN41" i="2"/>
  <c r="AM41" i="2"/>
  <c r="AL41" i="2"/>
  <c r="AK41" i="2"/>
  <c r="AJ41" i="2"/>
  <c r="AI41" i="2"/>
  <c r="AH41" i="2"/>
  <c r="AG41" i="2"/>
  <c r="AF41" i="2"/>
  <c r="AE41" i="2"/>
  <c r="AD41" i="2"/>
  <c r="H41" i="2"/>
  <c r="AU41" i="2" s="1"/>
  <c r="G41" i="2"/>
  <c r="AT41" i="2" s="1"/>
  <c r="AO40" i="2"/>
  <c r="AN40" i="2"/>
  <c r="AM40" i="2"/>
  <c r="AL40" i="2"/>
  <c r="AK40" i="2"/>
  <c r="AJ40" i="2"/>
  <c r="AI40" i="2"/>
  <c r="AH40" i="2"/>
  <c r="AG40" i="2"/>
  <c r="AF40" i="2"/>
  <c r="AE40" i="2"/>
  <c r="AD40" i="2"/>
  <c r="I40" i="2"/>
  <c r="H40" i="2"/>
  <c r="AU40" i="2" s="1"/>
  <c r="AO39" i="2"/>
  <c r="AN39" i="2"/>
  <c r="AM39" i="2"/>
  <c r="AL39" i="2"/>
  <c r="AK39" i="2"/>
  <c r="AK36" i="2" s="1"/>
  <c r="AJ39" i="2"/>
  <c r="AI39" i="2"/>
  <c r="AH39" i="2"/>
  <c r="AG39" i="2"/>
  <c r="AF39" i="2"/>
  <c r="AE39" i="2"/>
  <c r="AD39" i="2"/>
  <c r="H39" i="2"/>
  <c r="AU39" i="2" s="1"/>
  <c r="G39" i="2"/>
  <c r="AT39" i="2" s="1"/>
  <c r="AO38" i="2"/>
  <c r="AN38" i="2"/>
  <c r="AM38" i="2"/>
  <c r="AL38" i="2"/>
  <c r="AK38" i="2"/>
  <c r="AJ38" i="2"/>
  <c r="AJ36" i="2" s="1"/>
  <c r="AI38" i="2"/>
  <c r="AH38" i="2"/>
  <c r="AG38" i="2"/>
  <c r="AF38" i="2"/>
  <c r="AE38" i="2"/>
  <c r="AD38" i="2"/>
  <c r="H38" i="2"/>
  <c r="G38" i="2"/>
  <c r="AQ38" i="2" s="1"/>
  <c r="AO37" i="2"/>
  <c r="AO36" i="2" s="1"/>
  <c r="AN37" i="2"/>
  <c r="AM37" i="2"/>
  <c r="AL37" i="2"/>
  <c r="AK37" i="2"/>
  <c r="AJ37" i="2"/>
  <c r="AI37" i="2"/>
  <c r="AH37" i="2"/>
  <c r="AG37" i="2"/>
  <c r="AF37" i="2"/>
  <c r="AE37" i="2"/>
  <c r="AD37" i="2"/>
  <c r="H37" i="2"/>
  <c r="AU37" i="2" s="1"/>
  <c r="G37" i="2"/>
  <c r="AO35" i="2"/>
  <c r="AN35" i="2"/>
  <c r="AM35" i="2"/>
  <c r="AL35" i="2"/>
  <c r="AK35" i="2"/>
  <c r="AJ35" i="2"/>
  <c r="AI35" i="2"/>
  <c r="AH35" i="2"/>
  <c r="AG35" i="2"/>
  <c r="AF35" i="2"/>
  <c r="AE35" i="2"/>
  <c r="AD35" i="2"/>
  <c r="H35" i="2"/>
  <c r="AR35" i="2" s="1"/>
  <c r="AO34" i="2"/>
  <c r="AN34" i="2"/>
  <c r="AM34" i="2"/>
  <c r="AL34" i="2"/>
  <c r="AK34" i="2"/>
  <c r="AJ34" i="2"/>
  <c r="AI34" i="2"/>
  <c r="AH34" i="2"/>
  <c r="AG34" i="2"/>
  <c r="AF34" i="2"/>
  <c r="AE34" i="2"/>
  <c r="AD34" i="2"/>
  <c r="I34" i="2"/>
  <c r="AP34" i="2" s="1"/>
  <c r="H34" i="2"/>
  <c r="G34" i="2"/>
  <c r="AO33" i="2"/>
  <c r="AN33" i="2"/>
  <c r="AM33" i="2"/>
  <c r="AL33" i="2"/>
  <c r="AK33" i="2"/>
  <c r="AJ33" i="2"/>
  <c r="AI33" i="2"/>
  <c r="AH33" i="2"/>
  <c r="AG33" i="2"/>
  <c r="AF33" i="2"/>
  <c r="AE33" i="2"/>
  <c r="AD33" i="2"/>
  <c r="AU32" i="2"/>
  <c r="AO32" i="2"/>
  <c r="AN32" i="2"/>
  <c r="AM32" i="2"/>
  <c r="AL32" i="2"/>
  <c r="AK32" i="2"/>
  <c r="AJ32" i="2"/>
  <c r="AI32" i="2"/>
  <c r="AH32" i="2"/>
  <c r="AG32" i="2"/>
  <c r="AF32" i="2"/>
  <c r="AE32" i="2"/>
  <c r="AD32" i="2"/>
  <c r="H32" i="2"/>
  <c r="AR32" i="2" s="1"/>
  <c r="G32" i="2"/>
  <c r="AQ32" i="2" s="1"/>
  <c r="AO31" i="2"/>
  <c r="AN31" i="2"/>
  <c r="AM31" i="2"/>
  <c r="AL31" i="2"/>
  <c r="AK31" i="2"/>
  <c r="AJ31" i="2"/>
  <c r="AI31" i="2"/>
  <c r="AH31" i="2"/>
  <c r="AG31" i="2"/>
  <c r="AF31" i="2"/>
  <c r="AE31" i="2"/>
  <c r="AD31" i="2"/>
  <c r="H31" i="2"/>
  <c r="G31" i="2"/>
  <c r="AO30" i="2"/>
  <c r="AN30" i="2"/>
  <c r="AM30" i="2"/>
  <c r="AL30" i="2"/>
  <c r="AK30" i="2"/>
  <c r="AJ30" i="2"/>
  <c r="AI30" i="2"/>
  <c r="AH30" i="2"/>
  <c r="AG30" i="2"/>
  <c r="AF30" i="2"/>
  <c r="AE30" i="2"/>
  <c r="AD30" i="2"/>
  <c r="H30" i="2"/>
  <c r="AR30" i="2" s="1"/>
  <c r="G30" i="2"/>
  <c r="AT30" i="2" s="1"/>
  <c r="AU29" i="2"/>
  <c r="AO29" i="2"/>
  <c r="AN29" i="2"/>
  <c r="AM29" i="2"/>
  <c r="AL29" i="2"/>
  <c r="AK29" i="2"/>
  <c r="AJ29" i="2"/>
  <c r="AI29" i="2"/>
  <c r="AH29" i="2"/>
  <c r="AG29" i="2"/>
  <c r="AF29" i="2"/>
  <c r="AE29" i="2"/>
  <c r="AD29" i="2"/>
  <c r="H29" i="2"/>
  <c r="I29" i="2" s="1"/>
  <c r="G29" i="2"/>
  <c r="AO27" i="2"/>
  <c r="AN27" i="2"/>
  <c r="AM27" i="2"/>
  <c r="AL27" i="2"/>
  <c r="AK27" i="2"/>
  <c r="AK25" i="2" s="1"/>
  <c r="AJ27" i="2"/>
  <c r="AI27" i="2"/>
  <c r="AH27" i="2"/>
  <c r="AH25" i="2" s="1"/>
  <c r="AG27" i="2"/>
  <c r="AF27" i="2"/>
  <c r="AE27" i="2"/>
  <c r="AD27" i="2"/>
  <c r="I27" i="2"/>
  <c r="H27" i="2"/>
  <c r="AO26" i="2"/>
  <c r="AO25" i="2" s="1"/>
  <c r="AN26" i="2"/>
  <c r="AM26" i="2"/>
  <c r="AL26" i="2"/>
  <c r="AK26" i="2"/>
  <c r="AJ26" i="2"/>
  <c r="AJ25" i="2" s="1"/>
  <c r="AI26" i="2"/>
  <c r="AH26" i="2"/>
  <c r="AG26" i="2"/>
  <c r="AF26" i="2"/>
  <c r="AE26" i="2"/>
  <c r="AD26" i="2"/>
  <c r="H26" i="2"/>
  <c r="AR26" i="2" s="1"/>
  <c r="G26" i="2"/>
  <c r="AI25" i="2"/>
  <c r="Z25" i="2"/>
  <c r="Y25" i="2"/>
  <c r="X25" i="2"/>
  <c r="W25" i="2"/>
  <c r="V25" i="2"/>
  <c r="U25" i="2"/>
  <c r="T25" i="2"/>
  <c r="S25" i="2"/>
  <c r="R25" i="2"/>
  <c r="Q25" i="2"/>
  <c r="P25" i="2"/>
  <c r="O25" i="2"/>
  <c r="N25" i="2"/>
  <c r="M25" i="2"/>
  <c r="L25" i="2"/>
  <c r="J25" i="2"/>
  <c r="AO24" i="2"/>
  <c r="AN24" i="2"/>
  <c r="AM24" i="2"/>
  <c r="AL24" i="2"/>
  <c r="AK24" i="2"/>
  <c r="AJ24" i="2"/>
  <c r="AI24" i="2"/>
  <c r="AH24" i="2"/>
  <c r="AG24" i="2"/>
  <c r="AF24" i="2"/>
  <c r="AE24" i="2"/>
  <c r="AD24" i="2"/>
  <c r="H24" i="2"/>
  <c r="G24" i="2"/>
  <c r="AR23" i="2"/>
  <c r="AO23" i="2"/>
  <c r="AN23" i="2"/>
  <c r="AM23" i="2"/>
  <c r="AL23" i="2"/>
  <c r="AK23" i="2"/>
  <c r="AJ23" i="2"/>
  <c r="AI23" i="2"/>
  <c r="AH23" i="2"/>
  <c r="AG23" i="2"/>
  <c r="AF23" i="2"/>
  <c r="AE23" i="2"/>
  <c r="AD23" i="2"/>
  <c r="H23" i="2"/>
  <c r="G23" i="2"/>
  <c r="AO22" i="2"/>
  <c r="AN22" i="2"/>
  <c r="AM22" i="2"/>
  <c r="AL22" i="2"/>
  <c r="AK22" i="2"/>
  <c r="AJ22" i="2"/>
  <c r="AI22" i="2"/>
  <c r="AH22" i="2"/>
  <c r="AG22" i="2"/>
  <c r="AF22" i="2"/>
  <c r="AE22" i="2"/>
  <c r="AD22" i="2"/>
  <c r="H22" i="2"/>
  <c r="I22" i="2" s="1"/>
  <c r="G22" i="2"/>
  <c r="AO21" i="2"/>
  <c r="AN21" i="2"/>
  <c r="AM21" i="2"/>
  <c r="AL21" i="2"/>
  <c r="AK21" i="2"/>
  <c r="AJ21" i="2"/>
  <c r="AI21" i="2"/>
  <c r="AH21" i="2"/>
  <c r="AG21" i="2"/>
  <c r="AF21" i="2"/>
  <c r="AE21" i="2"/>
  <c r="AD21" i="2"/>
  <c r="H21" i="2"/>
  <c r="G21" i="2"/>
  <c r="AO20" i="2"/>
  <c r="AN20" i="2"/>
  <c r="AM20" i="2"/>
  <c r="AL20" i="2"/>
  <c r="AK20" i="2"/>
  <c r="AJ20" i="2"/>
  <c r="AI20" i="2"/>
  <c r="AH20" i="2"/>
  <c r="AG20" i="2"/>
  <c r="AF20" i="2"/>
  <c r="AE20" i="2"/>
  <c r="AD20" i="2"/>
  <c r="H20" i="2"/>
  <c r="AR20" i="2" s="1"/>
  <c r="G20" i="2"/>
  <c r="AO19" i="2"/>
  <c r="AN19" i="2"/>
  <c r="AM19" i="2"/>
  <c r="AL19" i="2"/>
  <c r="AK19" i="2"/>
  <c r="AJ19" i="2"/>
  <c r="AI19" i="2"/>
  <c r="AH19" i="2"/>
  <c r="AG19" i="2"/>
  <c r="AF19" i="2"/>
  <c r="AE19" i="2"/>
  <c r="AD19" i="2"/>
  <c r="AA19" i="2"/>
  <c r="AB19" i="2" s="1"/>
  <c r="I19" i="2"/>
  <c r="H19" i="2"/>
  <c r="G19" i="2"/>
  <c r="AO18" i="2"/>
  <c r="AN18" i="2"/>
  <c r="AM18" i="2"/>
  <c r="AL18" i="2"/>
  <c r="AK18" i="2"/>
  <c r="AJ18" i="2"/>
  <c r="AI18" i="2"/>
  <c r="AH18" i="2"/>
  <c r="AG18" i="2"/>
  <c r="AF18" i="2"/>
  <c r="AE18" i="2"/>
  <c r="AD18" i="2"/>
  <c r="AO17" i="2"/>
  <c r="AN17" i="2"/>
  <c r="AM17" i="2"/>
  <c r="AL17" i="2"/>
  <c r="AK17" i="2"/>
  <c r="AJ17" i="2"/>
  <c r="AI17" i="2"/>
  <c r="AH17" i="2"/>
  <c r="AG17" i="2"/>
  <c r="AF17" i="2"/>
  <c r="AE17" i="2"/>
  <c r="AD17" i="2"/>
  <c r="AO16" i="2"/>
  <c r="AN16" i="2"/>
  <c r="AM16" i="2"/>
  <c r="AL16" i="2"/>
  <c r="AK16" i="2"/>
  <c r="AJ16" i="2"/>
  <c r="AI16" i="2"/>
  <c r="AH16" i="2"/>
  <c r="AG16" i="2"/>
  <c r="AF16" i="2"/>
  <c r="AE16" i="2"/>
  <c r="AD16" i="2"/>
  <c r="AO15" i="2"/>
  <c r="AN15" i="2"/>
  <c r="AM15" i="2"/>
  <c r="AL15" i="2"/>
  <c r="AK15" i="2"/>
  <c r="AJ15" i="2"/>
  <c r="AI15" i="2"/>
  <c r="AH15" i="2"/>
  <c r="AG15" i="2"/>
  <c r="AF15" i="2"/>
  <c r="AE15" i="2"/>
  <c r="AD15" i="2"/>
  <c r="G15" i="2"/>
  <c r="AO14" i="2"/>
  <c r="AN14" i="2"/>
  <c r="AM14" i="2"/>
  <c r="AL14" i="2"/>
  <c r="AK14" i="2"/>
  <c r="AJ14" i="2"/>
  <c r="AI14" i="2"/>
  <c r="AH14" i="2"/>
  <c r="AG14" i="2"/>
  <c r="AF14" i="2"/>
  <c r="AE14" i="2"/>
  <c r="AD14" i="2"/>
  <c r="AO13" i="2"/>
  <c r="AN13" i="2"/>
  <c r="AM13" i="2"/>
  <c r="AL13" i="2"/>
  <c r="AK13" i="2"/>
  <c r="AJ13" i="2"/>
  <c r="AI13" i="2"/>
  <c r="AI11" i="2" s="1"/>
  <c r="AH13" i="2"/>
  <c r="AG13" i="2"/>
  <c r="AF13" i="2"/>
  <c r="AE13" i="2"/>
  <c r="AD13" i="2"/>
  <c r="AO12" i="2"/>
  <c r="AN12" i="2"/>
  <c r="AM12" i="2"/>
  <c r="AL12" i="2"/>
  <c r="AK12" i="2"/>
  <c r="AJ12" i="2"/>
  <c r="AI12" i="2"/>
  <c r="AH12" i="2"/>
  <c r="AG12" i="2"/>
  <c r="AF12" i="2"/>
  <c r="AE12" i="2"/>
  <c r="AD12" i="2"/>
  <c r="Z11" i="2"/>
  <c r="Y11" i="2"/>
  <c r="X11" i="2"/>
  <c r="W11" i="2"/>
  <c r="V11" i="2"/>
  <c r="U11" i="2"/>
  <c r="T11" i="2"/>
  <c r="S11" i="2"/>
  <c r="R11" i="2"/>
  <c r="Q11" i="2"/>
  <c r="P11" i="2"/>
  <c r="O11" i="2"/>
  <c r="N11" i="2"/>
  <c r="M11" i="2"/>
  <c r="L11" i="2"/>
  <c r="K11" i="2"/>
  <c r="J11" i="2"/>
  <c r="AO10" i="2"/>
  <c r="AN10" i="2"/>
  <c r="AM10" i="2"/>
  <c r="AL10" i="2"/>
  <c r="AK10" i="2"/>
  <c r="AJ10" i="2"/>
  <c r="AI10" i="2"/>
  <c r="AH10" i="2"/>
  <c r="AG10" i="2"/>
  <c r="AF10" i="2"/>
  <c r="AE10" i="2"/>
  <c r="AD10" i="2"/>
  <c r="G10" i="2"/>
  <c r="AO9" i="2"/>
  <c r="AN9" i="2"/>
  <c r="AM9" i="2"/>
  <c r="AL9" i="2"/>
  <c r="AK9" i="2"/>
  <c r="AJ9" i="2"/>
  <c r="AI9" i="2"/>
  <c r="AH9" i="2"/>
  <c r="AG9" i="2"/>
  <c r="AF9" i="2"/>
  <c r="AE9" i="2"/>
  <c r="AD9" i="2"/>
  <c r="AO8" i="2"/>
  <c r="AN8" i="2"/>
  <c r="AM8" i="2"/>
  <c r="AL8" i="2"/>
  <c r="AK8" i="2"/>
  <c r="AJ8" i="2"/>
  <c r="AI8" i="2"/>
  <c r="AH8" i="2"/>
  <c r="AG8" i="2"/>
  <c r="AF8" i="2"/>
  <c r="AE8" i="2"/>
  <c r="AD8" i="2"/>
  <c r="AO7" i="2"/>
  <c r="AN7" i="2"/>
  <c r="AM7" i="2"/>
  <c r="AL7" i="2"/>
  <c r="AK7" i="2"/>
  <c r="AK5" i="2" s="1"/>
  <c r="AJ7" i="2"/>
  <c r="AI7" i="2"/>
  <c r="AH7" i="2"/>
  <c r="AG7" i="2"/>
  <c r="AF7" i="2"/>
  <c r="AE7" i="2"/>
  <c r="AD7" i="2"/>
  <c r="AO6" i="2"/>
  <c r="AN6" i="2"/>
  <c r="AM6" i="2"/>
  <c r="AL6" i="2"/>
  <c r="AK6" i="2"/>
  <c r="AJ6" i="2"/>
  <c r="AJ5" i="2" s="1"/>
  <c r="AI6" i="2"/>
  <c r="AH6" i="2"/>
  <c r="AG6" i="2"/>
  <c r="AF6" i="2"/>
  <c r="AE6" i="2"/>
  <c r="AD6" i="2"/>
  <c r="AI5" i="2"/>
  <c r="Z5" i="2"/>
  <c r="Y5" i="2"/>
  <c r="X5" i="2"/>
  <c r="W5" i="2"/>
  <c r="V5" i="2"/>
  <c r="U5" i="2"/>
  <c r="T5" i="2"/>
  <c r="S5" i="2"/>
  <c r="R5" i="2"/>
  <c r="Q5" i="2"/>
  <c r="P5" i="2"/>
  <c r="O5" i="2"/>
  <c r="N5" i="2"/>
  <c r="M5" i="2"/>
  <c r="L5" i="2"/>
  <c r="K5" i="2"/>
  <c r="J5" i="2"/>
  <c r="AO4" i="2"/>
  <c r="AN4" i="2"/>
  <c r="AM4" i="2"/>
  <c r="AL4" i="2"/>
  <c r="AK4" i="2"/>
  <c r="AJ4" i="2"/>
  <c r="AI4" i="2"/>
  <c r="AH4" i="2"/>
  <c r="AG4" i="2"/>
  <c r="AF4" i="2"/>
  <c r="AE4" i="2"/>
  <c r="G2" i="2"/>
  <c r="A1" i="2"/>
  <c r="M2602" i="1"/>
  <c r="M2601" i="1"/>
  <c r="M2600" i="1"/>
  <c r="K2600" i="1"/>
  <c r="K2599" i="1" s="1"/>
  <c r="K2602" i="1" s="1"/>
  <c r="K2603" i="1" s="1"/>
  <c r="J2600" i="1"/>
  <c r="J2599" i="1" s="1"/>
  <c r="G275" i="2" s="1"/>
  <c r="AU275" i="2" s="1"/>
  <c r="M2599" i="1"/>
  <c r="M2598" i="1"/>
  <c r="M2597" i="1"/>
  <c r="M2596" i="1"/>
  <c r="M2594" i="1"/>
  <c r="M2593" i="1"/>
  <c r="M2592" i="1"/>
  <c r="K2592" i="1"/>
  <c r="J2592" i="1"/>
  <c r="M2591" i="1"/>
  <c r="K2591" i="1"/>
  <c r="J2591" i="1"/>
  <c r="M2590" i="1"/>
  <c r="K2590" i="1"/>
  <c r="J2590" i="1"/>
  <c r="M2589" i="1"/>
  <c r="K2589" i="1"/>
  <c r="J2589" i="1"/>
  <c r="M2588" i="1"/>
  <c r="K2588" i="1"/>
  <c r="J2588" i="1"/>
  <c r="M2587" i="1"/>
  <c r="K2587" i="1"/>
  <c r="J2587" i="1"/>
  <c r="M2586" i="1"/>
  <c r="K2586" i="1"/>
  <c r="J2586" i="1"/>
  <c r="M2585" i="1"/>
  <c r="M2584" i="1"/>
  <c r="M2583" i="1"/>
  <c r="M2581" i="1"/>
  <c r="J2581" i="1"/>
  <c r="H272" i="2" s="1"/>
  <c r="M2580" i="1"/>
  <c r="M2579" i="1"/>
  <c r="K2579" i="1"/>
  <c r="M2578" i="1"/>
  <c r="K2578" i="1"/>
  <c r="M2577" i="1"/>
  <c r="K2577" i="1"/>
  <c r="M2576" i="1"/>
  <c r="M2575" i="1"/>
  <c r="M2574" i="1"/>
  <c r="M2572" i="1"/>
  <c r="J2572" i="1"/>
  <c r="H271" i="2" s="1"/>
  <c r="M2571" i="1"/>
  <c r="M2570" i="1"/>
  <c r="K2570" i="1"/>
  <c r="M2569" i="1"/>
  <c r="K2569" i="1"/>
  <c r="M2568" i="1"/>
  <c r="K2568" i="1"/>
  <c r="M2567" i="1"/>
  <c r="M2566" i="1"/>
  <c r="M2565" i="1"/>
  <c r="M2563" i="1"/>
  <c r="M2562" i="1"/>
  <c r="M2561" i="1"/>
  <c r="K2561" i="1"/>
  <c r="J2561" i="1"/>
  <c r="M2560" i="1"/>
  <c r="K2560" i="1"/>
  <c r="J2560" i="1"/>
  <c r="M2559" i="1"/>
  <c r="K2559" i="1"/>
  <c r="J2559" i="1"/>
  <c r="M2558" i="1"/>
  <c r="K2558" i="1"/>
  <c r="J2558" i="1"/>
  <c r="M2557" i="1"/>
  <c r="K2557" i="1"/>
  <c r="J2557" i="1"/>
  <c r="M2556" i="1"/>
  <c r="K2556" i="1"/>
  <c r="J2556" i="1"/>
  <c r="J2555" i="1" s="1"/>
  <c r="G270" i="2" s="1"/>
  <c r="AU270" i="2" s="1"/>
  <c r="M2555" i="1"/>
  <c r="M2554" i="1"/>
  <c r="M2553" i="1"/>
  <c r="M2551" i="1"/>
  <c r="M2550" i="1"/>
  <c r="M2549" i="1"/>
  <c r="K2549" i="1"/>
  <c r="J2549" i="1"/>
  <c r="M2548" i="1"/>
  <c r="K2548" i="1"/>
  <c r="J2548" i="1"/>
  <c r="M2547" i="1"/>
  <c r="K2547" i="1"/>
  <c r="J2547" i="1"/>
  <c r="M2546" i="1"/>
  <c r="K2546" i="1"/>
  <c r="J2546" i="1"/>
  <c r="M2545" i="1"/>
  <c r="K2545" i="1"/>
  <c r="J2545" i="1"/>
  <c r="M2544" i="1"/>
  <c r="M2543" i="1"/>
  <c r="M2542" i="1"/>
  <c r="M2540" i="1"/>
  <c r="J2540" i="1"/>
  <c r="H268" i="2" s="1"/>
  <c r="M2539" i="1"/>
  <c r="M2538" i="1"/>
  <c r="K2538" i="1"/>
  <c r="M2537" i="1"/>
  <c r="K2537" i="1"/>
  <c r="K2540" i="1" s="1"/>
  <c r="K2541" i="1" s="1"/>
  <c r="O2541" i="1" s="1"/>
  <c r="M2536" i="1"/>
  <c r="M2535" i="1"/>
  <c r="M2533" i="1"/>
  <c r="J2533" i="1"/>
  <c r="H267" i="2" s="1"/>
  <c r="M2532" i="1"/>
  <c r="M2531" i="1"/>
  <c r="K2531" i="1"/>
  <c r="M2530" i="1"/>
  <c r="K2530" i="1"/>
  <c r="M2529" i="1"/>
  <c r="K2529" i="1"/>
  <c r="M2528" i="1"/>
  <c r="K2528" i="1"/>
  <c r="M2527" i="1"/>
  <c r="M2526" i="1"/>
  <c r="M2525" i="1"/>
  <c r="M2524" i="1"/>
  <c r="J2523" i="1"/>
  <c r="N2523" i="1" s="1"/>
  <c r="M2522" i="1"/>
  <c r="M2521" i="1"/>
  <c r="M2520" i="1"/>
  <c r="K2520" i="1"/>
  <c r="M2519" i="1"/>
  <c r="K2519" i="1"/>
  <c r="M2518" i="1"/>
  <c r="K2518" i="1"/>
  <c r="M2517" i="1"/>
  <c r="K2517" i="1"/>
  <c r="M2516" i="1"/>
  <c r="K2516" i="1"/>
  <c r="K2514" i="1" s="1"/>
  <c r="K2522" i="1" s="1"/>
  <c r="K2523" i="1" s="1"/>
  <c r="O2523" i="1" s="1"/>
  <c r="M2515" i="1"/>
  <c r="K2515" i="1"/>
  <c r="M2514" i="1"/>
  <c r="M2513" i="1"/>
  <c r="M2512" i="1"/>
  <c r="J2511" i="1"/>
  <c r="N2511" i="1" s="1"/>
  <c r="M2510" i="1"/>
  <c r="M2509" i="1"/>
  <c r="M2508" i="1"/>
  <c r="K2508" i="1"/>
  <c r="M2507" i="1"/>
  <c r="K2507" i="1"/>
  <c r="M2506" i="1"/>
  <c r="K2506" i="1"/>
  <c r="M2505" i="1"/>
  <c r="K2505" i="1"/>
  <c r="M2504" i="1"/>
  <c r="K2504" i="1"/>
  <c r="M2503" i="1"/>
  <c r="K2503" i="1"/>
  <c r="M2502" i="1"/>
  <c r="M2501" i="1"/>
  <c r="M2500" i="1"/>
  <c r="J2499" i="1"/>
  <c r="N2499" i="1" s="1"/>
  <c r="M2498" i="1"/>
  <c r="M2497" i="1"/>
  <c r="M2496" i="1"/>
  <c r="K2496" i="1"/>
  <c r="M2495" i="1"/>
  <c r="K2495" i="1"/>
  <c r="M2494" i="1"/>
  <c r="K2494" i="1"/>
  <c r="M2493" i="1"/>
  <c r="K2493" i="1"/>
  <c r="K2492" i="1" s="1"/>
  <c r="K2498" i="1" s="1"/>
  <c r="K2499" i="1" s="1"/>
  <c r="M2492" i="1"/>
  <c r="M2491" i="1"/>
  <c r="M2490" i="1"/>
  <c r="J2489" i="1"/>
  <c r="M2488" i="1"/>
  <c r="M2487" i="1"/>
  <c r="M2486" i="1"/>
  <c r="K2486" i="1"/>
  <c r="M2485" i="1"/>
  <c r="K2485" i="1"/>
  <c r="M2484" i="1"/>
  <c r="K2484" i="1"/>
  <c r="K2488" i="1" s="1"/>
  <c r="K2489" i="1" s="1"/>
  <c r="O2489" i="1" s="1"/>
  <c r="M2483" i="1"/>
  <c r="M2482" i="1"/>
  <c r="M2480" i="1"/>
  <c r="M2479" i="1"/>
  <c r="M2478" i="1"/>
  <c r="K2478" i="1"/>
  <c r="J2478" i="1"/>
  <c r="M2477" i="1"/>
  <c r="K2477" i="1"/>
  <c r="J2477" i="1"/>
  <c r="M2476" i="1"/>
  <c r="K2476" i="1"/>
  <c r="J2476" i="1"/>
  <c r="M2475" i="1"/>
  <c r="K2475" i="1"/>
  <c r="K2474" i="1" s="1"/>
  <c r="K2479" i="1" s="1"/>
  <c r="K2481" i="1" s="1"/>
  <c r="O2481" i="1" s="1"/>
  <c r="J2475" i="1"/>
  <c r="M2474" i="1"/>
  <c r="M2473" i="1"/>
  <c r="M2472" i="1"/>
  <c r="J2471" i="1"/>
  <c r="N2471" i="1" s="1"/>
  <c r="M2470" i="1"/>
  <c r="M2469" i="1"/>
  <c r="M2468" i="1"/>
  <c r="K2468" i="1"/>
  <c r="J2468" i="1"/>
  <c r="J2463" i="1" s="1"/>
  <c r="M2467" i="1"/>
  <c r="K2467" i="1"/>
  <c r="J2467" i="1"/>
  <c r="M2466" i="1"/>
  <c r="K2466" i="1"/>
  <c r="M2465" i="1"/>
  <c r="K2465" i="1"/>
  <c r="M2464" i="1"/>
  <c r="K2464" i="1"/>
  <c r="K2463" i="1" s="1"/>
  <c r="K2470" i="1" s="1"/>
  <c r="K2471" i="1" s="1"/>
  <c r="O2471" i="1" s="1"/>
  <c r="M2463" i="1"/>
  <c r="M2462" i="1"/>
  <c r="M2461" i="1"/>
  <c r="J2460" i="1"/>
  <c r="N2460" i="1" s="1"/>
  <c r="M2459" i="1"/>
  <c r="M2458" i="1"/>
  <c r="M2457" i="1"/>
  <c r="K2457" i="1"/>
  <c r="M2456" i="1"/>
  <c r="K2456" i="1"/>
  <c r="M2455" i="1"/>
  <c r="K2455" i="1"/>
  <c r="M2454" i="1"/>
  <c r="K2454" i="1"/>
  <c r="M2453" i="1"/>
  <c r="M2452" i="1"/>
  <c r="M2451" i="1"/>
  <c r="J2450" i="1"/>
  <c r="M2449" i="1"/>
  <c r="M2448" i="1"/>
  <c r="M2447" i="1"/>
  <c r="K2447" i="1"/>
  <c r="M2446" i="1"/>
  <c r="K2446" i="1"/>
  <c r="M2445" i="1"/>
  <c r="K2445" i="1"/>
  <c r="M2444" i="1"/>
  <c r="K2444" i="1"/>
  <c r="K2443" i="1" s="1"/>
  <c r="K2449" i="1" s="1"/>
  <c r="K2450" i="1" s="1"/>
  <c r="O2450" i="1" s="1"/>
  <c r="M2443" i="1"/>
  <c r="M2442" i="1"/>
  <c r="M2441" i="1"/>
  <c r="J2440" i="1"/>
  <c r="N2440" i="1" s="1"/>
  <c r="M2439" i="1"/>
  <c r="M2438" i="1"/>
  <c r="M2437" i="1"/>
  <c r="K2437" i="1"/>
  <c r="M2436" i="1"/>
  <c r="K2436" i="1"/>
  <c r="K2434" i="1" s="1"/>
  <c r="K2439" i="1" s="1"/>
  <c r="K2440" i="1" s="1"/>
  <c r="O2440" i="1" s="1"/>
  <c r="M2435" i="1"/>
  <c r="K2435" i="1"/>
  <c r="M2434" i="1"/>
  <c r="M2433" i="1"/>
  <c r="M2432" i="1"/>
  <c r="J2431" i="1"/>
  <c r="N2431" i="1" s="1"/>
  <c r="M2430" i="1"/>
  <c r="M2429" i="1"/>
  <c r="M2428" i="1"/>
  <c r="K2428" i="1"/>
  <c r="M2427" i="1"/>
  <c r="K2427" i="1"/>
  <c r="M2426" i="1"/>
  <c r="K2426" i="1"/>
  <c r="K2425" i="1" s="1"/>
  <c r="K2430" i="1" s="1"/>
  <c r="K2431" i="1" s="1"/>
  <c r="M2425" i="1"/>
  <c r="M2424" i="1"/>
  <c r="M2423" i="1"/>
  <c r="J2422" i="1"/>
  <c r="M2421" i="1"/>
  <c r="M2420" i="1"/>
  <c r="M2419" i="1"/>
  <c r="K2419" i="1"/>
  <c r="M2418" i="1"/>
  <c r="K2418" i="1"/>
  <c r="M2417" i="1"/>
  <c r="K2417" i="1"/>
  <c r="M2416" i="1"/>
  <c r="M2415" i="1"/>
  <c r="M2414" i="1"/>
  <c r="J2413" i="1"/>
  <c r="N2413" i="1" s="1"/>
  <c r="M2412" i="1"/>
  <c r="M2411" i="1"/>
  <c r="M2410" i="1"/>
  <c r="K2410" i="1"/>
  <c r="M2409" i="1"/>
  <c r="K2409" i="1"/>
  <c r="M2408" i="1"/>
  <c r="K2408" i="1"/>
  <c r="M2407" i="1"/>
  <c r="K2407" i="1"/>
  <c r="M2406" i="1"/>
  <c r="K2406" i="1"/>
  <c r="M2405" i="1"/>
  <c r="M2404" i="1"/>
  <c r="M2403" i="1"/>
  <c r="J2402" i="1"/>
  <c r="M2401" i="1"/>
  <c r="M2400" i="1"/>
  <c r="M2399" i="1"/>
  <c r="K2399" i="1"/>
  <c r="M2398" i="1"/>
  <c r="K2398" i="1"/>
  <c r="M2397" i="1"/>
  <c r="K2397" i="1"/>
  <c r="M2396" i="1"/>
  <c r="K2396" i="1"/>
  <c r="M2395" i="1"/>
  <c r="K2395" i="1"/>
  <c r="M2394" i="1"/>
  <c r="M2393" i="1"/>
  <c r="M2392" i="1"/>
  <c r="M2390" i="1"/>
  <c r="J2390" i="1"/>
  <c r="H252" i="2" s="1"/>
  <c r="M2389" i="1"/>
  <c r="M2388" i="1"/>
  <c r="K2388" i="1"/>
  <c r="M2387" i="1"/>
  <c r="K2387" i="1"/>
  <c r="M2386" i="1"/>
  <c r="K2386" i="1"/>
  <c r="M2385" i="1"/>
  <c r="K2385" i="1"/>
  <c r="M2384" i="1"/>
  <c r="K2384" i="1"/>
  <c r="K2383" i="1" s="1"/>
  <c r="K2390" i="1" s="1"/>
  <c r="K2391" i="1" s="1"/>
  <c r="O2391" i="1" s="1"/>
  <c r="M2383" i="1"/>
  <c r="M2382" i="1"/>
  <c r="M2381" i="1"/>
  <c r="J2380" i="1"/>
  <c r="M2379" i="1"/>
  <c r="M2378" i="1"/>
  <c r="M2377" i="1"/>
  <c r="K2377" i="1"/>
  <c r="M2376" i="1"/>
  <c r="K2376" i="1"/>
  <c r="M2375" i="1"/>
  <c r="K2375" i="1"/>
  <c r="M2374" i="1"/>
  <c r="K2374" i="1"/>
  <c r="M2373" i="1"/>
  <c r="K2373" i="1"/>
  <c r="M2372" i="1"/>
  <c r="K2372" i="1"/>
  <c r="M2371" i="1"/>
  <c r="K2371" i="1"/>
  <c r="M2370" i="1"/>
  <c r="M2369" i="1"/>
  <c r="M2368" i="1"/>
  <c r="N2367" i="1"/>
  <c r="J2367" i="1"/>
  <c r="M2366" i="1"/>
  <c r="M2365" i="1"/>
  <c r="M2364" i="1"/>
  <c r="K2364" i="1"/>
  <c r="M2363" i="1"/>
  <c r="K2363" i="1"/>
  <c r="M2362" i="1"/>
  <c r="K2362" i="1"/>
  <c r="M2361" i="1"/>
  <c r="K2361" i="1"/>
  <c r="M2360" i="1"/>
  <c r="K2360" i="1"/>
  <c r="M2359" i="1"/>
  <c r="M2358" i="1"/>
  <c r="M2357" i="1"/>
  <c r="J2356" i="1"/>
  <c r="N2356" i="1" s="1"/>
  <c r="M2355" i="1"/>
  <c r="M2354" i="1"/>
  <c r="M2353" i="1"/>
  <c r="K2353" i="1"/>
  <c r="M2352" i="1"/>
  <c r="K2352" i="1"/>
  <c r="M2351" i="1"/>
  <c r="K2351" i="1"/>
  <c r="M2350" i="1"/>
  <c r="K2350" i="1"/>
  <c r="M2349" i="1"/>
  <c r="K2349" i="1"/>
  <c r="M2348" i="1"/>
  <c r="K2348" i="1"/>
  <c r="M2347" i="1"/>
  <c r="M2346" i="1"/>
  <c r="M2345" i="1"/>
  <c r="N2344" i="1"/>
  <c r="J2344" i="1"/>
  <c r="M2343" i="1"/>
  <c r="M2342" i="1"/>
  <c r="M2341" i="1"/>
  <c r="K2341" i="1"/>
  <c r="K2340" i="1" s="1"/>
  <c r="K2343" i="1" s="1"/>
  <c r="K2344" i="1" s="1"/>
  <c r="M2340" i="1"/>
  <c r="M2339" i="1"/>
  <c r="M2338" i="1"/>
  <c r="L247" i="2" s="1"/>
  <c r="M2337" i="1"/>
  <c r="M2336" i="1"/>
  <c r="M2335" i="1"/>
  <c r="J2335" i="1"/>
  <c r="N2335" i="1" s="1"/>
  <c r="M2334" i="1"/>
  <c r="M2333" i="1"/>
  <c r="M2332" i="1"/>
  <c r="K2332" i="1"/>
  <c r="J2332" i="1"/>
  <c r="M2331" i="1"/>
  <c r="K2331" i="1"/>
  <c r="J2331" i="1"/>
  <c r="J2328" i="1" s="1"/>
  <c r="I2328" i="1" s="1"/>
  <c r="M2330" i="1"/>
  <c r="K2330" i="1"/>
  <c r="M2329" i="1"/>
  <c r="K2329" i="1"/>
  <c r="M2328" i="1"/>
  <c r="M2327" i="1"/>
  <c r="M2326" i="1"/>
  <c r="M2325" i="1"/>
  <c r="J2325" i="1"/>
  <c r="N2325" i="1" s="1"/>
  <c r="M2324" i="1"/>
  <c r="M2323" i="1"/>
  <c r="M2322" i="1"/>
  <c r="K2322" i="1"/>
  <c r="J2322" i="1"/>
  <c r="J2320" i="1" s="1"/>
  <c r="M2321" i="1"/>
  <c r="K2321" i="1"/>
  <c r="M2320" i="1"/>
  <c r="M2319" i="1"/>
  <c r="M2318" i="1"/>
  <c r="M2317" i="1"/>
  <c r="J2317" i="1"/>
  <c r="N2317" i="1" s="1"/>
  <c r="M2316" i="1"/>
  <c r="M2315" i="1"/>
  <c r="M2314" i="1"/>
  <c r="K2314" i="1"/>
  <c r="M2313" i="1"/>
  <c r="K2313" i="1"/>
  <c r="M2312" i="1"/>
  <c r="K2312" i="1"/>
  <c r="M2311" i="1"/>
  <c r="K2311" i="1"/>
  <c r="M2310" i="1"/>
  <c r="M2309" i="1"/>
  <c r="M2308" i="1"/>
  <c r="M2307" i="1"/>
  <c r="J2307" i="1"/>
  <c r="N2307" i="1" s="1"/>
  <c r="M2306" i="1"/>
  <c r="M2305" i="1"/>
  <c r="M2304" i="1"/>
  <c r="K2304" i="1"/>
  <c r="J2304" i="1"/>
  <c r="J2301" i="1" s="1"/>
  <c r="M2303" i="1"/>
  <c r="K2303" i="1"/>
  <c r="M2302" i="1"/>
  <c r="K2302" i="1"/>
  <c r="K2301" i="1" s="1"/>
  <c r="K2306" i="1" s="1"/>
  <c r="K2307" i="1" s="1"/>
  <c r="O2307" i="1" s="1"/>
  <c r="M2301" i="1"/>
  <c r="M2300" i="1"/>
  <c r="M2299" i="1"/>
  <c r="J2298" i="1"/>
  <c r="M2297" i="1"/>
  <c r="M2296" i="1"/>
  <c r="M2295" i="1"/>
  <c r="K2295" i="1"/>
  <c r="M2294" i="1"/>
  <c r="K2294" i="1"/>
  <c r="M2293" i="1"/>
  <c r="K2293" i="1"/>
  <c r="M2292" i="1"/>
  <c r="M2291" i="1"/>
  <c r="M2290" i="1"/>
  <c r="J2289" i="1"/>
  <c r="N2289" i="1" s="1"/>
  <c r="M2288" i="1"/>
  <c r="M2287" i="1"/>
  <c r="M2286" i="1"/>
  <c r="K2286" i="1"/>
  <c r="M2285" i="1"/>
  <c r="K2285" i="1"/>
  <c r="M2284" i="1"/>
  <c r="K2284" i="1"/>
  <c r="M2283" i="1"/>
  <c r="K2283" i="1"/>
  <c r="M2282" i="1"/>
  <c r="K2282" i="1"/>
  <c r="M2281" i="1"/>
  <c r="M2280" i="1"/>
  <c r="M2279" i="1"/>
  <c r="J2278" i="1"/>
  <c r="M2277" i="1"/>
  <c r="F2277" i="1"/>
  <c r="M2276" i="1"/>
  <c r="M2275" i="1"/>
  <c r="K2275" i="1"/>
  <c r="J2275" i="1"/>
  <c r="M2274" i="1"/>
  <c r="K2274" i="1"/>
  <c r="J2274" i="1"/>
  <c r="M2273" i="1"/>
  <c r="K2273" i="1"/>
  <c r="M2272" i="1"/>
  <c r="K2272" i="1"/>
  <c r="M2271" i="1"/>
  <c r="K2271" i="1"/>
  <c r="J2271" i="1"/>
  <c r="M2270" i="1"/>
  <c r="I2270" i="1"/>
  <c r="M2269" i="1"/>
  <c r="M2268" i="1"/>
  <c r="J2267" i="1"/>
  <c r="N2267" i="1" s="1"/>
  <c r="M2266" i="1"/>
  <c r="M2265" i="1"/>
  <c r="M2264" i="1"/>
  <c r="K2264" i="1"/>
  <c r="M2263" i="1"/>
  <c r="K2263" i="1"/>
  <c r="M2262" i="1"/>
  <c r="K2262" i="1"/>
  <c r="K2259" i="1" s="1"/>
  <c r="K2266" i="1" s="1"/>
  <c r="K2267" i="1" s="1"/>
  <c r="M2261" i="1"/>
  <c r="K2261" i="1"/>
  <c r="M2260" i="1"/>
  <c r="K2260" i="1"/>
  <c r="M2259" i="1"/>
  <c r="M2258" i="1"/>
  <c r="M2257" i="1"/>
  <c r="N2256" i="1"/>
  <c r="J2256" i="1"/>
  <c r="M2255" i="1"/>
  <c r="M2254" i="1"/>
  <c r="M2253" i="1"/>
  <c r="K2253" i="1"/>
  <c r="M2252" i="1"/>
  <c r="K2252" i="1"/>
  <c r="M2251" i="1"/>
  <c r="K2251" i="1"/>
  <c r="M2250" i="1"/>
  <c r="K2250" i="1"/>
  <c r="M2249" i="1"/>
  <c r="K2249" i="1"/>
  <c r="M2248" i="1"/>
  <c r="K2248" i="1"/>
  <c r="M2247" i="1"/>
  <c r="K2247" i="1"/>
  <c r="K2246" i="1" s="1"/>
  <c r="K2255" i="1" s="1"/>
  <c r="K2256" i="1" s="1"/>
  <c r="M2246" i="1"/>
  <c r="M2245" i="1"/>
  <c r="M2244" i="1"/>
  <c r="J2243" i="1"/>
  <c r="N2243" i="1" s="1"/>
  <c r="M2242" i="1"/>
  <c r="F2242" i="1"/>
  <c r="M2241" i="1"/>
  <c r="M2240" i="1"/>
  <c r="K2240" i="1"/>
  <c r="J2240" i="1"/>
  <c r="M2239" i="1"/>
  <c r="K2239" i="1"/>
  <c r="J2239" i="1"/>
  <c r="M2238" i="1"/>
  <c r="K2238" i="1"/>
  <c r="M2237" i="1"/>
  <c r="K2237" i="1"/>
  <c r="M2236" i="1"/>
  <c r="K2236" i="1"/>
  <c r="J2236" i="1"/>
  <c r="M2235" i="1"/>
  <c r="I2235" i="1"/>
  <c r="M2234" i="1"/>
  <c r="M2233" i="1"/>
  <c r="J2232" i="1"/>
  <c r="M2231" i="1"/>
  <c r="M2230" i="1"/>
  <c r="M2229" i="1"/>
  <c r="K2229" i="1"/>
  <c r="M2228" i="1"/>
  <c r="K2228" i="1"/>
  <c r="M2227" i="1"/>
  <c r="M2226" i="1"/>
  <c r="M2225" i="1"/>
  <c r="J2224" i="1"/>
  <c r="M2223" i="1"/>
  <c r="M2222" i="1"/>
  <c r="M2221" i="1"/>
  <c r="K2221" i="1"/>
  <c r="J2221" i="1"/>
  <c r="M2220" i="1"/>
  <c r="K2220" i="1"/>
  <c r="M2219" i="1"/>
  <c r="K2219" i="1"/>
  <c r="M2218" i="1"/>
  <c r="K2218" i="1"/>
  <c r="M2217" i="1"/>
  <c r="K2217" i="1"/>
  <c r="M2216" i="1"/>
  <c r="K2216" i="1"/>
  <c r="J2216" i="1"/>
  <c r="J2215" i="1" s="1"/>
  <c r="I2215" i="1" s="1"/>
  <c r="M2215" i="1"/>
  <c r="M2214" i="1"/>
  <c r="M2213" i="1"/>
  <c r="M2212" i="1"/>
  <c r="M2211" i="1"/>
  <c r="N2210" i="1"/>
  <c r="J2210" i="1"/>
  <c r="M2209" i="1"/>
  <c r="F2209" i="1"/>
  <c r="M2208" i="1"/>
  <c r="M2207" i="1"/>
  <c r="K2207" i="1"/>
  <c r="J2207" i="1"/>
  <c r="M2206" i="1"/>
  <c r="K2206" i="1"/>
  <c r="J2206" i="1"/>
  <c r="M2205" i="1"/>
  <c r="K2205" i="1"/>
  <c r="J2205" i="1"/>
  <c r="M2204" i="1"/>
  <c r="K2204" i="1"/>
  <c r="J2204" i="1"/>
  <c r="M2203" i="1"/>
  <c r="K2203" i="1"/>
  <c r="J2203" i="1"/>
  <c r="M2202" i="1"/>
  <c r="K2202" i="1"/>
  <c r="J2202" i="1"/>
  <c r="M2201" i="1"/>
  <c r="K2201" i="1"/>
  <c r="M2200" i="1"/>
  <c r="K2200" i="1"/>
  <c r="J2200" i="1"/>
  <c r="M2199" i="1"/>
  <c r="K2199" i="1"/>
  <c r="M2198" i="1"/>
  <c r="I2198" i="1"/>
  <c r="M2197" i="1"/>
  <c r="M2196" i="1"/>
  <c r="J2195" i="1"/>
  <c r="N2195" i="1" s="1"/>
  <c r="M2194" i="1"/>
  <c r="M2193" i="1"/>
  <c r="M2192" i="1"/>
  <c r="K2192" i="1"/>
  <c r="J2192" i="1"/>
  <c r="M2191" i="1"/>
  <c r="K2191" i="1"/>
  <c r="J2191" i="1"/>
  <c r="M2190" i="1"/>
  <c r="K2190" i="1"/>
  <c r="J2190" i="1"/>
  <c r="M2189" i="1"/>
  <c r="K2189" i="1"/>
  <c r="J2189" i="1"/>
  <c r="M2188" i="1"/>
  <c r="K2188" i="1"/>
  <c r="J2188" i="1"/>
  <c r="M2187" i="1"/>
  <c r="K2187" i="1"/>
  <c r="J2187" i="1"/>
  <c r="M2186" i="1"/>
  <c r="K2186" i="1"/>
  <c r="J2186" i="1"/>
  <c r="M2185" i="1"/>
  <c r="K2185" i="1"/>
  <c r="J2185" i="1"/>
  <c r="M2184" i="1"/>
  <c r="K2184" i="1"/>
  <c r="J2184" i="1"/>
  <c r="M2183" i="1"/>
  <c r="K2183" i="1"/>
  <c r="J2183" i="1"/>
  <c r="M2182" i="1"/>
  <c r="K2182" i="1"/>
  <c r="J2182" i="1"/>
  <c r="M2181" i="1"/>
  <c r="K2181" i="1"/>
  <c r="K2194" i="1" s="1"/>
  <c r="K2195" i="1" s="1"/>
  <c r="I2181" i="1"/>
  <c r="M2180" i="1"/>
  <c r="M2179" i="1"/>
  <c r="J2178" i="1"/>
  <c r="N2178" i="1" s="1"/>
  <c r="M2177" i="1"/>
  <c r="F2177" i="1"/>
  <c r="M2176" i="1"/>
  <c r="M2175" i="1"/>
  <c r="K2175" i="1"/>
  <c r="J2175" i="1"/>
  <c r="M2174" i="1"/>
  <c r="K2174" i="1"/>
  <c r="J2174" i="1"/>
  <c r="M2173" i="1"/>
  <c r="K2173" i="1"/>
  <c r="J2173" i="1"/>
  <c r="M2172" i="1"/>
  <c r="K2172" i="1"/>
  <c r="J2172" i="1"/>
  <c r="M2171" i="1"/>
  <c r="K2171" i="1"/>
  <c r="J2171" i="1"/>
  <c r="M2170" i="1"/>
  <c r="K2170" i="1"/>
  <c r="J2170" i="1"/>
  <c r="M2169" i="1"/>
  <c r="K2169" i="1"/>
  <c r="J2169" i="1"/>
  <c r="M2168" i="1"/>
  <c r="K2168" i="1"/>
  <c r="J2168" i="1"/>
  <c r="M2167" i="1"/>
  <c r="K2167" i="1"/>
  <c r="J2167" i="1"/>
  <c r="M2166" i="1"/>
  <c r="I2166" i="1"/>
  <c r="M2165" i="1"/>
  <c r="M2164" i="1"/>
  <c r="N2163" i="1"/>
  <c r="J2163" i="1"/>
  <c r="M2162" i="1"/>
  <c r="M2161" i="1"/>
  <c r="M2160" i="1"/>
  <c r="K2160" i="1"/>
  <c r="M2159" i="1"/>
  <c r="K2159" i="1"/>
  <c r="K2156" i="1" s="1"/>
  <c r="K2162" i="1" s="1"/>
  <c r="K2163" i="1" s="1"/>
  <c r="O2163" i="1" s="1"/>
  <c r="M2158" i="1"/>
  <c r="K2158" i="1"/>
  <c r="M2157" i="1"/>
  <c r="K2157" i="1"/>
  <c r="M2156" i="1"/>
  <c r="M2155" i="1"/>
  <c r="M2154" i="1"/>
  <c r="J2153" i="1"/>
  <c r="M2152" i="1"/>
  <c r="M2151" i="1"/>
  <c r="M2150" i="1"/>
  <c r="K2150" i="1"/>
  <c r="M2149" i="1"/>
  <c r="K2149" i="1"/>
  <c r="M2148" i="1"/>
  <c r="K2148" i="1"/>
  <c r="K2146" i="1" s="1"/>
  <c r="K2152" i="1" s="1"/>
  <c r="K2153" i="1" s="1"/>
  <c r="O2153" i="1" s="1"/>
  <c r="M2147" i="1"/>
  <c r="K2147" i="1"/>
  <c r="M2146" i="1"/>
  <c r="M2145" i="1"/>
  <c r="M2144" i="1"/>
  <c r="J2143" i="1"/>
  <c r="N2143" i="1" s="1"/>
  <c r="M2142" i="1"/>
  <c r="M2141" i="1"/>
  <c r="M2140" i="1"/>
  <c r="K2140" i="1"/>
  <c r="M2139" i="1"/>
  <c r="K2139" i="1"/>
  <c r="M2138" i="1"/>
  <c r="K2138" i="1"/>
  <c r="M2137" i="1"/>
  <c r="K2137" i="1"/>
  <c r="M2136" i="1"/>
  <c r="M2135" i="1"/>
  <c r="M2134" i="1"/>
  <c r="N2133" i="1"/>
  <c r="J2133" i="1"/>
  <c r="M2132" i="1"/>
  <c r="M2131" i="1"/>
  <c r="M2130" i="1"/>
  <c r="K2130" i="1"/>
  <c r="M2129" i="1"/>
  <c r="K2129" i="1"/>
  <c r="M2128" i="1"/>
  <c r="K2128" i="1"/>
  <c r="M2127" i="1"/>
  <c r="K2127" i="1"/>
  <c r="K2126" i="1" s="1"/>
  <c r="K2132" i="1" s="1"/>
  <c r="K2133" i="1" s="1"/>
  <c r="M2126" i="1"/>
  <c r="M2125" i="1"/>
  <c r="M2124" i="1"/>
  <c r="J2123" i="1"/>
  <c r="N2123" i="1" s="1"/>
  <c r="M2122" i="1"/>
  <c r="M2121" i="1"/>
  <c r="M2120" i="1"/>
  <c r="K2120" i="1"/>
  <c r="M2119" i="1"/>
  <c r="K2119" i="1"/>
  <c r="M2118" i="1"/>
  <c r="K2118" i="1"/>
  <c r="M2117" i="1"/>
  <c r="K2117" i="1"/>
  <c r="M2116" i="1"/>
  <c r="K2116" i="1"/>
  <c r="M2115" i="1"/>
  <c r="M2114" i="1"/>
  <c r="M2113" i="1"/>
  <c r="J2112" i="1"/>
  <c r="M2111" i="1"/>
  <c r="M2110" i="1"/>
  <c r="M2109" i="1"/>
  <c r="K2109" i="1"/>
  <c r="M2108" i="1"/>
  <c r="K2108" i="1"/>
  <c r="M2107" i="1"/>
  <c r="K2107" i="1"/>
  <c r="M2106" i="1"/>
  <c r="K2106" i="1"/>
  <c r="M2105" i="1"/>
  <c r="K2105" i="1"/>
  <c r="M2104" i="1"/>
  <c r="K2104" i="1"/>
  <c r="M2103" i="1"/>
  <c r="K2103" i="1"/>
  <c r="K2111" i="1" s="1"/>
  <c r="K2112" i="1" s="1"/>
  <c r="O2112" i="1" s="1"/>
  <c r="M2102" i="1"/>
  <c r="M2101" i="1"/>
  <c r="N2100" i="1"/>
  <c r="J2100" i="1"/>
  <c r="M2099" i="1"/>
  <c r="M2098" i="1"/>
  <c r="M2097" i="1"/>
  <c r="K2097" i="1"/>
  <c r="M2096" i="1"/>
  <c r="K2096" i="1"/>
  <c r="M2095" i="1"/>
  <c r="K2095" i="1"/>
  <c r="M2094" i="1"/>
  <c r="K2094" i="1"/>
  <c r="M2093" i="1"/>
  <c r="K2093" i="1"/>
  <c r="K2092" i="1" s="1"/>
  <c r="K2099" i="1" s="1"/>
  <c r="K2100" i="1" s="1"/>
  <c r="M2092" i="1"/>
  <c r="M2091" i="1"/>
  <c r="M2090" i="1"/>
  <c r="J2089" i="1"/>
  <c r="M2088" i="1"/>
  <c r="M2087" i="1"/>
  <c r="M2086" i="1"/>
  <c r="K2086" i="1"/>
  <c r="M2085" i="1"/>
  <c r="K2085" i="1"/>
  <c r="M2084" i="1"/>
  <c r="K2084" i="1"/>
  <c r="M2083" i="1"/>
  <c r="K2083" i="1"/>
  <c r="M2082" i="1"/>
  <c r="K2082" i="1"/>
  <c r="M2081" i="1"/>
  <c r="M2080" i="1"/>
  <c r="M2079" i="1"/>
  <c r="J2078" i="1"/>
  <c r="M2077" i="1"/>
  <c r="M2076" i="1"/>
  <c r="M2075" i="1"/>
  <c r="K2075" i="1"/>
  <c r="M2074" i="1"/>
  <c r="K2074" i="1"/>
  <c r="M2073" i="1"/>
  <c r="K2073" i="1"/>
  <c r="M2072" i="1"/>
  <c r="K2072" i="1"/>
  <c r="M2071" i="1"/>
  <c r="K2071" i="1"/>
  <c r="M2070" i="1"/>
  <c r="K2070" i="1"/>
  <c r="M2069" i="1"/>
  <c r="M2068" i="1"/>
  <c r="M2067" i="1"/>
  <c r="J2066" i="1"/>
  <c r="M2065" i="1"/>
  <c r="M2064" i="1"/>
  <c r="M2063" i="1"/>
  <c r="K2063" i="1"/>
  <c r="M2062" i="1"/>
  <c r="K2062" i="1"/>
  <c r="M2061" i="1"/>
  <c r="K2061" i="1"/>
  <c r="M2060" i="1"/>
  <c r="K2060" i="1"/>
  <c r="M2059" i="1"/>
  <c r="K2059" i="1"/>
  <c r="K2058" i="1" s="1"/>
  <c r="K2065" i="1" s="1"/>
  <c r="K2066" i="1" s="1"/>
  <c r="O2066" i="1" s="1"/>
  <c r="M2058" i="1"/>
  <c r="M2057" i="1"/>
  <c r="M2056" i="1"/>
  <c r="J2055" i="1"/>
  <c r="N2055" i="1" s="1"/>
  <c r="M2054" i="1"/>
  <c r="M2053" i="1"/>
  <c r="M2052" i="1"/>
  <c r="K2052" i="1"/>
  <c r="M2051" i="1"/>
  <c r="K2051" i="1"/>
  <c r="M2050" i="1"/>
  <c r="K2050" i="1"/>
  <c r="M2049" i="1"/>
  <c r="K2049" i="1"/>
  <c r="M2048" i="1"/>
  <c r="K2048" i="1"/>
  <c r="M2047" i="1"/>
  <c r="K2047" i="1"/>
  <c r="M2046" i="1"/>
  <c r="M2045" i="1"/>
  <c r="M2044" i="1"/>
  <c r="J2043" i="1"/>
  <c r="N2043" i="1" s="1"/>
  <c r="M2042" i="1"/>
  <c r="M2041" i="1"/>
  <c r="M2040" i="1"/>
  <c r="K2040" i="1"/>
  <c r="M2039" i="1"/>
  <c r="K2039" i="1"/>
  <c r="M2038" i="1"/>
  <c r="K2038" i="1"/>
  <c r="M2037" i="1"/>
  <c r="K2037" i="1"/>
  <c r="M2036" i="1"/>
  <c r="K2036" i="1"/>
  <c r="M2035" i="1"/>
  <c r="K2035" i="1"/>
  <c r="M2034" i="1"/>
  <c r="M2033" i="1"/>
  <c r="M2032" i="1"/>
  <c r="N2031" i="1"/>
  <c r="J2031" i="1"/>
  <c r="M2030" i="1"/>
  <c r="M2029" i="1"/>
  <c r="M2028" i="1"/>
  <c r="K2028" i="1"/>
  <c r="M2027" i="1"/>
  <c r="K2027" i="1"/>
  <c r="M2026" i="1"/>
  <c r="K2026" i="1"/>
  <c r="M2025" i="1"/>
  <c r="K2025" i="1"/>
  <c r="M2024" i="1"/>
  <c r="K2024" i="1"/>
  <c r="M2023" i="1"/>
  <c r="K2023" i="1"/>
  <c r="K2022" i="1" s="1"/>
  <c r="K2030" i="1" s="1"/>
  <c r="K2031" i="1" s="1"/>
  <c r="M2022" i="1"/>
  <c r="M2021" i="1"/>
  <c r="M2020" i="1"/>
  <c r="J2019" i="1"/>
  <c r="N2019" i="1" s="1"/>
  <c r="M2018" i="1"/>
  <c r="M2017" i="1"/>
  <c r="M2016" i="1"/>
  <c r="K2016" i="1"/>
  <c r="M2015" i="1"/>
  <c r="K2015" i="1"/>
  <c r="M2014" i="1"/>
  <c r="K2014" i="1"/>
  <c r="M2013" i="1"/>
  <c r="K2013" i="1"/>
  <c r="M2012" i="1"/>
  <c r="K2012" i="1"/>
  <c r="M2011" i="1"/>
  <c r="K2011" i="1"/>
  <c r="M2010" i="1"/>
  <c r="M2009" i="1"/>
  <c r="M2008" i="1"/>
  <c r="N2007" i="1"/>
  <c r="J2007" i="1"/>
  <c r="M2006" i="1"/>
  <c r="M2005" i="1"/>
  <c r="M2004" i="1"/>
  <c r="K2004" i="1"/>
  <c r="M2003" i="1"/>
  <c r="K2003" i="1"/>
  <c r="M2002" i="1"/>
  <c r="K2002" i="1"/>
  <c r="M2001" i="1"/>
  <c r="K2001" i="1"/>
  <c r="M2000" i="1"/>
  <c r="K2000" i="1"/>
  <c r="M1999" i="1"/>
  <c r="K1999" i="1"/>
  <c r="K1998" i="1" s="1"/>
  <c r="K2006" i="1" s="1"/>
  <c r="K2007" i="1" s="1"/>
  <c r="M1998" i="1"/>
  <c r="M1997" i="1"/>
  <c r="M1996" i="1"/>
  <c r="N1995" i="1"/>
  <c r="J1995" i="1"/>
  <c r="M1994" i="1"/>
  <c r="M1993" i="1"/>
  <c r="M1992" i="1"/>
  <c r="K1992" i="1"/>
  <c r="M1991" i="1"/>
  <c r="K1991" i="1"/>
  <c r="K1988" i="1" s="1"/>
  <c r="K1994" i="1" s="1"/>
  <c r="K1995" i="1" s="1"/>
  <c r="M1990" i="1"/>
  <c r="K1990" i="1"/>
  <c r="M1989" i="1"/>
  <c r="K1989" i="1"/>
  <c r="M1988" i="1"/>
  <c r="M1987" i="1"/>
  <c r="M1986" i="1"/>
  <c r="M1985" i="1"/>
  <c r="J1985" i="1"/>
  <c r="N1985" i="1" s="1"/>
  <c r="M1984" i="1"/>
  <c r="M1983" i="1"/>
  <c r="M1982" i="1"/>
  <c r="K1982" i="1"/>
  <c r="J1982" i="1"/>
  <c r="M1981" i="1"/>
  <c r="K1981" i="1"/>
  <c r="J1981" i="1"/>
  <c r="M1980" i="1"/>
  <c r="J1980" i="1"/>
  <c r="M1979" i="1"/>
  <c r="M1978" i="1"/>
  <c r="J1977" i="1"/>
  <c r="M1976" i="1"/>
  <c r="M1975" i="1"/>
  <c r="M1974" i="1"/>
  <c r="K1974" i="1"/>
  <c r="J1974" i="1"/>
  <c r="M1973" i="1"/>
  <c r="K1973" i="1"/>
  <c r="J1973" i="1"/>
  <c r="M1972" i="1"/>
  <c r="K1972" i="1"/>
  <c r="J1972" i="1"/>
  <c r="M1971" i="1"/>
  <c r="K1971" i="1"/>
  <c r="J1971" i="1"/>
  <c r="M1970" i="1"/>
  <c r="K1970" i="1"/>
  <c r="M1969" i="1"/>
  <c r="K1969" i="1"/>
  <c r="M1968" i="1"/>
  <c r="M1967" i="1"/>
  <c r="M1966" i="1"/>
  <c r="J1965" i="1"/>
  <c r="M1964" i="1"/>
  <c r="F1964" i="1"/>
  <c r="M1963" i="1"/>
  <c r="M1962" i="1"/>
  <c r="K1962" i="1"/>
  <c r="J1962" i="1"/>
  <c r="M1961" i="1"/>
  <c r="K1961" i="1"/>
  <c r="J1961" i="1"/>
  <c r="M1960" i="1"/>
  <c r="K1960" i="1"/>
  <c r="J1960" i="1"/>
  <c r="M1959" i="1"/>
  <c r="K1959" i="1"/>
  <c r="J1959" i="1"/>
  <c r="M1958" i="1"/>
  <c r="K1958" i="1"/>
  <c r="J1958" i="1"/>
  <c r="M1957" i="1"/>
  <c r="K1957" i="1"/>
  <c r="J1957" i="1"/>
  <c r="M1956" i="1"/>
  <c r="K1956" i="1"/>
  <c r="J1956" i="1"/>
  <c r="M1955" i="1"/>
  <c r="K1955" i="1"/>
  <c r="J1955" i="1"/>
  <c r="M1954" i="1"/>
  <c r="K1954" i="1"/>
  <c r="J1954" i="1"/>
  <c r="M1953" i="1"/>
  <c r="K1953" i="1"/>
  <c r="J1953" i="1"/>
  <c r="M1952" i="1"/>
  <c r="K1952" i="1"/>
  <c r="J1952" i="1"/>
  <c r="M1951" i="1"/>
  <c r="K1951" i="1"/>
  <c r="J1951" i="1"/>
  <c r="M1950" i="1"/>
  <c r="K1950" i="1"/>
  <c r="J1950" i="1"/>
  <c r="M1949" i="1"/>
  <c r="K1949" i="1"/>
  <c r="J1949" i="1"/>
  <c r="M1948" i="1"/>
  <c r="K1948" i="1"/>
  <c r="K1947" i="1" s="1"/>
  <c r="K1964" i="1" s="1"/>
  <c r="K1965" i="1" s="1"/>
  <c r="O1965" i="1" s="1"/>
  <c r="M1947" i="1"/>
  <c r="I1947" i="1"/>
  <c r="M1946" i="1"/>
  <c r="M1945" i="1"/>
  <c r="J1944" i="1"/>
  <c r="N1944" i="1" s="1"/>
  <c r="M1943" i="1"/>
  <c r="M1942" i="1"/>
  <c r="M1941" i="1"/>
  <c r="K1941" i="1"/>
  <c r="M1940" i="1"/>
  <c r="K1940" i="1"/>
  <c r="M1939" i="1"/>
  <c r="K1939" i="1"/>
  <c r="M1938" i="1"/>
  <c r="M1937" i="1"/>
  <c r="M1936" i="1"/>
  <c r="J1935" i="1"/>
  <c r="N1935" i="1" s="1"/>
  <c r="M1934" i="1"/>
  <c r="M1933" i="1"/>
  <c r="M1932" i="1"/>
  <c r="K1932" i="1"/>
  <c r="K1931" i="1" s="1"/>
  <c r="K1934" i="1" s="1"/>
  <c r="K1935" i="1" s="1"/>
  <c r="M1931" i="1"/>
  <c r="M1930" i="1"/>
  <c r="M1929" i="1"/>
  <c r="M1928" i="1"/>
  <c r="J1927" i="1"/>
  <c r="N1927" i="1" s="1"/>
  <c r="M1926" i="1"/>
  <c r="M1925" i="1"/>
  <c r="M1924" i="1"/>
  <c r="K1924" i="1"/>
  <c r="M1923" i="1"/>
  <c r="K1923" i="1"/>
  <c r="K1921" i="1" s="1"/>
  <c r="K1926" i="1" s="1"/>
  <c r="K1927" i="1" s="1"/>
  <c r="O1927" i="1" s="1"/>
  <c r="M1922" i="1"/>
  <c r="K1922" i="1"/>
  <c r="M1921" i="1"/>
  <c r="M1920" i="1"/>
  <c r="M1919" i="1"/>
  <c r="J1918" i="1"/>
  <c r="N1918" i="1" s="1"/>
  <c r="M1917" i="1"/>
  <c r="M1916" i="1"/>
  <c r="M1915" i="1"/>
  <c r="K1915" i="1"/>
  <c r="M1914" i="1"/>
  <c r="K1914" i="1"/>
  <c r="M1913" i="1"/>
  <c r="K1913" i="1"/>
  <c r="M1912" i="1"/>
  <c r="K1912" i="1"/>
  <c r="M1911" i="1"/>
  <c r="K1911" i="1"/>
  <c r="M1910" i="1"/>
  <c r="K1910" i="1"/>
  <c r="M1909" i="1"/>
  <c r="K1909" i="1"/>
  <c r="M1908" i="1"/>
  <c r="M1907" i="1"/>
  <c r="M1906" i="1"/>
  <c r="J1905" i="1"/>
  <c r="N1905" i="1" s="1"/>
  <c r="M1904" i="1"/>
  <c r="M1903" i="1"/>
  <c r="M1902" i="1"/>
  <c r="K1902" i="1"/>
  <c r="M1901" i="1"/>
  <c r="K1901" i="1"/>
  <c r="M1900" i="1"/>
  <c r="K1900" i="1"/>
  <c r="K1898" i="1" s="1"/>
  <c r="K1904" i="1" s="1"/>
  <c r="K1905" i="1" s="1"/>
  <c r="O1905" i="1" s="1"/>
  <c r="M1899" i="1"/>
  <c r="K1899" i="1"/>
  <c r="M1898" i="1"/>
  <c r="M1897" i="1"/>
  <c r="M1896" i="1"/>
  <c r="N1895" i="1"/>
  <c r="J1895" i="1"/>
  <c r="M1894" i="1"/>
  <c r="M1893" i="1"/>
  <c r="M1892" i="1"/>
  <c r="K1892" i="1"/>
  <c r="M1891" i="1"/>
  <c r="K1891" i="1"/>
  <c r="M1890" i="1"/>
  <c r="K1890" i="1"/>
  <c r="M1889" i="1"/>
  <c r="K1889" i="1"/>
  <c r="M1888" i="1"/>
  <c r="K1888" i="1"/>
  <c r="K1894" i="1" s="1"/>
  <c r="K1895" i="1" s="1"/>
  <c r="M1887" i="1"/>
  <c r="M1886" i="1"/>
  <c r="J1885" i="1"/>
  <c r="N1885" i="1" s="1"/>
  <c r="M1884" i="1"/>
  <c r="M1883" i="1"/>
  <c r="M1882" i="1"/>
  <c r="K1882" i="1"/>
  <c r="M1881" i="1"/>
  <c r="K1881" i="1"/>
  <c r="M1880" i="1"/>
  <c r="K1880" i="1"/>
  <c r="K1879" i="1" s="1"/>
  <c r="K1884" i="1" s="1"/>
  <c r="K1885" i="1" s="1"/>
  <c r="O1885" i="1" s="1"/>
  <c r="M1879" i="1"/>
  <c r="M1878" i="1"/>
  <c r="M1877" i="1"/>
  <c r="J1876" i="1"/>
  <c r="N1876" i="1" s="1"/>
  <c r="M1875" i="1"/>
  <c r="M1874" i="1"/>
  <c r="M1873" i="1"/>
  <c r="K1873" i="1"/>
  <c r="M1872" i="1"/>
  <c r="K1872" i="1"/>
  <c r="K1869" i="1" s="1"/>
  <c r="K1875" i="1" s="1"/>
  <c r="K1876" i="1" s="1"/>
  <c r="O1876" i="1" s="1"/>
  <c r="M1871" i="1"/>
  <c r="K1871" i="1"/>
  <c r="M1870" i="1"/>
  <c r="K1870" i="1"/>
  <c r="M1869" i="1"/>
  <c r="M1868" i="1"/>
  <c r="M1867" i="1"/>
  <c r="J1866" i="1"/>
  <c r="N1866" i="1" s="1"/>
  <c r="M1865" i="1"/>
  <c r="M1864" i="1"/>
  <c r="M1863" i="1"/>
  <c r="K1863" i="1"/>
  <c r="M1862" i="1"/>
  <c r="K1862" i="1"/>
  <c r="M1861" i="1"/>
  <c r="K1861" i="1"/>
  <c r="M1860" i="1"/>
  <c r="K1860" i="1"/>
  <c r="K1859" i="1" s="1"/>
  <c r="K1865" i="1" s="1"/>
  <c r="K1866" i="1" s="1"/>
  <c r="O1866" i="1" s="1"/>
  <c r="M1859" i="1"/>
  <c r="M1858" i="1"/>
  <c r="M1857" i="1"/>
  <c r="N1856" i="1"/>
  <c r="J1856" i="1"/>
  <c r="M1855" i="1"/>
  <c r="M1854" i="1"/>
  <c r="M1853" i="1"/>
  <c r="K1853" i="1"/>
  <c r="M1852" i="1"/>
  <c r="K1852" i="1"/>
  <c r="M1851" i="1"/>
  <c r="K1851" i="1"/>
  <c r="M1850" i="1"/>
  <c r="K1850" i="1"/>
  <c r="K1849" i="1" s="1"/>
  <c r="K1855" i="1" s="1"/>
  <c r="K1856" i="1" s="1"/>
  <c r="M1849" i="1"/>
  <c r="M1848" i="1"/>
  <c r="M1847" i="1"/>
  <c r="J1846" i="1"/>
  <c r="N1846" i="1" s="1"/>
  <c r="M1845" i="1"/>
  <c r="M1844" i="1"/>
  <c r="M1843" i="1"/>
  <c r="K1843" i="1"/>
  <c r="M1842" i="1"/>
  <c r="K1842" i="1"/>
  <c r="M1841" i="1"/>
  <c r="K1841" i="1"/>
  <c r="M1840" i="1"/>
  <c r="K1840" i="1"/>
  <c r="M1839" i="1"/>
  <c r="M1838" i="1"/>
  <c r="M1837" i="1"/>
  <c r="J1836" i="1"/>
  <c r="N1836" i="1" s="1"/>
  <c r="M1835" i="1"/>
  <c r="M1834" i="1"/>
  <c r="M1833" i="1"/>
  <c r="K1833" i="1"/>
  <c r="M1832" i="1"/>
  <c r="K1832" i="1"/>
  <c r="M1831" i="1"/>
  <c r="K1831" i="1"/>
  <c r="M1830" i="1"/>
  <c r="K1830" i="1"/>
  <c r="K1829" i="1" s="1"/>
  <c r="K1835" i="1" s="1"/>
  <c r="K1836" i="1" s="1"/>
  <c r="O1836" i="1" s="1"/>
  <c r="M1829" i="1"/>
  <c r="M1828" i="1"/>
  <c r="M1827" i="1"/>
  <c r="J1826" i="1"/>
  <c r="N1826" i="1" s="1"/>
  <c r="M1825" i="1"/>
  <c r="M1824" i="1"/>
  <c r="M1823" i="1"/>
  <c r="K1823" i="1"/>
  <c r="M1822" i="1"/>
  <c r="K1822" i="1"/>
  <c r="M1821" i="1"/>
  <c r="K1821" i="1"/>
  <c r="M1820" i="1"/>
  <c r="K1820" i="1"/>
  <c r="K1819" i="1" s="1"/>
  <c r="K1825" i="1" s="1"/>
  <c r="K1826" i="1" s="1"/>
  <c r="O1826" i="1" s="1"/>
  <c r="M1819" i="1"/>
  <c r="M1818" i="1"/>
  <c r="M1817" i="1"/>
  <c r="M1815" i="1"/>
  <c r="M1814" i="1"/>
  <c r="M1813" i="1"/>
  <c r="K1813" i="1"/>
  <c r="J1813" i="1"/>
  <c r="M1812" i="1"/>
  <c r="K1812" i="1"/>
  <c r="J1812" i="1"/>
  <c r="M1811" i="1"/>
  <c r="K1811" i="1"/>
  <c r="J1811" i="1"/>
  <c r="M1810" i="1"/>
  <c r="K1810" i="1"/>
  <c r="J1810" i="1"/>
  <c r="M1809" i="1"/>
  <c r="M1808" i="1"/>
  <c r="M1807" i="1"/>
  <c r="N1806" i="1"/>
  <c r="J1806" i="1"/>
  <c r="M1805" i="1"/>
  <c r="F1805" i="1"/>
  <c r="M1804" i="1"/>
  <c r="M1803" i="1"/>
  <c r="K1803" i="1"/>
  <c r="M1802" i="1"/>
  <c r="K1802" i="1"/>
  <c r="J1802" i="1"/>
  <c r="M1801" i="1"/>
  <c r="K1801" i="1"/>
  <c r="M1800" i="1"/>
  <c r="K1800" i="1"/>
  <c r="K1799" i="1" s="1"/>
  <c r="K1805" i="1" s="1"/>
  <c r="K1806" i="1" s="1"/>
  <c r="O1806" i="1" s="1"/>
  <c r="M1799" i="1"/>
  <c r="I1799" i="1"/>
  <c r="M1798" i="1"/>
  <c r="M1797" i="1"/>
  <c r="N1796" i="1"/>
  <c r="M1796" i="1"/>
  <c r="J1796" i="1"/>
  <c r="M1795" i="1"/>
  <c r="M1794" i="1"/>
  <c r="M1793" i="1"/>
  <c r="K1793" i="1"/>
  <c r="J1793" i="1"/>
  <c r="J1789" i="1" s="1"/>
  <c r="M1792" i="1"/>
  <c r="K1792" i="1"/>
  <c r="J1792" i="1"/>
  <c r="M1791" i="1"/>
  <c r="K1791" i="1"/>
  <c r="M1790" i="1"/>
  <c r="K1790" i="1"/>
  <c r="M1789" i="1"/>
  <c r="M1788" i="1"/>
  <c r="M1787" i="1"/>
  <c r="J1786" i="1"/>
  <c r="N1786" i="1" s="1"/>
  <c r="M1785" i="1"/>
  <c r="M1784" i="1"/>
  <c r="M1783" i="1"/>
  <c r="K1783" i="1"/>
  <c r="M1782" i="1"/>
  <c r="K1782" i="1"/>
  <c r="M1781" i="1"/>
  <c r="K1781" i="1"/>
  <c r="M1780" i="1"/>
  <c r="K1780" i="1"/>
  <c r="K1779" i="1" s="1"/>
  <c r="K1785" i="1" s="1"/>
  <c r="K1786" i="1" s="1"/>
  <c r="O1786" i="1" s="1"/>
  <c r="M1779" i="1"/>
  <c r="M1778" i="1"/>
  <c r="M1777" i="1"/>
  <c r="N1776" i="1"/>
  <c r="J1776" i="1"/>
  <c r="M1775" i="1"/>
  <c r="M1774" i="1"/>
  <c r="M1773" i="1"/>
  <c r="K1773" i="1"/>
  <c r="M1772" i="1"/>
  <c r="K1772" i="1"/>
  <c r="M1771" i="1"/>
  <c r="K1771" i="1"/>
  <c r="M1770" i="1"/>
  <c r="K1770" i="1"/>
  <c r="M1769" i="1"/>
  <c r="K1769" i="1"/>
  <c r="M1768" i="1"/>
  <c r="K1768" i="1"/>
  <c r="M1767" i="1"/>
  <c r="M1766" i="1"/>
  <c r="M1765" i="1"/>
  <c r="J1764" i="1"/>
  <c r="N1764" i="1" s="1"/>
  <c r="M1763" i="1"/>
  <c r="M1762" i="1"/>
  <c r="M1761" i="1"/>
  <c r="K1761" i="1"/>
  <c r="M1760" i="1"/>
  <c r="K1760" i="1"/>
  <c r="M1759" i="1"/>
  <c r="K1759" i="1"/>
  <c r="M1758" i="1"/>
  <c r="K1758" i="1"/>
  <c r="M1757" i="1"/>
  <c r="K1757" i="1"/>
  <c r="M1756" i="1"/>
  <c r="K1756" i="1"/>
  <c r="M1755" i="1"/>
  <c r="M1754" i="1"/>
  <c r="M1753" i="1"/>
  <c r="J1752" i="1"/>
  <c r="N1752" i="1" s="1"/>
  <c r="M1751" i="1"/>
  <c r="M1750" i="1"/>
  <c r="M1749" i="1"/>
  <c r="K1749" i="1"/>
  <c r="M1748" i="1"/>
  <c r="K1748" i="1"/>
  <c r="M1747" i="1"/>
  <c r="K1747" i="1"/>
  <c r="M1746" i="1"/>
  <c r="K1746" i="1"/>
  <c r="M1745" i="1"/>
  <c r="K1745" i="1"/>
  <c r="M1744" i="1"/>
  <c r="K1744" i="1"/>
  <c r="M1743" i="1"/>
  <c r="K1743" i="1"/>
  <c r="K1751" i="1" s="1"/>
  <c r="K1752" i="1" s="1"/>
  <c r="O1752" i="1" s="1"/>
  <c r="M1742" i="1"/>
  <c r="M1741" i="1"/>
  <c r="N1740" i="1"/>
  <c r="J1740" i="1"/>
  <c r="M1739" i="1"/>
  <c r="M1738" i="1"/>
  <c r="M1737" i="1"/>
  <c r="K1737" i="1"/>
  <c r="M1736" i="1"/>
  <c r="K1736" i="1"/>
  <c r="M1735" i="1"/>
  <c r="K1735" i="1"/>
  <c r="M1734" i="1"/>
  <c r="K1734" i="1"/>
  <c r="M1733" i="1"/>
  <c r="K1733" i="1"/>
  <c r="M1732" i="1"/>
  <c r="M1731" i="1"/>
  <c r="M1730" i="1"/>
  <c r="J1729" i="1"/>
  <c r="N1729" i="1" s="1"/>
  <c r="M1728" i="1"/>
  <c r="M1727" i="1"/>
  <c r="M1726" i="1"/>
  <c r="K1726" i="1"/>
  <c r="M1725" i="1"/>
  <c r="K1725" i="1"/>
  <c r="M1724" i="1"/>
  <c r="K1724" i="1"/>
  <c r="M1723" i="1"/>
  <c r="K1723" i="1"/>
  <c r="M1722" i="1"/>
  <c r="K1722" i="1"/>
  <c r="M1721" i="1"/>
  <c r="K1721" i="1"/>
  <c r="M1720" i="1"/>
  <c r="K1720" i="1"/>
  <c r="K1728" i="1" s="1"/>
  <c r="K1729" i="1" s="1"/>
  <c r="O1729" i="1" s="1"/>
  <c r="M1719" i="1"/>
  <c r="M1718" i="1"/>
  <c r="N1717" i="1"/>
  <c r="J1717" i="1"/>
  <c r="M1716" i="1"/>
  <c r="M1715" i="1"/>
  <c r="M1714" i="1"/>
  <c r="K1714" i="1"/>
  <c r="M1713" i="1"/>
  <c r="K1713" i="1"/>
  <c r="M1712" i="1"/>
  <c r="K1712" i="1"/>
  <c r="M1711" i="1"/>
  <c r="K1711" i="1"/>
  <c r="M1710" i="1"/>
  <c r="K1710" i="1"/>
  <c r="M1709" i="1"/>
  <c r="K1709" i="1"/>
  <c r="M1708" i="1"/>
  <c r="M1707" i="1"/>
  <c r="M1706" i="1"/>
  <c r="J1705" i="1"/>
  <c r="N1705" i="1" s="1"/>
  <c r="M1704" i="1"/>
  <c r="M1703" i="1"/>
  <c r="M1702" i="1"/>
  <c r="K1702" i="1"/>
  <c r="M1701" i="1"/>
  <c r="K1701" i="1"/>
  <c r="M1700" i="1"/>
  <c r="K1700" i="1"/>
  <c r="M1699" i="1"/>
  <c r="K1699" i="1"/>
  <c r="M1698" i="1"/>
  <c r="K1698" i="1"/>
  <c r="M1697" i="1"/>
  <c r="K1697" i="1"/>
  <c r="M1696" i="1"/>
  <c r="K1696" i="1"/>
  <c r="K1704" i="1" s="1"/>
  <c r="K1705" i="1" s="1"/>
  <c r="O1705" i="1" s="1"/>
  <c r="M1695" i="1"/>
  <c r="M1694" i="1"/>
  <c r="J1693" i="1"/>
  <c r="N1693" i="1" s="1"/>
  <c r="M1692" i="1"/>
  <c r="M1691" i="1"/>
  <c r="M1690" i="1"/>
  <c r="K1690" i="1"/>
  <c r="M1689" i="1"/>
  <c r="K1689" i="1"/>
  <c r="M1688" i="1"/>
  <c r="K1688" i="1"/>
  <c r="K1684" i="1" s="1"/>
  <c r="K1692" i="1" s="1"/>
  <c r="K1693" i="1" s="1"/>
  <c r="M1687" i="1"/>
  <c r="K1687" i="1"/>
  <c r="M1686" i="1"/>
  <c r="K1686" i="1"/>
  <c r="M1685" i="1"/>
  <c r="K1685" i="1"/>
  <c r="M1684" i="1"/>
  <c r="M1683" i="1"/>
  <c r="M1682" i="1"/>
  <c r="J1681" i="1"/>
  <c r="M1680" i="1"/>
  <c r="M1679" i="1"/>
  <c r="M1678" i="1"/>
  <c r="K1678" i="1"/>
  <c r="M1677" i="1"/>
  <c r="K1677" i="1"/>
  <c r="M1676" i="1"/>
  <c r="K1676" i="1"/>
  <c r="M1675" i="1"/>
  <c r="K1675" i="1"/>
  <c r="M1674" i="1"/>
  <c r="K1674" i="1"/>
  <c r="M1673" i="1"/>
  <c r="K1673" i="1"/>
  <c r="K1672" i="1" s="1"/>
  <c r="K1680" i="1" s="1"/>
  <c r="K1681" i="1" s="1"/>
  <c r="O1681" i="1" s="1"/>
  <c r="M1672" i="1"/>
  <c r="M1671" i="1"/>
  <c r="M1670" i="1"/>
  <c r="N1669" i="1"/>
  <c r="M1668" i="1"/>
  <c r="M1667" i="1"/>
  <c r="M1666" i="1"/>
  <c r="K1666" i="1"/>
  <c r="M1665" i="1"/>
  <c r="K1665" i="1"/>
  <c r="M1664" i="1"/>
  <c r="K1664" i="1"/>
  <c r="M1663" i="1"/>
  <c r="K1663" i="1"/>
  <c r="M1662" i="1"/>
  <c r="K1662" i="1"/>
  <c r="K1660" i="1" s="1"/>
  <c r="K1668" i="1" s="1"/>
  <c r="K1669" i="1" s="1"/>
  <c r="M1661" i="1"/>
  <c r="K1661" i="1"/>
  <c r="M1660" i="1"/>
  <c r="M1659" i="1"/>
  <c r="M1658" i="1"/>
  <c r="N1657" i="1"/>
  <c r="M1656" i="1"/>
  <c r="M1655" i="1"/>
  <c r="M1654" i="1"/>
  <c r="K1654" i="1"/>
  <c r="M1653" i="1"/>
  <c r="K1653" i="1"/>
  <c r="M1652" i="1"/>
  <c r="K1652" i="1"/>
  <c r="M1651" i="1"/>
  <c r="K1651" i="1"/>
  <c r="M1650" i="1"/>
  <c r="K1650" i="1"/>
  <c r="M1649" i="1"/>
  <c r="K1649" i="1"/>
  <c r="K1648" i="1" s="1"/>
  <c r="K1656" i="1" s="1"/>
  <c r="K1657" i="1" s="1"/>
  <c r="M1648" i="1"/>
  <c r="M1647" i="1"/>
  <c r="M1646" i="1"/>
  <c r="N1645" i="1"/>
  <c r="M1644" i="1"/>
  <c r="M1643" i="1"/>
  <c r="M1642" i="1"/>
  <c r="K1642" i="1"/>
  <c r="M1641" i="1"/>
  <c r="K1641" i="1"/>
  <c r="M1640" i="1"/>
  <c r="K1640" i="1"/>
  <c r="M1639" i="1"/>
  <c r="K1639" i="1"/>
  <c r="M1638" i="1"/>
  <c r="K1638" i="1"/>
  <c r="K1636" i="1" s="1"/>
  <c r="K1644" i="1" s="1"/>
  <c r="K1645" i="1" s="1"/>
  <c r="M1637" i="1"/>
  <c r="K1637" i="1"/>
  <c r="M1636" i="1"/>
  <c r="M1635" i="1"/>
  <c r="M1634" i="1"/>
  <c r="N1633" i="1"/>
  <c r="M1632" i="1"/>
  <c r="M1631" i="1"/>
  <c r="M1630" i="1"/>
  <c r="K1630" i="1"/>
  <c r="M1629" i="1"/>
  <c r="K1629" i="1"/>
  <c r="M1628" i="1"/>
  <c r="K1628" i="1"/>
  <c r="M1627" i="1"/>
  <c r="K1627" i="1"/>
  <c r="M1626" i="1"/>
  <c r="K1626" i="1"/>
  <c r="M1625" i="1"/>
  <c r="K1625" i="1"/>
  <c r="M1624" i="1"/>
  <c r="M1623" i="1"/>
  <c r="M1622" i="1"/>
  <c r="N1621" i="1"/>
  <c r="M1620" i="1"/>
  <c r="M1619" i="1"/>
  <c r="M1618" i="1"/>
  <c r="K1618" i="1"/>
  <c r="M1617" i="1"/>
  <c r="K1617" i="1"/>
  <c r="M1616" i="1"/>
  <c r="K1616" i="1"/>
  <c r="M1615" i="1"/>
  <c r="K1615" i="1"/>
  <c r="M1614" i="1"/>
  <c r="K1614" i="1"/>
  <c r="M1613" i="1"/>
  <c r="K1613" i="1"/>
  <c r="M1612" i="1"/>
  <c r="M1611" i="1"/>
  <c r="M1610" i="1"/>
  <c r="N1609" i="1"/>
  <c r="M1608" i="1"/>
  <c r="M1607" i="1"/>
  <c r="M1606" i="1"/>
  <c r="K1606" i="1"/>
  <c r="M1605" i="1"/>
  <c r="K1605" i="1"/>
  <c r="M1604" i="1"/>
  <c r="K1604" i="1"/>
  <c r="M1603" i="1"/>
  <c r="K1603" i="1"/>
  <c r="M1602" i="1"/>
  <c r="K1602" i="1"/>
  <c r="M1601" i="1"/>
  <c r="K1601" i="1"/>
  <c r="M1600" i="1"/>
  <c r="M1599" i="1"/>
  <c r="M1598" i="1"/>
  <c r="N1597" i="1"/>
  <c r="M1596" i="1"/>
  <c r="M1595" i="1"/>
  <c r="M1594" i="1"/>
  <c r="K1594" i="1"/>
  <c r="M1593" i="1"/>
  <c r="K1593" i="1"/>
  <c r="M1592" i="1"/>
  <c r="K1592" i="1"/>
  <c r="M1591" i="1"/>
  <c r="K1591" i="1"/>
  <c r="M1590" i="1"/>
  <c r="K1590" i="1"/>
  <c r="M1589" i="1"/>
  <c r="K1589" i="1"/>
  <c r="K1588" i="1" s="1"/>
  <c r="K1596" i="1" s="1"/>
  <c r="K1597" i="1" s="1"/>
  <c r="M1588" i="1"/>
  <c r="M1587" i="1"/>
  <c r="M1586" i="1"/>
  <c r="N1585" i="1"/>
  <c r="M1584" i="1"/>
  <c r="M1583" i="1"/>
  <c r="M1582" i="1"/>
  <c r="K1582" i="1"/>
  <c r="M1581" i="1"/>
  <c r="K1581" i="1"/>
  <c r="M1580" i="1"/>
  <c r="K1580" i="1"/>
  <c r="M1579" i="1"/>
  <c r="K1579" i="1"/>
  <c r="M1578" i="1"/>
  <c r="K1578" i="1"/>
  <c r="M1577" i="1"/>
  <c r="K1577" i="1"/>
  <c r="M1576" i="1"/>
  <c r="K1576" i="1"/>
  <c r="M1575" i="1"/>
  <c r="K1575" i="1"/>
  <c r="M1574" i="1"/>
  <c r="M1573" i="1"/>
  <c r="M1572" i="1"/>
  <c r="M1571" i="1"/>
  <c r="J1571" i="1"/>
  <c r="N1571" i="1" s="1"/>
  <c r="M1570" i="1"/>
  <c r="F1570" i="1"/>
  <c r="M1569" i="1"/>
  <c r="M1568" i="1"/>
  <c r="K1568" i="1"/>
  <c r="J1568" i="1"/>
  <c r="J1564" i="1" s="1"/>
  <c r="G174" i="2" s="1"/>
  <c r="AU174" i="2" s="1"/>
  <c r="M1567" i="1"/>
  <c r="K1567" i="1"/>
  <c r="J1567" i="1"/>
  <c r="M1566" i="1"/>
  <c r="K1566" i="1"/>
  <c r="M1565" i="1"/>
  <c r="K1565" i="1"/>
  <c r="M1564" i="1"/>
  <c r="M1563" i="1"/>
  <c r="M1562" i="1"/>
  <c r="N1561" i="1"/>
  <c r="M1560" i="1"/>
  <c r="M1559" i="1"/>
  <c r="M1558" i="1"/>
  <c r="K1558" i="1"/>
  <c r="M1557" i="1"/>
  <c r="K1557" i="1"/>
  <c r="M1556" i="1"/>
  <c r="K1556" i="1"/>
  <c r="M1555" i="1"/>
  <c r="K1555" i="1"/>
  <c r="M1554" i="1"/>
  <c r="M1553" i="1"/>
  <c r="M1552" i="1"/>
  <c r="N1551" i="1"/>
  <c r="M1550" i="1"/>
  <c r="M1549" i="1"/>
  <c r="M1548" i="1"/>
  <c r="K1548" i="1"/>
  <c r="M1547" i="1"/>
  <c r="K1547" i="1"/>
  <c r="M1546" i="1"/>
  <c r="K1546" i="1"/>
  <c r="M1545" i="1"/>
  <c r="K1545" i="1"/>
  <c r="M1544" i="1"/>
  <c r="M1543" i="1"/>
  <c r="M1542" i="1"/>
  <c r="N1541" i="1"/>
  <c r="M1540" i="1"/>
  <c r="M1539" i="1"/>
  <c r="M1538" i="1"/>
  <c r="K1538" i="1"/>
  <c r="M1537" i="1"/>
  <c r="K1537" i="1"/>
  <c r="M1536" i="1"/>
  <c r="K1536" i="1"/>
  <c r="M1535" i="1"/>
  <c r="K1535" i="1"/>
  <c r="M1534" i="1"/>
  <c r="M1533" i="1"/>
  <c r="M1532" i="1"/>
  <c r="M1530" i="1"/>
  <c r="M1529" i="1"/>
  <c r="M1528" i="1"/>
  <c r="K1528" i="1"/>
  <c r="J1528" i="1"/>
  <c r="M1527" i="1"/>
  <c r="K1527" i="1"/>
  <c r="J1527" i="1"/>
  <c r="M1526" i="1"/>
  <c r="K1526" i="1"/>
  <c r="J1526" i="1"/>
  <c r="M1525" i="1"/>
  <c r="K1525" i="1"/>
  <c r="J1525" i="1"/>
  <c r="M1524" i="1"/>
  <c r="K1524" i="1"/>
  <c r="J1524" i="1"/>
  <c r="M1523" i="1"/>
  <c r="K1523" i="1"/>
  <c r="J1523" i="1"/>
  <c r="M1522" i="1"/>
  <c r="K1522" i="1"/>
  <c r="J1522" i="1"/>
  <c r="M1521" i="1"/>
  <c r="K1521" i="1"/>
  <c r="J1521" i="1"/>
  <c r="M1520" i="1"/>
  <c r="K1520" i="1"/>
  <c r="J1520" i="1"/>
  <c r="M1519" i="1"/>
  <c r="M1518" i="1"/>
  <c r="M1517" i="1"/>
  <c r="N1516" i="1"/>
  <c r="M1516" i="1"/>
  <c r="M1515" i="1"/>
  <c r="M1514" i="1"/>
  <c r="M1513" i="1"/>
  <c r="K1513" i="1"/>
  <c r="J1513" i="1"/>
  <c r="M1512" i="1"/>
  <c r="K1512" i="1"/>
  <c r="J1512" i="1"/>
  <c r="M1511" i="1"/>
  <c r="K1511" i="1"/>
  <c r="J1511" i="1"/>
  <c r="M1510" i="1"/>
  <c r="K1510" i="1"/>
  <c r="J1510" i="1"/>
  <c r="M1509" i="1"/>
  <c r="K1509" i="1"/>
  <c r="J1509" i="1"/>
  <c r="M1508" i="1"/>
  <c r="M1507" i="1"/>
  <c r="M1506" i="1"/>
  <c r="M1505" i="1"/>
  <c r="M1504" i="1"/>
  <c r="N1503" i="1"/>
  <c r="M1502" i="1"/>
  <c r="M1501" i="1"/>
  <c r="M1500" i="1"/>
  <c r="K1500" i="1"/>
  <c r="M1499" i="1"/>
  <c r="K1499" i="1"/>
  <c r="K1498" i="1" s="1"/>
  <c r="K1502" i="1" s="1"/>
  <c r="K1503" i="1" s="1"/>
  <c r="O1503" i="1" s="1"/>
  <c r="M1498" i="1"/>
  <c r="M1497" i="1"/>
  <c r="M1496" i="1"/>
  <c r="N1495" i="1"/>
  <c r="M1494" i="1"/>
  <c r="M1493" i="1"/>
  <c r="M1492" i="1"/>
  <c r="K1492" i="1"/>
  <c r="M1491" i="1"/>
  <c r="K1491" i="1"/>
  <c r="K1490" i="1" s="1"/>
  <c r="K1494" i="1" s="1"/>
  <c r="K1495" i="1" s="1"/>
  <c r="M1490" i="1"/>
  <c r="M1489" i="1"/>
  <c r="M1488" i="1"/>
  <c r="N1487" i="1"/>
  <c r="M1486" i="1"/>
  <c r="M1485" i="1"/>
  <c r="M1484" i="1"/>
  <c r="K1484" i="1"/>
  <c r="M1483" i="1"/>
  <c r="K1483" i="1"/>
  <c r="M1482" i="1"/>
  <c r="K1482" i="1"/>
  <c r="M1481" i="1"/>
  <c r="M1480" i="1"/>
  <c r="M1479" i="1"/>
  <c r="N1478" i="1"/>
  <c r="M1477" i="1"/>
  <c r="M1476" i="1"/>
  <c r="M1475" i="1"/>
  <c r="K1475" i="1"/>
  <c r="K1472" i="1" s="1"/>
  <c r="K1477" i="1" s="1"/>
  <c r="K1478" i="1" s="1"/>
  <c r="M1474" i="1"/>
  <c r="K1474" i="1"/>
  <c r="M1473" i="1"/>
  <c r="K1473" i="1"/>
  <c r="M1472" i="1"/>
  <c r="M1471" i="1"/>
  <c r="M1470" i="1"/>
  <c r="N1469" i="1"/>
  <c r="M1468" i="1"/>
  <c r="F1468" i="1"/>
  <c r="M1467" i="1"/>
  <c r="M1466" i="1"/>
  <c r="K1466" i="1"/>
  <c r="M1465" i="1"/>
  <c r="K1465" i="1"/>
  <c r="M1464" i="1"/>
  <c r="K1464" i="1"/>
  <c r="M1463" i="1"/>
  <c r="I1463" i="1"/>
  <c r="M1462" i="1"/>
  <c r="M1461" i="1"/>
  <c r="N1460" i="1"/>
  <c r="M1459" i="1"/>
  <c r="M1458" i="1"/>
  <c r="M1457" i="1"/>
  <c r="K1457" i="1"/>
  <c r="M1456" i="1"/>
  <c r="K1456" i="1"/>
  <c r="M1455" i="1"/>
  <c r="K1455" i="1"/>
  <c r="M1454" i="1"/>
  <c r="M1453" i="1"/>
  <c r="M1452" i="1"/>
  <c r="N1451" i="1"/>
  <c r="M1451" i="1"/>
  <c r="J1451" i="1"/>
  <c r="J1396" i="1" s="1"/>
  <c r="M1450" i="1"/>
  <c r="M1449" i="1"/>
  <c r="M1448" i="1"/>
  <c r="K1448" i="1"/>
  <c r="M1447" i="1"/>
  <c r="K1447" i="1"/>
  <c r="M1446" i="1"/>
  <c r="K1446" i="1"/>
  <c r="K1445" i="1" s="1"/>
  <c r="K1450" i="1" s="1"/>
  <c r="K1451" i="1" s="1"/>
  <c r="O1451" i="1" s="1"/>
  <c r="M1445" i="1"/>
  <c r="J1445" i="1"/>
  <c r="M1444" i="1"/>
  <c r="M1443" i="1"/>
  <c r="N1442" i="1"/>
  <c r="M1441" i="1"/>
  <c r="M1440" i="1"/>
  <c r="M1439" i="1"/>
  <c r="K1439" i="1"/>
  <c r="M1438" i="1"/>
  <c r="K1438" i="1"/>
  <c r="M1437" i="1"/>
  <c r="K1437" i="1"/>
  <c r="K1435" i="1" s="1"/>
  <c r="K1441" i="1" s="1"/>
  <c r="K1442" i="1" s="1"/>
  <c r="M1436" i="1"/>
  <c r="K1436" i="1"/>
  <c r="M1435" i="1"/>
  <c r="M1434" i="1"/>
  <c r="M1433" i="1"/>
  <c r="N1432" i="1"/>
  <c r="M1431" i="1"/>
  <c r="M1430" i="1"/>
  <c r="M1429" i="1"/>
  <c r="K1429" i="1"/>
  <c r="M1428" i="1"/>
  <c r="K1428" i="1"/>
  <c r="M1427" i="1"/>
  <c r="K1427" i="1"/>
  <c r="M1426" i="1"/>
  <c r="M1425" i="1"/>
  <c r="M1424" i="1"/>
  <c r="N1423" i="1"/>
  <c r="M1422" i="1"/>
  <c r="M1421" i="1"/>
  <c r="M1420" i="1"/>
  <c r="K1420" i="1"/>
  <c r="K1418" i="1" s="1"/>
  <c r="K1422" i="1" s="1"/>
  <c r="K1423" i="1" s="1"/>
  <c r="M1419" i="1"/>
  <c r="K1419" i="1"/>
  <c r="M1418" i="1"/>
  <c r="M1417" i="1"/>
  <c r="M1416" i="1"/>
  <c r="N1415" i="1"/>
  <c r="M1414" i="1"/>
  <c r="M1413" i="1"/>
  <c r="M1412" i="1"/>
  <c r="K1412" i="1"/>
  <c r="M1411" i="1"/>
  <c r="K1411" i="1"/>
  <c r="M1410" i="1"/>
  <c r="K1410" i="1"/>
  <c r="M1409" i="1"/>
  <c r="K1409" i="1"/>
  <c r="M1408" i="1"/>
  <c r="M1407" i="1"/>
  <c r="M1406" i="1"/>
  <c r="N1405" i="1"/>
  <c r="M1404" i="1"/>
  <c r="M1403" i="1"/>
  <c r="M1402" i="1"/>
  <c r="K1402" i="1"/>
  <c r="M1401" i="1"/>
  <c r="K1401" i="1"/>
  <c r="M1400" i="1"/>
  <c r="K1400" i="1"/>
  <c r="M1399" i="1"/>
  <c r="K1399" i="1"/>
  <c r="M1398" i="1"/>
  <c r="M1397" i="1"/>
  <c r="M1396" i="1"/>
  <c r="M1395" i="1"/>
  <c r="N1394" i="1"/>
  <c r="M1393" i="1"/>
  <c r="M1392" i="1"/>
  <c r="M1391" i="1"/>
  <c r="K1391" i="1"/>
  <c r="K1393" i="1" s="1"/>
  <c r="K1394" i="1" s="1"/>
  <c r="M1390" i="1"/>
  <c r="M1389" i="1"/>
  <c r="N1388" i="1"/>
  <c r="M1387" i="1"/>
  <c r="M1386" i="1"/>
  <c r="M1385" i="1"/>
  <c r="K1385" i="1"/>
  <c r="M1384" i="1"/>
  <c r="K1384" i="1"/>
  <c r="M1383" i="1"/>
  <c r="M1382" i="1"/>
  <c r="M1381" i="1"/>
  <c r="N1380" i="1"/>
  <c r="M1379" i="1"/>
  <c r="M1378" i="1"/>
  <c r="M1377" i="1"/>
  <c r="K1377" i="1"/>
  <c r="M1376" i="1"/>
  <c r="K1376" i="1"/>
  <c r="K1375" i="1" s="1"/>
  <c r="K1379" i="1" s="1"/>
  <c r="K1380" i="1" s="1"/>
  <c r="M1375" i="1"/>
  <c r="M1374" i="1"/>
  <c r="M1373" i="1"/>
  <c r="N1372" i="1"/>
  <c r="M1371" i="1"/>
  <c r="M1370" i="1"/>
  <c r="M1369" i="1"/>
  <c r="K1369" i="1"/>
  <c r="M1368" i="1"/>
  <c r="K1368" i="1"/>
  <c r="K1367" i="1" s="1"/>
  <c r="K1371" i="1" s="1"/>
  <c r="K1372" i="1" s="1"/>
  <c r="M1367" i="1"/>
  <c r="M1366" i="1"/>
  <c r="M1365" i="1"/>
  <c r="N1364" i="1"/>
  <c r="M1363" i="1"/>
  <c r="M1362" i="1"/>
  <c r="M1361" i="1"/>
  <c r="K1361" i="1"/>
  <c r="M1360" i="1"/>
  <c r="K1360" i="1"/>
  <c r="M1359" i="1"/>
  <c r="K1359" i="1"/>
  <c r="M1358" i="1"/>
  <c r="K1358" i="1"/>
  <c r="M1357" i="1"/>
  <c r="M1356" i="1"/>
  <c r="M1355" i="1"/>
  <c r="N1354" i="1"/>
  <c r="M1353" i="1"/>
  <c r="M1352" i="1"/>
  <c r="M1351" i="1"/>
  <c r="K1351" i="1"/>
  <c r="M1350" i="1"/>
  <c r="K1350" i="1"/>
  <c r="M1349" i="1"/>
  <c r="K1349" i="1"/>
  <c r="K1347" i="1" s="1"/>
  <c r="K1353" i="1" s="1"/>
  <c r="K1354" i="1" s="1"/>
  <c r="M1348" i="1"/>
  <c r="K1348" i="1"/>
  <c r="M1347" i="1"/>
  <c r="M1346" i="1"/>
  <c r="M1345" i="1"/>
  <c r="N1344" i="1"/>
  <c r="M1343" i="1"/>
  <c r="M1342" i="1"/>
  <c r="M1341" i="1"/>
  <c r="K1341" i="1"/>
  <c r="M1340" i="1"/>
  <c r="K1340" i="1"/>
  <c r="M1339" i="1"/>
  <c r="K1339" i="1"/>
  <c r="M1338" i="1"/>
  <c r="K1338" i="1"/>
  <c r="M1337" i="1"/>
  <c r="M1336" i="1"/>
  <c r="M1335" i="1"/>
  <c r="N1334" i="1"/>
  <c r="M1333" i="1"/>
  <c r="M1332" i="1"/>
  <c r="M1331" i="1"/>
  <c r="K1331" i="1"/>
  <c r="M1330" i="1"/>
  <c r="K1330" i="1"/>
  <c r="M1329" i="1"/>
  <c r="K1329" i="1"/>
  <c r="M1328" i="1"/>
  <c r="K1328" i="1"/>
  <c r="M1327" i="1"/>
  <c r="M1326" i="1"/>
  <c r="M1325" i="1"/>
  <c r="J1324" i="1"/>
  <c r="N1324" i="1" s="1"/>
  <c r="M1323" i="1"/>
  <c r="F1323" i="1"/>
  <c r="M1322" i="1"/>
  <c r="M1321" i="1"/>
  <c r="K1321" i="1"/>
  <c r="J1321" i="1"/>
  <c r="M1320" i="1"/>
  <c r="K1320" i="1"/>
  <c r="M1319" i="1"/>
  <c r="K1319" i="1"/>
  <c r="M1318" i="1"/>
  <c r="K1318" i="1"/>
  <c r="K1317" i="1" s="1"/>
  <c r="K1323" i="1" s="1"/>
  <c r="K1324" i="1" s="1"/>
  <c r="O1324" i="1" s="1"/>
  <c r="J1318" i="1"/>
  <c r="M1317" i="1"/>
  <c r="M1316" i="1"/>
  <c r="M1315" i="1"/>
  <c r="J1314" i="1"/>
  <c r="N1314" i="1" s="1"/>
  <c r="M1313" i="1"/>
  <c r="F1313" i="1"/>
  <c r="M1312" i="1"/>
  <c r="M1311" i="1"/>
  <c r="K1311" i="1"/>
  <c r="J1311" i="1"/>
  <c r="M1310" i="1"/>
  <c r="K1310" i="1"/>
  <c r="J1310" i="1"/>
  <c r="M1309" i="1"/>
  <c r="K1309" i="1"/>
  <c r="M1308" i="1"/>
  <c r="K1308" i="1"/>
  <c r="K1307" i="1" s="1"/>
  <c r="K1313" i="1" s="1"/>
  <c r="K1314" i="1" s="1"/>
  <c r="L1314" i="1" s="1"/>
  <c r="M1314" i="1" s="1"/>
  <c r="M1307" i="1"/>
  <c r="I1307" i="1"/>
  <c r="M1306" i="1"/>
  <c r="M1305" i="1"/>
  <c r="J1304" i="1"/>
  <c r="N1304" i="1" s="1"/>
  <c r="M1303" i="1"/>
  <c r="F1303" i="1"/>
  <c r="M1302" i="1"/>
  <c r="M1301" i="1"/>
  <c r="K1301" i="1"/>
  <c r="J1301" i="1"/>
  <c r="M1300" i="1"/>
  <c r="K1300" i="1"/>
  <c r="J1300" i="1"/>
  <c r="M1299" i="1"/>
  <c r="K1299" i="1"/>
  <c r="J1299" i="1"/>
  <c r="M1298" i="1"/>
  <c r="K1298" i="1"/>
  <c r="J1298" i="1"/>
  <c r="M1297" i="1"/>
  <c r="K1297" i="1"/>
  <c r="J1297" i="1"/>
  <c r="M1296" i="1"/>
  <c r="K1296" i="1"/>
  <c r="M1295" i="1"/>
  <c r="K1295" i="1"/>
  <c r="M1294" i="1"/>
  <c r="I1294" i="1"/>
  <c r="M1293" i="1"/>
  <c r="M1292" i="1"/>
  <c r="N1291" i="1"/>
  <c r="M1290" i="1"/>
  <c r="M1289" i="1"/>
  <c r="M1288" i="1"/>
  <c r="K1288" i="1"/>
  <c r="M1287" i="1"/>
  <c r="K1287" i="1"/>
  <c r="M1286" i="1"/>
  <c r="K1286" i="1"/>
  <c r="M1285" i="1"/>
  <c r="M1284" i="1"/>
  <c r="M1283" i="1"/>
  <c r="N1282" i="1"/>
  <c r="M1281" i="1"/>
  <c r="M1280" i="1"/>
  <c r="M1279" i="1"/>
  <c r="K1279" i="1"/>
  <c r="M1278" i="1"/>
  <c r="K1278" i="1"/>
  <c r="M1277" i="1"/>
  <c r="K1277" i="1"/>
  <c r="K1275" i="1" s="1"/>
  <c r="K1281" i="1" s="1"/>
  <c r="K1282" i="1" s="1"/>
  <c r="O1282" i="1" s="1"/>
  <c r="M1276" i="1"/>
  <c r="K1276" i="1"/>
  <c r="M1275" i="1"/>
  <c r="M1274" i="1"/>
  <c r="M1273" i="1"/>
  <c r="N1272" i="1"/>
  <c r="M1271" i="1"/>
  <c r="M1270" i="1"/>
  <c r="M1269" i="1"/>
  <c r="K1269" i="1"/>
  <c r="M1268" i="1"/>
  <c r="K1268" i="1"/>
  <c r="M1267" i="1"/>
  <c r="K1267" i="1"/>
  <c r="M1266" i="1"/>
  <c r="K1266" i="1"/>
  <c r="M1265" i="1"/>
  <c r="M1264" i="1"/>
  <c r="M1263" i="1"/>
  <c r="N1262" i="1"/>
  <c r="J1262" i="1"/>
  <c r="M1261" i="1"/>
  <c r="M1260" i="1"/>
  <c r="M1259" i="1"/>
  <c r="K1259" i="1"/>
  <c r="M1258" i="1"/>
  <c r="K1258" i="1"/>
  <c r="M1257" i="1"/>
  <c r="K1257" i="1"/>
  <c r="M1256" i="1"/>
  <c r="K1256" i="1"/>
  <c r="K1255" i="1" s="1"/>
  <c r="K1261" i="1" s="1"/>
  <c r="K1262" i="1" s="1"/>
  <c r="M1255" i="1"/>
  <c r="M1254" i="1"/>
  <c r="M1253" i="1"/>
  <c r="M1252" i="1"/>
  <c r="J1252" i="1"/>
  <c r="N1252" i="1" s="1"/>
  <c r="M1251" i="1"/>
  <c r="M1250" i="1"/>
  <c r="M1249" i="1"/>
  <c r="K1249" i="1"/>
  <c r="J1249" i="1"/>
  <c r="M1248" i="1"/>
  <c r="K1248" i="1"/>
  <c r="J1248" i="1"/>
  <c r="M1247" i="1"/>
  <c r="K1247" i="1"/>
  <c r="K1245" i="1" s="1"/>
  <c r="K1251" i="1" s="1"/>
  <c r="K1252" i="1" s="1"/>
  <c r="O1252" i="1" s="1"/>
  <c r="M1246" i="1"/>
  <c r="K1246" i="1"/>
  <c r="M1245" i="1"/>
  <c r="J1245" i="1"/>
  <c r="M1244" i="1"/>
  <c r="M1243" i="1"/>
  <c r="N1242" i="1"/>
  <c r="M1241" i="1"/>
  <c r="M1240" i="1"/>
  <c r="M1239" i="1"/>
  <c r="K1239" i="1"/>
  <c r="M1238" i="1"/>
  <c r="K1238" i="1"/>
  <c r="M1237" i="1"/>
  <c r="K1237" i="1"/>
  <c r="M1236" i="1"/>
  <c r="K1236" i="1"/>
  <c r="M1235" i="1"/>
  <c r="M1234" i="1"/>
  <c r="M1233" i="1"/>
  <c r="N1232" i="1"/>
  <c r="M1231" i="1"/>
  <c r="M1230" i="1"/>
  <c r="M1229" i="1"/>
  <c r="K1229" i="1"/>
  <c r="M1228" i="1"/>
  <c r="K1228" i="1"/>
  <c r="M1227" i="1"/>
  <c r="K1227" i="1"/>
  <c r="M1226" i="1"/>
  <c r="K1226" i="1"/>
  <c r="M1225" i="1"/>
  <c r="M1224" i="1"/>
  <c r="M1223" i="1"/>
  <c r="N1222" i="1"/>
  <c r="M1221" i="1"/>
  <c r="M1220" i="1"/>
  <c r="M1219" i="1"/>
  <c r="K1219" i="1"/>
  <c r="M1218" i="1"/>
  <c r="K1218" i="1"/>
  <c r="M1217" i="1"/>
  <c r="K1217" i="1"/>
  <c r="K1215" i="1" s="1"/>
  <c r="K1221" i="1" s="1"/>
  <c r="K1222" i="1" s="1"/>
  <c r="M1216" i="1"/>
  <c r="K1216" i="1"/>
  <c r="M1215" i="1"/>
  <c r="M1214" i="1"/>
  <c r="M1213" i="1"/>
  <c r="N1212" i="1"/>
  <c r="M1211" i="1"/>
  <c r="M1210" i="1"/>
  <c r="M1209" i="1"/>
  <c r="K1209" i="1"/>
  <c r="M1208" i="1"/>
  <c r="K1208" i="1"/>
  <c r="M1207" i="1"/>
  <c r="K1207" i="1"/>
  <c r="M1206" i="1"/>
  <c r="K1206" i="1"/>
  <c r="K1205" i="1" s="1"/>
  <c r="K1211" i="1" s="1"/>
  <c r="K1212" i="1" s="1"/>
  <c r="M1205" i="1"/>
  <c r="M1204" i="1"/>
  <c r="M1203" i="1"/>
  <c r="N1202" i="1"/>
  <c r="M1201" i="1"/>
  <c r="M1200" i="1"/>
  <c r="M1199" i="1"/>
  <c r="K1199" i="1"/>
  <c r="M1198" i="1"/>
  <c r="K1198" i="1"/>
  <c r="M1197" i="1"/>
  <c r="K1197" i="1"/>
  <c r="M1196" i="1"/>
  <c r="K1196" i="1"/>
  <c r="M1195" i="1"/>
  <c r="M1194" i="1"/>
  <c r="M1193" i="1"/>
  <c r="N1192" i="1"/>
  <c r="M1191" i="1"/>
  <c r="M1190" i="1"/>
  <c r="M1189" i="1"/>
  <c r="K1189" i="1"/>
  <c r="M1188" i="1"/>
  <c r="K1188" i="1"/>
  <c r="M1187" i="1"/>
  <c r="K1187" i="1"/>
  <c r="M1186" i="1"/>
  <c r="K1186" i="1"/>
  <c r="M1185" i="1"/>
  <c r="M1184" i="1"/>
  <c r="M1183" i="1"/>
  <c r="N1182" i="1"/>
  <c r="M1181" i="1"/>
  <c r="M1180" i="1"/>
  <c r="M1179" i="1"/>
  <c r="K1179" i="1"/>
  <c r="M1178" i="1"/>
  <c r="K1178" i="1"/>
  <c r="M1177" i="1"/>
  <c r="K1177" i="1"/>
  <c r="M1176" i="1"/>
  <c r="K1176" i="1"/>
  <c r="K1174" i="1" s="1"/>
  <c r="K1181" i="1" s="1"/>
  <c r="K1182" i="1" s="1"/>
  <c r="M1175" i="1"/>
  <c r="K1175" i="1"/>
  <c r="M1174" i="1"/>
  <c r="M1173" i="1"/>
  <c r="M1172" i="1"/>
  <c r="N1171" i="1"/>
  <c r="M1170" i="1"/>
  <c r="M1169" i="1"/>
  <c r="M1168" i="1"/>
  <c r="K1168" i="1"/>
  <c r="M1167" i="1"/>
  <c r="K1167" i="1"/>
  <c r="M1166" i="1"/>
  <c r="K1166" i="1"/>
  <c r="M1165" i="1"/>
  <c r="K1165" i="1"/>
  <c r="M1164" i="1"/>
  <c r="K1164" i="1"/>
  <c r="M1163" i="1"/>
  <c r="M1162" i="1"/>
  <c r="M1161" i="1"/>
  <c r="J1160" i="1"/>
  <c r="N1160" i="1" s="1"/>
  <c r="M1159" i="1"/>
  <c r="F1159" i="1"/>
  <c r="M1158" i="1"/>
  <c r="M1157" i="1"/>
  <c r="K1157" i="1"/>
  <c r="J1157" i="1"/>
  <c r="M1156" i="1"/>
  <c r="K1156" i="1"/>
  <c r="J1156" i="1"/>
  <c r="M1155" i="1"/>
  <c r="K1155" i="1"/>
  <c r="J1155" i="1"/>
  <c r="M1154" i="1"/>
  <c r="K1154" i="1"/>
  <c r="M1153" i="1"/>
  <c r="K1153" i="1"/>
  <c r="K1152" i="1" s="1"/>
  <c r="K1159" i="1" s="1"/>
  <c r="K1160" i="1" s="1"/>
  <c r="O1160" i="1" s="1"/>
  <c r="M1152" i="1"/>
  <c r="I1152" i="1"/>
  <c r="M1151" i="1"/>
  <c r="M1150" i="1"/>
  <c r="N1149" i="1"/>
  <c r="M1148" i="1"/>
  <c r="M1147" i="1"/>
  <c r="M1146" i="1"/>
  <c r="K1146" i="1"/>
  <c r="M1145" i="1"/>
  <c r="K1145" i="1"/>
  <c r="M1144" i="1"/>
  <c r="K1144" i="1"/>
  <c r="K1143" i="1" s="1"/>
  <c r="K1148" i="1" s="1"/>
  <c r="K1149" i="1" s="1"/>
  <c r="M1143" i="1"/>
  <c r="M1142" i="1"/>
  <c r="M1141" i="1"/>
  <c r="N1140" i="1"/>
  <c r="M1139" i="1"/>
  <c r="M1138" i="1"/>
  <c r="M1137" i="1"/>
  <c r="K1137" i="1"/>
  <c r="M1136" i="1"/>
  <c r="K1136" i="1"/>
  <c r="M1135" i="1"/>
  <c r="M1134" i="1"/>
  <c r="M1133" i="1"/>
  <c r="N1132" i="1"/>
  <c r="M1131" i="1"/>
  <c r="M1130" i="1"/>
  <c r="M1129" i="1"/>
  <c r="K1129" i="1"/>
  <c r="M1128" i="1"/>
  <c r="K1128" i="1"/>
  <c r="M1127" i="1"/>
  <c r="M1126" i="1"/>
  <c r="M1125" i="1"/>
  <c r="N1124" i="1"/>
  <c r="M1123" i="1"/>
  <c r="M1122" i="1"/>
  <c r="M1121" i="1"/>
  <c r="K1121" i="1"/>
  <c r="M1120" i="1"/>
  <c r="K1120" i="1"/>
  <c r="K1119" i="1" s="1"/>
  <c r="K1123" i="1" s="1"/>
  <c r="K1124" i="1" s="1"/>
  <c r="M1119" i="1"/>
  <c r="M1118" i="1"/>
  <c r="M1117" i="1"/>
  <c r="N1116" i="1"/>
  <c r="M1115" i="1"/>
  <c r="M1114" i="1"/>
  <c r="M1113" i="1"/>
  <c r="K1113" i="1"/>
  <c r="M1112" i="1"/>
  <c r="K1112" i="1"/>
  <c r="K1111" i="1" s="1"/>
  <c r="K1115" i="1" s="1"/>
  <c r="K1116" i="1" s="1"/>
  <c r="M1111" i="1"/>
  <c r="M1110" i="1"/>
  <c r="M1109" i="1"/>
  <c r="N1108" i="1"/>
  <c r="M1107" i="1"/>
  <c r="M1106" i="1"/>
  <c r="M1105" i="1"/>
  <c r="K1105" i="1"/>
  <c r="M1104" i="1"/>
  <c r="K1104" i="1"/>
  <c r="M1103" i="1"/>
  <c r="M1102" i="1"/>
  <c r="M1101" i="1"/>
  <c r="N1100" i="1"/>
  <c r="M1099" i="1"/>
  <c r="M1098" i="1"/>
  <c r="M1097" i="1"/>
  <c r="K1097" i="1"/>
  <c r="M1096" i="1"/>
  <c r="K1096" i="1"/>
  <c r="M1095" i="1"/>
  <c r="M1094" i="1"/>
  <c r="M1093" i="1"/>
  <c r="N1092" i="1"/>
  <c r="M1091" i="1"/>
  <c r="M1090" i="1"/>
  <c r="M1089" i="1"/>
  <c r="K1089" i="1"/>
  <c r="M1088" i="1"/>
  <c r="K1088" i="1"/>
  <c r="K1087" i="1" s="1"/>
  <c r="K1091" i="1" s="1"/>
  <c r="K1092" i="1" s="1"/>
  <c r="M1087" i="1"/>
  <c r="M1086" i="1"/>
  <c r="M1085" i="1"/>
  <c r="N1084" i="1"/>
  <c r="M1083" i="1"/>
  <c r="M1082" i="1"/>
  <c r="M1081" i="1"/>
  <c r="K1081" i="1"/>
  <c r="M1080" i="1"/>
  <c r="K1080" i="1"/>
  <c r="K1079" i="1" s="1"/>
  <c r="K1083" i="1" s="1"/>
  <c r="K1084" i="1" s="1"/>
  <c r="M1079" i="1"/>
  <c r="M1078" i="1"/>
  <c r="M1077" i="1"/>
  <c r="N1076" i="1"/>
  <c r="M1075" i="1"/>
  <c r="M1074" i="1"/>
  <c r="M1073" i="1"/>
  <c r="K1073" i="1"/>
  <c r="M1072" i="1"/>
  <c r="K1072" i="1"/>
  <c r="M1071" i="1"/>
  <c r="M1070" i="1"/>
  <c r="M1069" i="1"/>
  <c r="N1068" i="1"/>
  <c r="M1067" i="1"/>
  <c r="M1066" i="1"/>
  <c r="M1065" i="1"/>
  <c r="K1065" i="1"/>
  <c r="M1064" i="1"/>
  <c r="K1064" i="1"/>
  <c r="M1063" i="1"/>
  <c r="M1062" i="1"/>
  <c r="M1061" i="1"/>
  <c r="N1060" i="1"/>
  <c r="M1059" i="1"/>
  <c r="M1058" i="1"/>
  <c r="M1057" i="1"/>
  <c r="K1057" i="1"/>
  <c r="M1056" i="1"/>
  <c r="K1056" i="1"/>
  <c r="M1055" i="1"/>
  <c r="K1055" i="1"/>
  <c r="K1053" i="1" s="1"/>
  <c r="K1059" i="1" s="1"/>
  <c r="K1060" i="1" s="1"/>
  <c r="M1054" i="1"/>
  <c r="K1054" i="1"/>
  <c r="M1053" i="1"/>
  <c r="M1052" i="1"/>
  <c r="M1051" i="1"/>
  <c r="N1050" i="1"/>
  <c r="M1049" i="1"/>
  <c r="M1048" i="1"/>
  <c r="M1047" i="1"/>
  <c r="K1047" i="1"/>
  <c r="M1046" i="1"/>
  <c r="K1046" i="1"/>
  <c r="M1045" i="1"/>
  <c r="K1045" i="1"/>
  <c r="M1044" i="1"/>
  <c r="K1044" i="1"/>
  <c r="K1043" i="1" s="1"/>
  <c r="K1049" i="1" s="1"/>
  <c r="K1050" i="1" s="1"/>
  <c r="M1043" i="1"/>
  <c r="M1042" i="1"/>
  <c r="M1041" i="1"/>
  <c r="M1039" i="1"/>
  <c r="M1038" i="1"/>
  <c r="M1037" i="1"/>
  <c r="K1037" i="1"/>
  <c r="J1037" i="1"/>
  <c r="M1036" i="1"/>
  <c r="K1036" i="1"/>
  <c r="J1036" i="1"/>
  <c r="M1035" i="1"/>
  <c r="K1035" i="1"/>
  <c r="J1035" i="1"/>
  <c r="M1034" i="1"/>
  <c r="M1033" i="1"/>
  <c r="M1032" i="1"/>
  <c r="J1031" i="1"/>
  <c r="N1031" i="1" s="1"/>
  <c r="M1030" i="1"/>
  <c r="F1030" i="1"/>
  <c r="M1029" i="1"/>
  <c r="M1028" i="1"/>
  <c r="K1028" i="1"/>
  <c r="J1028" i="1"/>
  <c r="M1027" i="1"/>
  <c r="K1027" i="1"/>
  <c r="M1026" i="1"/>
  <c r="K1026" i="1"/>
  <c r="M1025" i="1"/>
  <c r="I1025" i="1"/>
  <c r="M1024" i="1"/>
  <c r="M1023" i="1"/>
  <c r="N1022" i="1"/>
  <c r="M1021" i="1"/>
  <c r="M1020" i="1"/>
  <c r="M1019" i="1"/>
  <c r="K1019" i="1"/>
  <c r="M1018" i="1"/>
  <c r="K1018" i="1"/>
  <c r="M1017" i="1"/>
  <c r="K1017" i="1"/>
  <c r="M1016" i="1"/>
  <c r="K1016" i="1"/>
  <c r="M1015" i="1"/>
  <c r="K1015" i="1"/>
  <c r="M1014" i="1"/>
  <c r="M1013" i="1"/>
  <c r="M1012" i="1"/>
  <c r="N1011" i="1"/>
  <c r="M1010" i="1"/>
  <c r="M1009" i="1"/>
  <c r="M1008" i="1"/>
  <c r="K1008" i="1"/>
  <c r="M1007" i="1"/>
  <c r="K1007" i="1"/>
  <c r="K1006" i="1" s="1"/>
  <c r="K1010" i="1" s="1"/>
  <c r="K1011" i="1" s="1"/>
  <c r="M1006" i="1"/>
  <c r="M1005" i="1"/>
  <c r="M1004" i="1"/>
  <c r="J1003" i="1"/>
  <c r="N1003" i="1" s="1"/>
  <c r="M1002" i="1"/>
  <c r="M1001" i="1"/>
  <c r="M1000" i="1"/>
  <c r="K1000" i="1"/>
  <c r="J1000" i="1"/>
  <c r="J997" i="1" s="1"/>
  <c r="M999" i="1"/>
  <c r="K999" i="1"/>
  <c r="M998" i="1"/>
  <c r="K998" i="1"/>
  <c r="M997" i="1"/>
  <c r="M996" i="1"/>
  <c r="M995" i="1"/>
  <c r="N994" i="1"/>
  <c r="M993" i="1"/>
  <c r="F993" i="1"/>
  <c r="M992" i="1"/>
  <c r="M991" i="1"/>
  <c r="K991" i="1"/>
  <c r="J991" i="1"/>
  <c r="M990" i="1"/>
  <c r="K990" i="1"/>
  <c r="J990" i="1"/>
  <c r="M989" i="1"/>
  <c r="K989" i="1"/>
  <c r="M988" i="1"/>
  <c r="K988" i="1"/>
  <c r="M987" i="1"/>
  <c r="I987" i="1"/>
  <c r="M986" i="1"/>
  <c r="M985" i="1"/>
  <c r="N984" i="1"/>
  <c r="M983" i="1"/>
  <c r="M982" i="1"/>
  <c r="M981" i="1"/>
  <c r="K981" i="1"/>
  <c r="J981" i="1"/>
  <c r="M980" i="1"/>
  <c r="K980" i="1"/>
  <c r="J980" i="1"/>
  <c r="M979" i="1"/>
  <c r="K979" i="1"/>
  <c r="M978" i="1"/>
  <c r="K978" i="1"/>
  <c r="M977" i="1"/>
  <c r="M976" i="1"/>
  <c r="M975" i="1"/>
  <c r="J974" i="1"/>
  <c r="M973" i="1"/>
  <c r="F973" i="1"/>
  <c r="M972" i="1"/>
  <c r="M971" i="1"/>
  <c r="K971" i="1"/>
  <c r="J971" i="1"/>
  <c r="M970" i="1"/>
  <c r="K970" i="1"/>
  <c r="J970" i="1"/>
  <c r="M969" i="1"/>
  <c r="K969" i="1"/>
  <c r="M968" i="1"/>
  <c r="K968" i="1"/>
  <c r="M967" i="1"/>
  <c r="I967" i="1"/>
  <c r="M966" i="1"/>
  <c r="M965" i="1"/>
  <c r="N964" i="1"/>
  <c r="M963" i="1"/>
  <c r="M962" i="1"/>
  <c r="M961" i="1"/>
  <c r="K961" i="1"/>
  <c r="M960" i="1"/>
  <c r="K960" i="1"/>
  <c r="M959" i="1"/>
  <c r="K959" i="1"/>
  <c r="M958" i="1"/>
  <c r="K958" i="1"/>
  <c r="M957" i="1"/>
  <c r="M956" i="1"/>
  <c r="M955" i="1"/>
  <c r="N954" i="1"/>
  <c r="M953" i="1"/>
  <c r="M952" i="1"/>
  <c r="M951" i="1"/>
  <c r="K951" i="1"/>
  <c r="M950" i="1"/>
  <c r="K950" i="1"/>
  <c r="M949" i="1"/>
  <c r="K949" i="1"/>
  <c r="M948" i="1"/>
  <c r="K948" i="1"/>
  <c r="M947" i="1"/>
  <c r="M946" i="1"/>
  <c r="M945" i="1"/>
  <c r="N944" i="1"/>
  <c r="K944" i="1"/>
  <c r="M943" i="1"/>
  <c r="F943" i="1"/>
  <c r="M942" i="1"/>
  <c r="M941" i="1"/>
  <c r="K941" i="1"/>
  <c r="M940" i="1"/>
  <c r="K940" i="1"/>
  <c r="M939" i="1"/>
  <c r="K939" i="1"/>
  <c r="M938" i="1"/>
  <c r="K938" i="1"/>
  <c r="K937" i="1" s="1"/>
  <c r="K943" i="1" s="1"/>
  <c r="M937" i="1"/>
  <c r="I937" i="1"/>
  <c r="M936" i="1"/>
  <c r="M935" i="1"/>
  <c r="N934" i="1"/>
  <c r="M933" i="1"/>
  <c r="M932" i="1"/>
  <c r="M931" i="1"/>
  <c r="K931" i="1"/>
  <c r="M930" i="1"/>
  <c r="K930" i="1"/>
  <c r="M929" i="1"/>
  <c r="K929" i="1"/>
  <c r="M928" i="1"/>
  <c r="K928" i="1"/>
  <c r="K927" i="1" s="1"/>
  <c r="K933" i="1" s="1"/>
  <c r="K934" i="1" s="1"/>
  <c r="M927" i="1"/>
  <c r="M926" i="1"/>
  <c r="M925" i="1"/>
  <c r="J924" i="1"/>
  <c r="N924" i="1" s="1"/>
  <c r="M923" i="1"/>
  <c r="F923" i="1"/>
  <c r="M922" i="1"/>
  <c r="M921" i="1"/>
  <c r="K921" i="1"/>
  <c r="J921" i="1"/>
  <c r="M920" i="1"/>
  <c r="K920" i="1"/>
  <c r="M919" i="1"/>
  <c r="K919" i="1"/>
  <c r="M918" i="1"/>
  <c r="K918" i="1"/>
  <c r="K917" i="1" s="1"/>
  <c r="K923" i="1" s="1"/>
  <c r="K924" i="1" s="1"/>
  <c r="M917" i="1"/>
  <c r="I917" i="1"/>
  <c r="M916" i="1"/>
  <c r="M915" i="1"/>
  <c r="N914" i="1"/>
  <c r="J914" i="1"/>
  <c r="M913" i="1"/>
  <c r="F913" i="1"/>
  <c r="M912" i="1"/>
  <c r="M911" i="1"/>
  <c r="K911" i="1"/>
  <c r="J911" i="1"/>
  <c r="M910" i="1"/>
  <c r="K910" i="1"/>
  <c r="J910" i="1"/>
  <c r="M909" i="1"/>
  <c r="K909" i="1"/>
  <c r="M908" i="1"/>
  <c r="K908" i="1"/>
  <c r="K907" i="1" s="1"/>
  <c r="K913" i="1" s="1"/>
  <c r="K914" i="1" s="1"/>
  <c r="O914" i="1" s="1"/>
  <c r="M907" i="1"/>
  <c r="I907" i="1"/>
  <c r="M906" i="1"/>
  <c r="M905" i="1"/>
  <c r="N904" i="1"/>
  <c r="M903" i="1"/>
  <c r="M902" i="1"/>
  <c r="M901" i="1"/>
  <c r="K901" i="1"/>
  <c r="M900" i="1"/>
  <c r="K900" i="1"/>
  <c r="M899" i="1"/>
  <c r="M898" i="1"/>
  <c r="M897" i="1"/>
  <c r="M895" i="1"/>
  <c r="M894" i="1"/>
  <c r="M893" i="1"/>
  <c r="K893" i="1"/>
  <c r="J893" i="1"/>
  <c r="M892" i="1"/>
  <c r="K892" i="1"/>
  <c r="J892" i="1"/>
  <c r="M891" i="1"/>
  <c r="K891" i="1"/>
  <c r="J891" i="1"/>
  <c r="M890" i="1"/>
  <c r="K890" i="1"/>
  <c r="J890" i="1"/>
  <c r="M889" i="1"/>
  <c r="K889" i="1"/>
  <c r="J889" i="1"/>
  <c r="M888" i="1"/>
  <c r="K888" i="1"/>
  <c r="J888" i="1"/>
  <c r="M887" i="1"/>
  <c r="K887" i="1"/>
  <c r="J887" i="1"/>
  <c r="M886" i="1"/>
  <c r="K886" i="1"/>
  <c r="J886" i="1"/>
  <c r="M885" i="1"/>
  <c r="K885" i="1"/>
  <c r="J885" i="1"/>
  <c r="M884" i="1"/>
  <c r="K884" i="1"/>
  <c r="J884" i="1"/>
  <c r="M883" i="1"/>
  <c r="K883" i="1"/>
  <c r="J883" i="1"/>
  <c r="M882" i="1"/>
  <c r="K882" i="1"/>
  <c r="J882" i="1"/>
  <c r="M881" i="1"/>
  <c r="K881" i="1"/>
  <c r="J881" i="1"/>
  <c r="M880" i="1"/>
  <c r="K880" i="1"/>
  <c r="J880" i="1"/>
  <c r="M879" i="1"/>
  <c r="K879" i="1"/>
  <c r="J879" i="1"/>
  <c r="M878" i="1"/>
  <c r="K878" i="1"/>
  <c r="J878" i="1"/>
  <c r="M877" i="1"/>
  <c r="K877" i="1"/>
  <c r="J877" i="1"/>
  <c r="M876" i="1"/>
  <c r="K876" i="1"/>
  <c r="J876" i="1"/>
  <c r="M875" i="1"/>
  <c r="K875" i="1"/>
  <c r="J875" i="1"/>
  <c r="M874" i="1"/>
  <c r="K874" i="1"/>
  <c r="J874" i="1"/>
  <c r="M873" i="1"/>
  <c r="K873" i="1"/>
  <c r="J873" i="1"/>
  <c r="M872" i="1"/>
  <c r="K872" i="1"/>
  <c r="J872" i="1"/>
  <c r="M871" i="1"/>
  <c r="K871" i="1"/>
  <c r="J871" i="1"/>
  <c r="M870" i="1"/>
  <c r="M869" i="1"/>
  <c r="M868" i="1"/>
  <c r="M867" i="1"/>
  <c r="M865" i="1"/>
  <c r="M864" i="1"/>
  <c r="M863" i="1"/>
  <c r="K863" i="1"/>
  <c r="J863" i="1"/>
  <c r="M862" i="1"/>
  <c r="K862" i="1"/>
  <c r="J862" i="1"/>
  <c r="M861" i="1"/>
  <c r="K861" i="1"/>
  <c r="J861" i="1"/>
  <c r="M860" i="1"/>
  <c r="M859" i="1"/>
  <c r="M858" i="1"/>
  <c r="M856" i="1"/>
  <c r="M855" i="1"/>
  <c r="M854" i="1"/>
  <c r="K854" i="1"/>
  <c r="J854" i="1"/>
  <c r="M853" i="1"/>
  <c r="K853" i="1"/>
  <c r="J853" i="1"/>
  <c r="M852" i="1"/>
  <c r="K852" i="1"/>
  <c r="J852" i="1"/>
  <c r="M851" i="1"/>
  <c r="K851" i="1"/>
  <c r="J851" i="1"/>
  <c r="M850" i="1"/>
  <c r="K850" i="1"/>
  <c r="J850" i="1"/>
  <c r="M849" i="1"/>
  <c r="M848" i="1"/>
  <c r="M847" i="1"/>
  <c r="M845" i="1"/>
  <c r="M844" i="1"/>
  <c r="M843" i="1"/>
  <c r="K843" i="1"/>
  <c r="J843" i="1"/>
  <c r="M842" i="1"/>
  <c r="K842" i="1"/>
  <c r="J842" i="1"/>
  <c r="M841" i="1"/>
  <c r="K841" i="1"/>
  <c r="J841" i="1"/>
  <c r="M840" i="1"/>
  <c r="K840" i="1"/>
  <c r="K839" i="1" s="1"/>
  <c r="K845" i="1" s="1"/>
  <c r="K846" i="1" s="1"/>
  <c r="O846" i="1" s="1"/>
  <c r="J840" i="1"/>
  <c r="J839" i="1" s="1"/>
  <c r="M839" i="1"/>
  <c r="M838" i="1"/>
  <c r="M837" i="1"/>
  <c r="M835" i="1"/>
  <c r="M834" i="1"/>
  <c r="M833" i="1"/>
  <c r="K833" i="1"/>
  <c r="J833" i="1"/>
  <c r="M832" i="1"/>
  <c r="K832" i="1"/>
  <c r="J832" i="1"/>
  <c r="M831" i="1"/>
  <c r="K831" i="1"/>
  <c r="J831" i="1"/>
  <c r="M830" i="1"/>
  <c r="M829" i="1"/>
  <c r="M828" i="1"/>
  <c r="M827" i="1"/>
  <c r="M826" i="1"/>
  <c r="M825" i="1"/>
  <c r="M824" i="1"/>
  <c r="K824" i="1"/>
  <c r="J824" i="1"/>
  <c r="M823" i="1"/>
  <c r="K823" i="1"/>
  <c r="J823" i="1"/>
  <c r="M822" i="1"/>
  <c r="K822" i="1"/>
  <c r="J822" i="1"/>
  <c r="M821" i="1"/>
  <c r="M820" i="1"/>
  <c r="M819" i="1"/>
  <c r="M817" i="1"/>
  <c r="M816" i="1"/>
  <c r="M815" i="1"/>
  <c r="K815" i="1"/>
  <c r="J815" i="1"/>
  <c r="M814" i="1"/>
  <c r="K814" i="1"/>
  <c r="J814" i="1"/>
  <c r="M813" i="1"/>
  <c r="K813" i="1"/>
  <c r="J813" i="1"/>
  <c r="M812" i="1"/>
  <c r="K812" i="1"/>
  <c r="K811" i="1" s="1"/>
  <c r="K817" i="1" s="1"/>
  <c r="K818" i="1" s="1"/>
  <c r="O818" i="1" s="1"/>
  <c r="J812" i="1"/>
  <c r="J811" i="1" s="1"/>
  <c r="J817" i="1" s="1"/>
  <c r="F817" i="1" s="1"/>
  <c r="M811" i="1"/>
  <c r="M810" i="1"/>
  <c r="M809" i="1"/>
  <c r="M807" i="1"/>
  <c r="M806" i="1"/>
  <c r="M805" i="1"/>
  <c r="K805" i="1"/>
  <c r="J805" i="1"/>
  <c r="M804" i="1"/>
  <c r="K804" i="1"/>
  <c r="J804" i="1"/>
  <c r="M803" i="1"/>
  <c r="K803" i="1"/>
  <c r="J803" i="1"/>
  <c r="J802" i="1" s="1"/>
  <c r="M802" i="1"/>
  <c r="M801" i="1"/>
  <c r="M800" i="1"/>
  <c r="M798" i="1"/>
  <c r="M797" i="1"/>
  <c r="M796" i="1"/>
  <c r="K796" i="1"/>
  <c r="J796" i="1"/>
  <c r="M795" i="1"/>
  <c r="K795" i="1"/>
  <c r="J795" i="1"/>
  <c r="M794" i="1"/>
  <c r="K794" i="1"/>
  <c r="J794" i="1"/>
  <c r="M793" i="1"/>
  <c r="M792" i="1"/>
  <c r="M791" i="1"/>
  <c r="M789" i="1"/>
  <c r="K789" i="1"/>
  <c r="K790" i="1" s="1"/>
  <c r="M788" i="1"/>
  <c r="M787" i="1"/>
  <c r="K787" i="1"/>
  <c r="J787" i="1"/>
  <c r="M786" i="1"/>
  <c r="K786" i="1"/>
  <c r="J786" i="1"/>
  <c r="M785" i="1"/>
  <c r="K785" i="1"/>
  <c r="J785" i="1"/>
  <c r="M784" i="1"/>
  <c r="K784" i="1"/>
  <c r="M783" i="1"/>
  <c r="M782" i="1"/>
  <c r="M781" i="1"/>
  <c r="N780" i="1"/>
  <c r="M779" i="1"/>
  <c r="F779" i="1"/>
  <c r="M778" i="1"/>
  <c r="M777" i="1"/>
  <c r="K777" i="1"/>
  <c r="M776" i="1"/>
  <c r="K776" i="1"/>
  <c r="J776" i="1"/>
  <c r="M775" i="1"/>
  <c r="K775" i="1"/>
  <c r="M774" i="1"/>
  <c r="K774" i="1"/>
  <c r="M773" i="1"/>
  <c r="K773" i="1"/>
  <c r="M772" i="1"/>
  <c r="I772" i="1"/>
  <c r="M771" i="1"/>
  <c r="M770" i="1"/>
  <c r="N769" i="1"/>
  <c r="M768" i="1"/>
  <c r="F768" i="1"/>
  <c r="M767" i="1"/>
  <c r="M766" i="1"/>
  <c r="K766" i="1"/>
  <c r="M765" i="1"/>
  <c r="K765" i="1"/>
  <c r="J765" i="1"/>
  <c r="M764" i="1"/>
  <c r="K764" i="1"/>
  <c r="J764" i="1"/>
  <c r="M763" i="1"/>
  <c r="K763" i="1"/>
  <c r="M762" i="1"/>
  <c r="K762" i="1"/>
  <c r="M761" i="1"/>
  <c r="K761" i="1"/>
  <c r="M760" i="1"/>
  <c r="K760" i="1"/>
  <c r="M759" i="1"/>
  <c r="I759" i="1"/>
  <c r="M758" i="1"/>
  <c r="M757" i="1"/>
  <c r="N756" i="1"/>
  <c r="M755" i="1"/>
  <c r="M754" i="1"/>
  <c r="M753" i="1"/>
  <c r="K753" i="1"/>
  <c r="J753" i="1"/>
  <c r="M752" i="1"/>
  <c r="K752" i="1"/>
  <c r="J752" i="1"/>
  <c r="M751" i="1"/>
  <c r="K751" i="1"/>
  <c r="J751" i="1"/>
  <c r="M750" i="1"/>
  <c r="K750" i="1"/>
  <c r="M749" i="1"/>
  <c r="K749" i="1"/>
  <c r="M748" i="1"/>
  <c r="M747" i="1"/>
  <c r="M746" i="1"/>
  <c r="J746" i="1"/>
  <c r="M745" i="1"/>
  <c r="M743" i="1"/>
  <c r="J743" i="1"/>
  <c r="M742" i="1"/>
  <c r="M741" i="1"/>
  <c r="K741" i="1"/>
  <c r="J741" i="1"/>
  <c r="M740" i="1"/>
  <c r="K740" i="1"/>
  <c r="J740" i="1"/>
  <c r="M739" i="1"/>
  <c r="K739" i="1"/>
  <c r="J739" i="1"/>
  <c r="M738" i="1"/>
  <c r="K738" i="1"/>
  <c r="J738" i="1"/>
  <c r="M737" i="1"/>
  <c r="K737" i="1"/>
  <c r="J737" i="1"/>
  <c r="M736" i="1"/>
  <c r="I736" i="1"/>
  <c r="M735" i="1"/>
  <c r="M734" i="1"/>
  <c r="N733" i="1"/>
  <c r="M732" i="1"/>
  <c r="M731" i="1"/>
  <c r="M730" i="1"/>
  <c r="K730" i="1"/>
  <c r="J730" i="1"/>
  <c r="M729" i="1"/>
  <c r="K729" i="1"/>
  <c r="J729" i="1"/>
  <c r="J726" i="1" s="1"/>
  <c r="F732" i="1" s="1"/>
  <c r="M728" i="1"/>
  <c r="K728" i="1"/>
  <c r="M727" i="1"/>
  <c r="K727" i="1"/>
  <c r="M726" i="1"/>
  <c r="M725" i="1"/>
  <c r="M724" i="1"/>
  <c r="N723" i="1"/>
  <c r="M722" i="1"/>
  <c r="F722" i="1"/>
  <c r="M721" i="1"/>
  <c r="M720" i="1"/>
  <c r="K720" i="1"/>
  <c r="M719" i="1"/>
  <c r="K719" i="1"/>
  <c r="J719" i="1"/>
  <c r="M718" i="1"/>
  <c r="K718" i="1"/>
  <c r="J718" i="1"/>
  <c r="M717" i="1"/>
  <c r="K717" i="1"/>
  <c r="J717" i="1"/>
  <c r="M716" i="1"/>
  <c r="K716" i="1"/>
  <c r="J716" i="1"/>
  <c r="M715" i="1"/>
  <c r="K715" i="1"/>
  <c r="J715" i="1"/>
  <c r="M714" i="1"/>
  <c r="K714" i="1"/>
  <c r="K713" i="1" s="1"/>
  <c r="K722" i="1" s="1"/>
  <c r="K723" i="1" s="1"/>
  <c r="J714" i="1"/>
  <c r="M713" i="1"/>
  <c r="I713" i="1"/>
  <c r="M712" i="1"/>
  <c r="M711" i="1"/>
  <c r="N710" i="1"/>
  <c r="M709" i="1"/>
  <c r="F709" i="1"/>
  <c r="M708" i="1"/>
  <c r="M707" i="1"/>
  <c r="K707" i="1"/>
  <c r="J707" i="1"/>
  <c r="M706" i="1"/>
  <c r="K706" i="1"/>
  <c r="J706" i="1"/>
  <c r="M705" i="1"/>
  <c r="K705" i="1"/>
  <c r="J705" i="1"/>
  <c r="M704" i="1"/>
  <c r="K704" i="1"/>
  <c r="J704" i="1"/>
  <c r="M703" i="1"/>
  <c r="K703" i="1"/>
  <c r="J703" i="1"/>
  <c r="M702" i="1"/>
  <c r="K702" i="1"/>
  <c r="M701" i="1"/>
  <c r="K701" i="1"/>
  <c r="M700" i="1"/>
  <c r="K700" i="1"/>
  <c r="M699" i="1"/>
  <c r="I699" i="1"/>
  <c r="M698" i="1"/>
  <c r="M697" i="1"/>
  <c r="N696" i="1"/>
  <c r="M695" i="1"/>
  <c r="M694" i="1"/>
  <c r="M693" i="1"/>
  <c r="K693" i="1"/>
  <c r="K695" i="1" s="1"/>
  <c r="K696" i="1" s="1"/>
  <c r="M692" i="1"/>
  <c r="M691" i="1"/>
  <c r="M690" i="1"/>
  <c r="N689" i="1"/>
  <c r="M688" i="1"/>
  <c r="F688" i="1"/>
  <c r="M687" i="1"/>
  <c r="M686" i="1"/>
  <c r="K686" i="1"/>
  <c r="J686" i="1"/>
  <c r="M685" i="1"/>
  <c r="K685" i="1"/>
  <c r="J685" i="1"/>
  <c r="M684" i="1"/>
  <c r="K684" i="1"/>
  <c r="J684" i="1"/>
  <c r="M683" i="1"/>
  <c r="K683" i="1"/>
  <c r="M682" i="1"/>
  <c r="K682" i="1"/>
  <c r="M681" i="1"/>
  <c r="I681" i="1"/>
  <c r="G79" i="2" s="1"/>
  <c r="AU79" i="2" s="1"/>
  <c r="M680" i="1"/>
  <c r="M679" i="1"/>
  <c r="N678" i="1"/>
  <c r="J678" i="1"/>
  <c r="M677" i="1"/>
  <c r="F677" i="1"/>
  <c r="M676" i="1"/>
  <c r="M675" i="1"/>
  <c r="K675" i="1"/>
  <c r="M674" i="1"/>
  <c r="K674" i="1"/>
  <c r="J674" i="1"/>
  <c r="M673" i="1"/>
  <c r="K673" i="1"/>
  <c r="M672" i="1"/>
  <c r="K672" i="1"/>
  <c r="M671" i="1"/>
  <c r="K671" i="1"/>
  <c r="M670" i="1"/>
  <c r="I670" i="1"/>
  <c r="M669" i="1"/>
  <c r="M668" i="1"/>
  <c r="M667" i="1"/>
  <c r="J666" i="1"/>
  <c r="J612" i="1" s="1"/>
  <c r="M665" i="1"/>
  <c r="F665" i="1"/>
  <c r="M664" i="1"/>
  <c r="M663" i="1"/>
  <c r="K663" i="1"/>
  <c r="J663" i="1"/>
  <c r="M662" i="1"/>
  <c r="K662" i="1"/>
  <c r="J662" i="1"/>
  <c r="M661" i="1"/>
  <c r="K661" i="1"/>
  <c r="J661" i="1"/>
  <c r="M660" i="1"/>
  <c r="K660" i="1"/>
  <c r="K656" i="1" s="1"/>
  <c r="K665" i="1" s="1"/>
  <c r="K666" i="1" s="1"/>
  <c r="O666" i="1" s="1"/>
  <c r="M659" i="1"/>
  <c r="K659" i="1"/>
  <c r="J659" i="1"/>
  <c r="M658" i="1"/>
  <c r="K658" i="1"/>
  <c r="M657" i="1"/>
  <c r="M656" i="1"/>
  <c r="I656" i="1"/>
  <c r="M655" i="1"/>
  <c r="M654" i="1"/>
  <c r="N653" i="1"/>
  <c r="M652" i="1"/>
  <c r="F652" i="1"/>
  <c r="M651" i="1"/>
  <c r="M650" i="1"/>
  <c r="K650" i="1"/>
  <c r="M649" i="1"/>
  <c r="K649" i="1"/>
  <c r="M648" i="1"/>
  <c r="K648" i="1"/>
  <c r="J648" i="1"/>
  <c r="M647" i="1"/>
  <c r="K647" i="1"/>
  <c r="J647" i="1"/>
  <c r="M646" i="1"/>
  <c r="K646" i="1"/>
  <c r="J646" i="1"/>
  <c r="M645" i="1"/>
  <c r="K645" i="1"/>
  <c r="M644" i="1"/>
  <c r="K644" i="1"/>
  <c r="M643" i="1"/>
  <c r="I643" i="1"/>
  <c r="M642" i="1"/>
  <c r="M641" i="1"/>
  <c r="N640" i="1"/>
  <c r="M639" i="1"/>
  <c r="F639" i="1"/>
  <c r="M638" i="1"/>
  <c r="M637" i="1"/>
  <c r="K637" i="1"/>
  <c r="J637" i="1"/>
  <c r="M636" i="1"/>
  <c r="K636" i="1"/>
  <c r="J636" i="1"/>
  <c r="M635" i="1"/>
  <c r="K635" i="1"/>
  <c r="J635" i="1"/>
  <c r="M634" i="1"/>
  <c r="K634" i="1"/>
  <c r="M633" i="1"/>
  <c r="K633" i="1"/>
  <c r="K632" i="1" s="1"/>
  <c r="K639" i="1" s="1"/>
  <c r="K640" i="1" s="1"/>
  <c r="M632" i="1"/>
  <c r="I632" i="1"/>
  <c r="M631" i="1"/>
  <c r="M630" i="1"/>
  <c r="N629" i="1"/>
  <c r="M628" i="1"/>
  <c r="M627" i="1"/>
  <c r="M626" i="1"/>
  <c r="K626" i="1"/>
  <c r="J626" i="1"/>
  <c r="J623" i="1" s="1"/>
  <c r="M625" i="1"/>
  <c r="K625" i="1"/>
  <c r="M624" i="1"/>
  <c r="K624" i="1"/>
  <c r="M623" i="1"/>
  <c r="M622" i="1"/>
  <c r="M621" i="1"/>
  <c r="N620" i="1"/>
  <c r="M619" i="1"/>
  <c r="M618" i="1"/>
  <c r="M617" i="1"/>
  <c r="K617" i="1"/>
  <c r="M616" i="1"/>
  <c r="K616" i="1"/>
  <c r="J616" i="1"/>
  <c r="J614" i="1" s="1"/>
  <c r="G72" i="2" s="1"/>
  <c r="AU72" i="2" s="1"/>
  <c r="M615" i="1"/>
  <c r="K615" i="1"/>
  <c r="M614" i="1"/>
  <c r="M613" i="1"/>
  <c r="M612" i="1"/>
  <c r="M611" i="1"/>
  <c r="M610" i="1"/>
  <c r="J610" i="1"/>
  <c r="N610" i="1" s="1"/>
  <c r="M609" i="1"/>
  <c r="M608" i="1"/>
  <c r="M607" i="1"/>
  <c r="K607" i="1"/>
  <c r="J607" i="1"/>
  <c r="J604" i="1" s="1"/>
  <c r="M606" i="1"/>
  <c r="K606" i="1"/>
  <c r="M605" i="1"/>
  <c r="K605" i="1"/>
  <c r="M604" i="1"/>
  <c r="M603" i="1"/>
  <c r="M602" i="1"/>
  <c r="N601" i="1"/>
  <c r="M600" i="1"/>
  <c r="F600" i="1"/>
  <c r="M599" i="1"/>
  <c r="M598" i="1"/>
  <c r="K598" i="1"/>
  <c r="J598" i="1"/>
  <c r="M597" i="1"/>
  <c r="K597" i="1"/>
  <c r="J597" i="1"/>
  <c r="M596" i="1"/>
  <c r="K596" i="1"/>
  <c r="J596" i="1"/>
  <c r="M595" i="1"/>
  <c r="K595" i="1"/>
  <c r="J595" i="1"/>
  <c r="M594" i="1"/>
  <c r="K594" i="1"/>
  <c r="J594" i="1"/>
  <c r="M593" i="1"/>
  <c r="K593" i="1"/>
  <c r="M592" i="1"/>
  <c r="I592" i="1"/>
  <c r="M591" i="1"/>
  <c r="M590" i="1"/>
  <c r="N589" i="1"/>
  <c r="M588" i="1"/>
  <c r="M587" i="1"/>
  <c r="M586" i="1"/>
  <c r="K586" i="1"/>
  <c r="M585" i="1"/>
  <c r="K585" i="1"/>
  <c r="M584" i="1"/>
  <c r="K584" i="1"/>
  <c r="M583" i="1"/>
  <c r="K583" i="1"/>
  <c r="M582" i="1"/>
  <c r="K582" i="1"/>
  <c r="M581" i="1"/>
  <c r="M580" i="1"/>
  <c r="M579" i="1"/>
  <c r="N578" i="1"/>
  <c r="M577" i="1"/>
  <c r="M576" i="1"/>
  <c r="M575" i="1"/>
  <c r="K575" i="1"/>
  <c r="M574" i="1"/>
  <c r="K574" i="1"/>
  <c r="M573" i="1"/>
  <c r="K573" i="1"/>
  <c r="M572" i="1"/>
  <c r="K572" i="1"/>
  <c r="M571" i="1"/>
  <c r="K571" i="1"/>
  <c r="M570" i="1"/>
  <c r="M569" i="1"/>
  <c r="M568" i="1"/>
  <c r="N567" i="1"/>
  <c r="M566" i="1"/>
  <c r="M565" i="1"/>
  <c r="M564" i="1"/>
  <c r="K564" i="1"/>
  <c r="M563" i="1"/>
  <c r="K563" i="1"/>
  <c r="M562" i="1"/>
  <c r="K562" i="1"/>
  <c r="M561" i="1"/>
  <c r="K561" i="1"/>
  <c r="M560" i="1"/>
  <c r="K560" i="1"/>
  <c r="M559" i="1"/>
  <c r="M558" i="1"/>
  <c r="M557" i="1"/>
  <c r="N556" i="1"/>
  <c r="M555" i="1"/>
  <c r="F555" i="1"/>
  <c r="M554" i="1"/>
  <c r="M553" i="1"/>
  <c r="K553" i="1"/>
  <c r="J553" i="1"/>
  <c r="M552" i="1"/>
  <c r="K552" i="1"/>
  <c r="J552" i="1"/>
  <c r="M551" i="1"/>
  <c r="K551" i="1"/>
  <c r="J551" i="1"/>
  <c r="M550" i="1"/>
  <c r="K550" i="1"/>
  <c r="M549" i="1"/>
  <c r="K549" i="1"/>
  <c r="K548" i="1" s="1"/>
  <c r="K555" i="1" s="1"/>
  <c r="K556" i="1" s="1"/>
  <c r="M548" i="1"/>
  <c r="I548" i="1"/>
  <c r="M547" i="1"/>
  <c r="M546" i="1"/>
  <c r="N545" i="1"/>
  <c r="M544" i="1"/>
  <c r="M543" i="1"/>
  <c r="M542" i="1"/>
  <c r="K542" i="1"/>
  <c r="J542" i="1"/>
  <c r="J538" i="1" s="1"/>
  <c r="M541" i="1"/>
  <c r="K541" i="1"/>
  <c r="J541" i="1"/>
  <c r="M540" i="1"/>
  <c r="K540" i="1"/>
  <c r="M539" i="1"/>
  <c r="K539" i="1"/>
  <c r="M538" i="1"/>
  <c r="M537" i="1"/>
  <c r="M536" i="1"/>
  <c r="N535" i="1"/>
  <c r="M534" i="1"/>
  <c r="M533" i="1"/>
  <c r="M532" i="1"/>
  <c r="K532" i="1"/>
  <c r="J532" i="1"/>
  <c r="M531" i="1"/>
  <c r="K531" i="1"/>
  <c r="J531" i="1"/>
  <c r="M530" i="1"/>
  <c r="K530" i="1"/>
  <c r="J530" i="1"/>
  <c r="J527" i="1" s="1"/>
  <c r="M529" i="1"/>
  <c r="K529" i="1"/>
  <c r="M528" i="1"/>
  <c r="K528" i="1"/>
  <c r="M527" i="1"/>
  <c r="M526" i="1"/>
  <c r="M525" i="1"/>
  <c r="N524" i="1"/>
  <c r="M523" i="1"/>
  <c r="F523" i="1"/>
  <c r="M522" i="1"/>
  <c r="M521" i="1"/>
  <c r="K521" i="1"/>
  <c r="J521" i="1"/>
  <c r="M520" i="1"/>
  <c r="K520" i="1"/>
  <c r="J520" i="1"/>
  <c r="M519" i="1"/>
  <c r="K519" i="1"/>
  <c r="J519" i="1"/>
  <c r="M518" i="1"/>
  <c r="K518" i="1"/>
  <c r="J518" i="1"/>
  <c r="M517" i="1"/>
  <c r="K517" i="1"/>
  <c r="M516" i="1"/>
  <c r="K516" i="1"/>
  <c r="M515" i="1"/>
  <c r="I515" i="1"/>
  <c r="M514" i="1"/>
  <c r="M513" i="1"/>
  <c r="M512" i="1"/>
  <c r="M511" i="1"/>
  <c r="J511" i="1"/>
  <c r="N511" i="1" s="1"/>
  <c r="M510" i="1"/>
  <c r="M509" i="1"/>
  <c r="M508" i="1"/>
  <c r="K508" i="1"/>
  <c r="J508" i="1"/>
  <c r="M507" i="1"/>
  <c r="K507" i="1"/>
  <c r="J507" i="1"/>
  <c r="M506" i="1"/>
  <c r="K506" i="1"/>
  <c r="J506" i="1"/>
  <c r="M505" i="1"/>
  <c r="J505" i="1"/>
  <c r="G60" i="2" s="1"/>
  <c r="AU60" i="2" s="1"/>
  <c r="I505" i="1"/>
  <c r="M504" i="1"/>
  <c r="M503" i="1"/>
  <c r="M502" i="1"/>
  <c r="J502" i="1"/>
  <c r="N502" i="1" s="1"/>
  <c r="M501" i="1"/>
  <c r="M500" i="1"/>
  <c r="M499" i="1"/>
  <c r="K499" i="1"/>
  <c r="J499" i="1"/>
  <c r="M498" i="1"/>
  <c r="K498" i="1"/>
  <c r="J498" i="1"/>
  <c r="J496" i="1" s="1"/>
  <c r="G59" i="2" s="1"/>
  <c r="AU59" i="2" s="1"/>
  <c r="M497" i="1"/>
  <c r="K497" i="1"/>
  <c r="J497" i="1"/>
  <c r="M496" i="1"/>
  <c r="M495" i="1"/>
  <c r="M494" i="1"/>
  <c r="M493" i="1"/>
  <c r="J493" i="1"/>
  <c r="N493" i="1" s="1"/>
  <c r="M492" i="1"/>
  <c r="M491" i="1"/>
  <c r="M490" i="1"/>
  <c r="K490" i="1"/>
  <c r="M489" i="1"/>
  <c r="K489" i="1"/>
  <c r="K487" i="1" s="1"/>
  <c r="K492" i="1" s="1"/>
  <c r="K493" i="1" s="1"/>
  <c r="O493" i="1" s="1"/>
  <c r="M488" i="1"/>
  <c r="K488" i="1"/>
  <c r="M487" i="1"/>
  <c r="J487" i="1"/>
  <c r="I487" i="1"/>
  <c r="M486" i="1"/>
  <c r="M485" i="1"/>
  <c r="M484" i="1"/>
  <c r="M483" i="1"/>
  <c r="M482" i="1"/>
  <c r="M481" i="1"/>
  <c r="K481" i="1"/>
  <c r="J481" i="1"/>
  <c r="M480" i="1"/>
  <c r="K480" i="1"/>
  <c r="J480" i="1"/>
  <c r="M479" i="1"/>
  <c r="K479" i="1"/>
  <c r="J479" i="1"/>
  <c r="M478" i="1"/>
  <c r="M477" i="1"/>
  <c r="M476" i="1"/>
  <c r="L56" i="2" s="1"/>
  <c r="M475" i="1"/>
  <c r="M474" i="1"/>
  <c r="M472" i="1"/>
  <c r="M471" i="1"/>
  <c r="M470" i="1"/>
  <c r="K470" i="1"/>
  <c r="J470" i="1"/>
  <c r="M469" i="1"/>
  <c r="K469" i="1"/>
  <c r="J469" i="1"/>
  <c r="M468" i="1"/>
  <c r="K468" i="1"/>
  <c r="J468" i="1"/>
  <c r="M467" i="1"/>
  <c r="K467" i="1"/>
  <c r="J467" i="1"/>
  <c r="M466" i="1"/>
  <c r="K466" i="1"/>
  <c r="J466" i="1"/>
  <c r="M465" i="1"/>
  <c r="K465" i="1"/>
  <c r="J465" i="1"/>
  <c r="M464" i="1"/>
  <c r="K464" i="1"/>
  <c r="J464" i="1"/>
  <c r="M463" i="1"/>
  <c r="K463" i="1"/>
  <c r="J463" i="1"/>
  <c r="M462" i="1"/>
  <c r="M461" i="1"/>
  <c r="M460" i="1"/>
  <c r="J459" i="1"/>
  <c r="N459" i="1" s="1"/>
  <c r="M458" i="1"/>
  <c r="F458" i="1"/>
  <c r="M457" i="1"/>
  <c r="M456" i="1"/>
  <c r="K456" i="1"/>
  <c r="M455" i="1"/>
  <c r="K455" i="1"/>
  <c r="J455" i="1"/>
  <c r="M454" i="1"/>
  <c r="K454" i="1"/>
  <c r="J454" i="1"/>
  <c r="M453" i="1"/>
  <c r="K453" i="1"/>
  <c r="M452" i="1"/>
  <c r="I452" i="1"/>
  <c r="M451" i="1"/>
  <c r="M450" i="1"/>
  <c r="J449" i="1"/>
  <c r="N449" i="1" s="1"/>
  <c r="M448" i="1"/>
  <c r="F448" i="1"/>
  <c r="M447" i="1"/>
  <c r="M446" i="1"/>
  <c r="K446" i="1"/>
  <c r="J446" i="1"/>
  <c r="M445" i="1"/>
  <c r="K445" i="1"/>
  <c r="J445" i="1"/>
  <c r="M444" i="1"/>
  <c r="K444" i="1"/>
  <c r="J444" i="1"/>
  <c r="M443" i="1"/>
  <c r="K443" i="1"/>
  <c r="M442" i="1"/>
  <c r="K442" i="1"/>
  <c r="M441" i="1"/>
  <c r="K441" i="1"/>
  <c r="J441" i="1"/>
  <c r="M440" i="1"/>
  <c r="K440" i="1"/>
  <c r="J440" i="1"/>
  <c r="M439" i="1"/>
  <c r="K439" i="1"/>
  <c r="M438" i="1"/>
  <c r="K438" i="1"/>
  <c r="M437" i="1"/>
  <c r="I437" i="1"/>
  <c r="M436" i="1"/>
  <c r="M435" i="1"/>
  <c r="M433" i="1"/>
  <c r="M432" i="1"/>
  <c r="M431" i="1"/>
  <c r="K431" i="1"/>
  <c r="J431" i="1"/>
  <c r="M430" i="1"/>
  <c r="K430" i="1"/>
  <c r="J430" i="1"/>
  <c r="M429" i="1"/>
  <c r="K429" i="1"/>
  <c r="J429" i="1"/>
  <c r="M428" i="1"/>
  <c r="M427" i="1"/>
  <c r="M426" i="1"/>
  <c r="M425" i="1"/>
  <c r="M424" i="1"/>
  <c r="M423" i="1"/>
  <c r="M422" i="1"/>
  <c r="K422" i="1"/>
  <c r="J422" i="1"/>
  <c r="M421" i="1"/>
  <c r="K421" i="1"/>
  <c r="J421" i="1"/>
  <c r="M420" i="1"/>
  <c r="K420" i="1"/>
  <c r="J420" i="1"/>
  <c r="M419" i="1"/>
  <c r="K419" i="1"/>
  <c r="J419" i="1"/>
  <c r="J416" i="1" s="1"/>
  <c r="G50" i="2" s="1"/>
  <c r="AU50" i="2" s="1"/>
  <c r="M418" i="1"/>
  <c r="K418" i="1"/>
  <c r="J418" i="1"/>
  <c r="M417" i="1"/>
  <c r="K417" i="1"/>
  <c r="J417" i="1"/>
  <c r="M416" i="1"/>
  <c r="M415" i="1"/>
  <c r="M414" i="1"/>
  <c r="M412" i="1"/>
  <c r="M411" i="1"/>
  <c r="M410" i="1"/>
  <c r="K410" i="1"/>
  <c r="J410" i="1"/>
  <c r="M409" i="1"/>
  <c r="K409" i="1"/>
  <c r="J409" i="1"/>
  <c r="M408" i="1"/>
  <c r="K408" i="1"/>
  <c r="J408" i="1"/>
  <c r="M407" i="1"/>
  <c r="K407" i="1"/>
  <c r="J407" i="1"/>
  <c r="M406" i="1"/>
  <c r="K406" i="1"/>
  <c r="J406" i="1"/>
  <c r="M405" i="1"/>
  <c r="K405" i="1"/>
  <c r="J405" i="1"/>
  <c r="M404" i="1"/>
  <c r="M403" i="1"/>
  <c r="M402" i="1"/>
  <c r="M400" i="1"/>
  <c r="M399" i="1"/>
  <c r="M398" i="1"/>
  <c r="K398" i="1"/>
  <c r="J398" i="1"/>
  <c r="M397" i="1"/>
  <c r="K397" i="1"/>
  <c r="J397" i="1"/>
  <c r="M396" i="1"/>
  <c r="K396" i="1"/>
  <c r="J396" i="1"/>
  <c r="M395" i="1"/>
  <c r="K395" i="1"/>
  <c r="J395" i="1"/>
  <c r="J392" i="1" s="1"/>
  <c r="M394" i="1"/>
  <c r="K394" i="1"/>
  <c r="J394" i="1"/>
  <c r="M393" i="1"/>
  <c r="K393" i="1"/>
  <c r="J393" i="1"/>
  <c r="M392" i="1"/>
  <c r="M391" i="1"/>
  <c r="M390" i="1"/>
  <c r="M389" i="1"/>
  <c r="J388" i="1"/>
  <c r="N388" i="1" s="1"/>
  <c r="M387" i="1"/>
  <c r="F387" i="1"/>
  <c r="M386" i="1"/>
  <c r="M385" i="1"/>
  <c r="K385" i="1"/>
  <c r="J385" i="1"/>
  <c r="M384" i="1"/>
  <c r="K384" i="1"/>
  <c r="J384" i="1"/>
  <c r="M383" i="1"/>
  <c r="K383" i="1"/>
  <c r="M382" i="1"/>
  <c r="K382" i="1"/>
  <c r="M381" i="1"/>
  <c r="K381" i="1"/>
  <c r="J381" i="1"/>
  <c r="M380" i="1"/>
  <c r="K380" i="1"/>
  <c r="J380" i="1"/>
  <c r="M379" i="1"/>
  <c r="K379" i="1"/>
  <c r="M378" i="1"/>
  <c r="I378" i="1"/>
  <c r="M377" i="1"/>
  <c r="M376" i="1"/>
  <c r="J375" i="1"/>
  <c r="N375" i="1" s="1"/>
  <c r="M374" i="1"/>
  <c r="F374" i="1"/>
  <c r="M373" i="1"/>
  <c r="M372" i="1"/>
  <c r="K372" i="1"/>
  <c r="J372" i="1"/>
  <c r="M371" i="1"/>
  <c r="K371" i="1"/>
  <c r="J371" i="1"/>
  <c r="M370" i="1"/>
  <c r="K370" i="1"/>
  <c r="J370" i="1"/>
  <c r="M369" i="1"/>
  <c r="K369" i="1"/>
  <c r="J369" i="1"/>
  <c r="M368" i="1"/>
  <c r="K368" i="1"/>
  <c r="M367" i="1"/>
  <c r="K367" i="1"/>
  <c r="M366" i="1"/>
  <c r="K366" i="1"/>
  <c r="J366" i="1"/>
  <c r="M365" i="1"/>
  <c r="K365" i="1"/>
  <c r="J365" i="1"/>
  <c r="M364" i="1"/>
  <c r="I364" i="1"/>
  <c r="M363" i="1"/>
  <c r="M362" i="1"/>
  <c r="J361" i="1"/>
  <c r="N361" i="1" s="1"/>
  <c r="M360" i="1"/>
  <c r="F360" i="1"/>
  <c r="M359" i="1"/>
  <c r="M358" i="1"/>
  <c r="K358" i="1"/>
  <c r="J358" i="1"/>
  <c r="M357" i="1"/>
  <c r="K357" i="1"/>
  <c r="J357" i="1"/>
  <c r="M356" i="1"/>
  <c r="K356" i="1"/>
  <c r="M355" i="1"/>
  <c r="K355" i="1"/>
  <c r="M354" i="1"/>
  <c r="K354" i="1"/>
  <c r="M353" i="1"/>
  <c r="K353" i="1"/>
  <c r="J353" i="1"/>
  <c r="M352" i="1"/>
  <c r="I352" i="1"/>
  <c r="M351" i="1"/>
  <c r="M350" i="1"/>
  <c r="M349" i="1"/>
  <c r="J348" i="1"/>
  <c r="N348" i="1" s="1"/>
  <c r="M347" i="1"/>
  <c r="F347" i="1"/>
  <c r="M346" i="1"/>
  <c r="M345" i="1"/>
  <c r="K345" i="1"/>
  <c r="J345" i="1"/>
  <c r="M344" i="1"/>
  <c r="K344" i="1"/>
  <c r="M343" i="1"/>
  <c r="K343" i="1"/>
  <c r="J343" i="1"/>
  <c r="M342" i="1"/>
  <c r="K342" i="1"/>
  <c r="M341" i="1"/>
  <c r="K341" i="1"/>
  <c r="J341" i="1"/>
  <c r="M340" i="1"/>
  <c r="K340" i="1"/>
  <c r="M339" i="1"/>
  <c r="K339" i="1"/>
  <c r="M338" i="1"/>
  <c r="K338" i="1"/>
  <c r="M337" i="1"/>
  <c r="I337" i="1"/>
  <c r="M336" i="1"/>
  <c r="M335" i="1"/>
  <c r="J334" i="1"/>
  <c r="N334" i="1" s="1"/>
  <c r="M333" i="1"/>
  <c r="F333" i="1"/>
  <c r="M332" i="1"/>
  <c r="M331" i="1"/>
  <c r="K331" i="1"/>
  <c r="M330" i="1"/>
  <c r="K330" i="1"/>
  <c r="J330" i="1"/>
  <c r="M329" i="1"/>
  <c r="K329" i="1"/>
  <c r="M328" i="1"/>
  <c r="K328" i="1"/>
  <c r="M327" i="1"/>
  <c r="K327" i="1"/>
  <c r="M326" i="1"/>
  <c r="I326" i="1"/>
  <c r="M325" i="1"/>
  <c r="M324" i="1"/>
  <c r="M323" i="1"/>
  <c r="J323" i="1"/>
  <c r="N323" i="1" s="1"/>
  <c r="M322" i="1"/>
  <c r="M321" i="1"/>
  <c r="M320" i="1"/>
  <c r="K320" i="1"/>
  <c r="J320" i="1"/>
  <c r="M319" i="1"/>
  <c r="K319" i="1"/>
  <c r="J319" i="1"/>
  <c r="J315" i="1" s="1"/>
  <c r="M318" i="1"/>
  <c r="K318" i="1"/>
  <c r="M317" i="1"/>
  <c r="K317" i="1"/>
  <c r="K315" i="1" s="1"/>
  <c r="K322" i="1" s="1"/>
  <c r="K323" i="1" s="1"/>
  <c r="O323" i="1" s="1"/>
  <c r="M316" i="1"/>
  <c r="K316" i="1"/>
  <c r="M315" i="1"/>
  <c r="M314" i="1"/>
  <c r="M313" i="1"/>
  <c r="J312" i="1"/>
  <c r="N312" i="1" s="1"/>
  <c r="M311" i="1"/>
  <c r="F311" i="1"/>
  <c r="M310" i="1"/>
  <c r="M309" i="1"/>
  <c r="K309" i="1"/>
  <c r="J309" i="1"/>
  <c r="M308" i="1"/>
  <c r="K308" i="1"/>
  <c r="J308" i="1"/>
  <c r="M307" i="1"/>
  <c r="K307" i="1"/>
  <c r="M306" i="1"/>
  <c r="K306" i="1"/>
  <c r="M305" i="1"/>
  <c r="K305" i="1"/>
  <c r="J305" i="1"/>
  <c r="M304" i="1"/>
  <c r="I304" i="1"/>
  <c r="M303" i="1"/>
  <c r="M302" i="1"/>
  <c r="J301" i="1"/>
  <c r="N301" i="1" s="1"/>
  <c r="M300" i="1"/>
  <c r="M299" i="1"/>
  <c r="M298" i="1"/>
  <c r="K298" i="1"/>
  <c r="M297" i="1"/>
  <c r="K297" i="1"/>
  <c r="M296" i="1"/>
  <c r="K296" i="1"/>
  <c r="M295" i="1"/>
  <c r="K295" i="1"/>
  <c r="M294" i="1"/>
  <c r="K294" i="1"/>
  <c r="M293" i="1"/>
  <c r="M292" i="1"/>
  <c r="M291" i="1"/>
  <c r="N290" i="1"/>
  <c r="J290" i="1"/>
  <c r="M289" i="1"/>
  <c r="F289" i="1"/>
  <c r="M288" i="1"/>
  <c r="M287" i="1"/>
  <c r="K287" i="1"/>
  <c r="J287" i="1"/>
  <c r="M286" i="1"/>
  <c r="K286" i="1"/>
  <c r="J286" i="1"/>
  <c r="M285" i="1"/>
  <c r="K285" i="1"/>
  <c r="J285" i="1"/>
  <c r="M284" i="1"/>
  <c r="K284" i="1"/>
  <c r="M283" i="1"/>
  <c r="K283" i="1"/>
  <c r="M282" i="1"/>
  <c r="K282" i="1"/>
  <c r="M281" i="1"/>
  <c r="K281" i="1"/>
  <c r="M280" i="1"/>
  <c r="I280" i="1"/>
  <c r="M279" i="1"/>
  <c r="M278" i="1"/>
  <c r="M277" i="1"/>
  <c r="J276" i="1"/>
  <c r="N276" i="1" s="1"/>
  <c r="M275" i="1"/>
  <c r="M274" i="1"/>
  <c r="M273" i="1"/>
  <c r="K273" i="1"/>
  <c r="J273" i="1"/>
  <c r="M272" i="1"/>
  <c r="K272" i="1"/>
  <c r="K269" i="1" s="1"/>
  <c r="K275" i="1" s="1"/>
  <c r="K276" i="1" s="1"/>
  <c r="O276" i="1" s="1"/>
  <c r="M271" i="1"/>
  <c r="K271" i="1"/>
  <c r="M270" i="1"/>
  <c r="K270" i="1"/>
  <c r="M269" i="1"/>
  <c r="J269" i="1"/>
  <c r="G35" i="2" s="1"/>
  <c r="M268" i="1"/>
  <c r="M267" i="1"/>
  <c r="J266" i="1"/>
  <c r="N266" i="1" s="1"/>
  <c r="M265" i="1"/>
  <c r="F265" i="1"/>
  <c r="M264" i="1"/>
  <c r="M263" i="1"/>
  <c r="K263" i="1"/>
  <c r="J263" i="1"/>
  <c r="M262" i="1"/>
  <c r="K262" i="1"/>
  <c r="M261" i="1"/>
  <c r="K261" i="1"/>
  <c r="M260" i="1"/>
  <c r="K260" i="1"/>
  <c r="M259" i="1"/>
  <c r="K259" i="1"/>
  <c r="M258" i="1"/>
  <c r="I258" i="1"/>
  <c r="M257" i="1"/>
  <c r="M256" i="1"/>
  <c r="M254" i="1"/>
  <c r="M253" i="1"/>
  <c r="M252" i="1"/>
  <c r="K252" i="1"/>
  <c r="J252" i="1"/>
  <c r="J247" i="1" s="1"/>
  <c r="G33" i="2" s="1"/>
  <c r="M251" i="1"/>
  <c r="K251" i="1"/>
  <c r="J251" i="1"/>
  <c r="M250" i="1"/>
  <c r="K250" i="1"/>
  <c r="K247" i="1" s="1"/>
  <c r="K254" i="1" s="1"/>
  <c r="K255" i="1" s="1"/>
  <c r="O255" i="1" s="1"/>
  <c r="M249" i="1"/>
  <c r="K249" i="1"/>
  <c r="M248" i="1"/>
  <c r="K248" i="1"/>
  <c r="M247" i="1"/>
  <c r="M246" i="1"/>
  <c r="M245" i="1"/>
  <c r="J244" i="1"/>
  <c r="N244" i="1" s="1"/>
  <c r="M243" i="1"/>
  <c r="M242" i="1"/>
  <c r="M241" i="1"/>
  <c r="K241" i="1"/>
  <c r="M240" i="1"/>
  <c r="K240" i="1"/>
  <c r="M239" i="1"/>
  <c r="K239" i="1"/>
  <c r="M238" i="1"/>
  <c r="K238" i="1"/>
  <c r="M237" i="1"/>
  <c r="K237" i="1"/>
  <c r="M236" i="1"/>
  <c r="K236" i="1"/>
  <c r="M235" i="1"/>
  <c r="K235" i="1"/>
  <c r="M234" i="1"/>
  <c r="K234" i="1"/>
  <c r="M233" i="1"/>
  <c r="K233" i="1"/>
  <c r="M232" i="1"/>
  <c r="K232" i="1"/>
  <c r="K231" i="1" s="1"/>
  <c r="K243" i="1" s="1"/>
  <c r="K244" i="1" s="1"/>
  <c r="O244" i="1" s="1"/>
  <c r="M231" i="1"/>
  <c r="M230" i="1"/>
  <c r="M229" i="1"/>
  <c r="J228" i="1"/>
  <c r="N228" i="1" s="1"/>
  <c r="M227" i="1"/>
  <c r="M226" i="1"/>
  <c r="M225" i="1"/>
  <c r="K225" i="1"/>
  <c r="M224" i="1"/>
  <c r="K224" i="1"/>
  <c r="K220" i="1" s="1"/>
  <c r="K227" i="1" s="1"/>
  <c r="K228" i="1" s="1"/>
  <c r="O228" i="1" s="1"/>
  <c r="M223" i="1"/>
  <c r="K223" i="1"/>
  <c r="M222" i="1"/>
  <c r="K222" i="1"/>
  <c r="M221" i="1"/>
  <c r="K221" i="1"/>
  <c r="M220" i="1"/>
  <c r="M219" i="1"/>
  <c r="M218" i="1"/>
  <c r="J217" i="1"/>
  <c r="N217" i="1" s="1"/>
  <c r="M216" i="1"/>
  <c r="F216" i="1"/>
  <c r="M215" i="1"/>
  <c r="M214" i="1"/>
  <c r="K214" i="1"/>
  <c r="M213" i="1"/>
  <c r="K213" i="1"/>
  <c r="M212" i="1"/>
  <c r="K212" i="1"/>
  <c r="J212" i="1"/>
  <c r="M211" i="1"/>
  <c r="K211" i="1"/>
  <c r="M210" i="1"/>
  <c r="K210" i="1"/>
  <c r="M209" i="1"/>
  <c r="K209" i="1"/>
  <c r="M208" i="1"/>
  <c r="K208" i="1"/>
  <c r="M207" i="1"/>
  <c r="I207" i="1"/>
  <c r="M206" i="1"/>
  <c r="M205" i="1"/>
  <c r="J204" i="1"/>
  <c r="N204" i="1" s="1"/>
  <c r="M203" i="1"/>
  <c r="F203" i="1"/>
  <c r="M202" i="1"/>
  <c r="M201" i="1"/>
  <c r="K201" i="1"/>
  <c r="J201" i="1"/>
  <c r="M200" i="1"/>
  <c r="K200" i="1"/>
  <c r="J200" i="1"/>
  <c r="M199" i="1"/>
  <c r="K199" i="1"/>
  <c r="J199" i="1"/>
  <c r="M198" i="1"/>
  <c r="K198" i="1"/>
  <c r="J198" i="1"/>
  <c r="M197" i="1"/>
  <c r="K197" i="1"/>
  <c r="J197" i="1"/>
  <c r="M196" i="1"/>
  <c r="K196" i="1"/>
  <c r="J196" i="1"/>
  <c r="M195" i="1"/>
  <c r="K195" i="1"/>
  <c r="J195" i="1"/>
  <c r="M194" i="1"/>
  <c r="I194" i="1"/>
  <c r="M193" i="1"/>
  <c r="M192" i="1"/>
  <c r="M191" i="1"/>
  <c r="J190" i="1"/>
  <c r="N190" i="1" s="1"/>
  <c r="M189" i="1"/>
  <c r="M188" i="1"/>
  <c r="M187" i="1"/>
  <c r="K187" i="1"/>
  <c r="J187" i="1"/>
  <c r="M186" i="1"/>
  <c r="K186" i="1"/>
  <c r="J186" i="1"/>
  <c r="M185" i="1"/>
  <c r="K185" i="1"/>
  <c r="J185" i="1"/>
  <c r="M184" i="1"/>
  <c r="K184" i="1"/>
  <c r="J184" i="1"/>
  <c r="M183" i="1"/>
  <c r="K183" i="1"/>
  <c r="J183" i="1"/>
  <c r="M182" i="1"/>
  <c r="K182" i="1"/>
  <c r="J182" i="1"/>
  <c r="M181" i="1"/>
  <c r="K181" i="1"/>
  <c r="J181" i="1"/>
  <c r="M180" i="1"/>
  <c r="M179" i="1"/>
  <c r="M178" i="1"/>
  <c r="J177" i="1"/>
  <c r="N177" i="1" s="1"/>
  <c r="M176" i="1"/>
  <c r="M175" i="1"/>
  <c r="M174" i="1"/>
  <c r="K174" i="1"/>
  <c r="J174" i="1"/>
  <c r="M173" i="1"/>
  <c r="K173" i="1"/>
  <c r="K176" i="1" s="1"/>
  <c r="K177" i="1" s="1"/>
  <c r="M172" i="1"/>
  <c r="M171" i="1"/>
  <c r="K25" i="2" s="1"/>
  <c r="M170" i="1"/>
  <c r="N169" i="1"/>
  <c r="J169" i="1"/>
  <c r="M168" i="1"/>
  <c r="M167" i="1"/>
  <c r="M166" i="1"/>
  <c r="K166" i="1"/>
  <c r="J166" i="1"/>
  <c r="M165" i="1"/>
  <c r="K165" i="1"/>
  <c r="K164" i="1" s="1"/>
  <c r="K168" i="1" s="1"/>
  <c r="K169" i="1" s="1"/>
  <c r="J165" i="1"/>
  <c r="M164" i="1"/>
  <c r="M163" i="1"/>
  <c r="M162" i="1"/>
  <c r="J161" i="1"/>
  <c r="N161" i="1" s="1"/>
  <c r="M160" i="1"/>
  <c r="M159" i="1"/>
  <c r="M158" i="1"/>
  <c r="K158" i="1"/>
  <c r="J158" i="1"/>
  <c r="M157" i="1"/>
  <c r="K157" i="1"/>
  <c r="K156" i="1" s="1"/>
  <c r="K160" i="1" s="1"/>
  <c r="K161" i="1" s="1"/>
  <c r="O161" i="1" s="1"/>
  <c r="J157" i="1"/>
  <c r="M156" i="1"/>
  <c r="M155" i="1"/>
  <c r="M154" i="1"/>
  <c r="J153" i="1"/>
  <c r="N153" i="1" s="1"/>
  <c r="M152" i="1"/>
  <c r="M151" i="1"/>
  <c r="M150" i="1"/>
  <c r="K150" i="1"/>
  <c r="K148" i="1" s="1"/>
  <c r="K152" i="1" s="1"/>
  <c r="K153" i="1" s="1"/>
  <c r="J150" i="1"/>
  <c r="M149" i="1"/>
  <c r="K149" i="1"/>
  <c r="J149" i="1"/>
  <c r="M148" i="1"/>
  <c r="M147" i="1"/>
  <c r="M146" i="1"/>
  <c r="J145" i="1"/>
  <c r="M144" i="1"/>
  <c r="M143" i="1"/>
  <c r="M142" i="1"/>
  <c r="K142" i="1"/>
  <c r="J142" i="1"/>
  <c r="M141" i="1"/>
  <c r="K141" i="1"/>
  <c r="K140" i="1" s="1"/>
  <c r="K144" i="1" s="1"/>
  <c r="K145" i="1" s="1"/>
  <c r="O145" i="1" s="1"/>
  <c r="J141" i="1"/>
  <c r="M140" i="1"/>
  <c r="M139" i="1"/>
  <c r="M138" i="1"/>
  <c r="J137" i="1"/>
  <c r="N137" i="1" s="1"/>
  <c r="M136" i="1"/>
  <c r="M135" i="1"/>
  <c r="M134" i="1"/>
  <c r="K134" i="1"/>
  <c r="J134" i="1"/>
  <c r="M133" i="1"/>
  <c r="K133" i="1"/>
  <c r="K132" i="1" s="1"/>
  <c r="K136" i="1" s="1"/>
  <c r="K137" i="1" s="1"/>
  <c r="O137" i="1" s="1"/>
  <c r="J133" i="1"/>
  <c r="M132" i="1"/>
  <c r="M131" i="1"/>
  <c r="M130" i="1"/>
  <c r="N129" i="1"/>
  <c r="J129" i="1"/>
  <c r="M128" i="1"/>
  <c r="M127" i="1"/>
  <c r="M126" i="1"/>
  <c r="K126" i="1"/>
  <c r="K124" i="1" s="1"/>
  <c r="K128" i="1" s="1"/>
  <c r="K129" i="1" s="1"/>
  <c r="O129" i="1" s="1"/>
  <c r="J126" i="1"/>
  <c r="M125" i="1"/>
  <c r="K125" i="1"/>
  <c r="J125" i="1"/>
  <c r="M124" i="1"/>
  <c r="M123" i="1"/>
  <c r="M122" i="1"/>
  <c r="M120" i="1"/>
  <c r="M119" i="1"/>
  <c r="M118" i="1"/>
  <c r="K118" i="1"/>
  <c r="J118" i="1"/>
  <c r="M117" i="1"/>
  <c r="K117" i="1"/>
  <c r="K116" i="1" s="1"/>
  <c r="K120" i="1" s="1"/>
  <c r="K121" i="1" s="1"/>
  <c r="O121" i="1" s="1"/>
  <c r="J117" i="1"/>
  <c r="J116" i="1" s="1"/>
  <c r="M116" i="1"/>
  <c r="M115" i="1"/>
  <c r="M114" i="1"/>
  <c r="M112" i="1"/>
  <c r="M111" i="1"/>
  <c r="M110" i="1"/>
  <c r="K110" i="1"/>
  <c r="J110" i="1"/>
  <c r="M109" i="1"/>
  <c r="K109" i="1"/>
  <c r="J109" i="1"/>
  <c r="J108" i="1" s="1"/>
  <c r="G17" i="2" s="1"/>
  <c r="AV17" i="2" s="1"/>
  <c r="M108" i="1"/>
  <c r="M107" i="1"/>
  <c r="M106" i="1"/>
  <c r="M104" i="1"/>
  <c r="M103" i="1"/>
  <c r="M102" i="1"/>
  <c r="K102" i="1"/>
  <c r="J102" i="1"/>
  <c r="M101" i="1"/>
  <c r="K101" i="1"/>
  <c r="J101" i="1"/>
  <c r="J100" i="1" s="1"/>
  <c r="M100" i="1"/>
  <c r="M99" i="1"/>
  <c r="M98" i="1"/>
  <c r="M96" i="1"/>
  <c r="J96" i="1"/>
  <c r="H15" i="2" s="1"/>
  <c r="M95" i="1"/>
  <c r="M94" i="1"/>
  <c r="K94" i="1"/>
  <c r="J94" i="1"/>
  <c r="M93" i="1"/>
  <c r="K93" i="1"/>
  <c r="K92" i="1" s="1"/>
  <c r="K96" i="1" s="1"/>
  <c r="K97" i="1" s="1"/>
  <c r="O97" i="1" s="1"/>
  <c r="J93" i="1"/>
  <c r="M92" i="1"/>
  <c r="M91" i="1"/>
  <c r="M90" i="1"/>
  <c r="M88" i="1"/>
  <c r="M87" i="1"/>
  <c r="M86" i="1"/>
  <c r="K86" i="1"/>
  <c r="K84" i="1" s="1"/>
  <c r="K88" i="1" s="1"/>
  <c r="K89" i="1" s="1"/>
  <c r="O89" i="1" s="1"/>
  <c r="J86" i="1"/>
  <c r="J84" i="1" s="1"/>
  <c r="M85" i="1"/>
  <c r="K85" i="1"/>
  <c r="J85" i="1"/>
  <c r="M84" i="1"/>
  <c r="M83" i="1"/>
  <c r="M82" i="1"/>
  <c r="M80" i="1"/>
  <c r="M79" i="1"/>
  <c r="M78" i="1"/>
  <c r="K78" i="1"/>
  <c r="J78" i="1"/>
  <c r="M77" i="1"/>
  <c r="K77" i="1"/>
  <c r="K76" i="1" s="1"/>
  <c r="K80" i="1" s="1"/>
  <c r="K81" i="1" s="1"/>
  <c r="O81" i="1" s="1"/>
  <c r="J77" i="1"/>
  <c r="M76" i="1"/>
  <c r="M75" i="1"/>
  <c r="M74" i="1"/>
  <c r="M72" i="1"/>
  <c r="M71" i="1"/>
  <c r="M70" i="1"/>
  <c r="K70" i="1"/>
  <c r="J70" i="1"/>
  <c r="M69" i="1"/>
  <c r="K69" i="1"/>
  <c r="K68" i="1" s="1"/>
  <c r="K72" i="1" s="1"/>
  <c r="K73" i="1" s="1"/>
  <c r="J69" i="1"/>
  <c r="M68" i="1"/>
  <c r="J68" i="1"/>
  <c r="J72" i="1" s="1"/>
  <c r="M67" i="1"/>
  <c r="M66" i="1"/>
  <c r="M65" i="1"/>
  <c r="M64" i="1"/>
  <c r="M63" i="1"/>
  <c r="J63" i="1"/>
  <c r="H10" i="2" s="1"/>
  <c r="M62" i="1"/>
  <c r="M61" i="1"/>
  <c r="K61" i="1"/>
  <c r="K63" i="1" s="1"/>
  <c r="K64" i="1" s="1"/>
  <c r="O64" i="1" s="1"/>
  <c r="M60" i="1"/>
  <c r="M59" i="1"/>
  <c r="M58" i="1"/>
  <c r="M56" i="1"/>
  <c r="M55" i="1"/>
  <c r="M54" i="1"/>
  <c r="K54" i="1"/>
  <c r="J54" i="1"/>
  <c r="M53" i="1"/>
  <c r="K53" i="1"/>
  <c r="J53" i="1"/>
  <c r="M52" i="1"/>
  <c r="K52" i="1"/>
  <c r="J52" i="1"/>
  <c r="M51" i="1"/>
  <c r="K51" i="1"/>
  <c r="J51" i="1"/>
  <c r="M50" i="1"/>
  <c r="K50" i="1"/>
  <c r="J50" i="1"/>
  <c r="M49" i="1"/>
  <c r="K49" i="1"/>
  <c r="J49" i="1"/>
  <c r="M48" i="1"/>
  <c r="K48" i="1"/>
  <c r="J48" i="1"/>
  <c r="M47" i="1"/>
  <c r="K47" i="1"/>
  <c r="J47" i="1"/>
  <c r="M46" i="1"/>
  <c r="K46" i="1"/>
  <c r="J46" i="1"/>
  <c r="M45" i="1"/>
  <c r="K45" i="1"/>
  <c r="J45" i="1"/>
  <c r="M44" i="1"/>
  <c r="M43" i="1"/>
  <c r="M42" i="1"/>
  <c r="M40" i="1"/>
  <c r="M39" i="1"/>
  <c r="M38" i="1"/>
  <c r="K38" i="1"/>
  <c r="J38" i="1"/>
  <c r="M37" i="1"/>
  <c r="K37" i="1"/>
  <c r="J37" i="1"/>
  <c r="M36" i="1"/>
  <c r="K36" i="1"/>
  <c r="J36" i="1"/>
  <c r="M35" i="1"/>
  <c r="K35" i="1"/>
  <c r="J35" i="1"/>
  <c r="M34" i="1"/>
  <c r="K34" i="1"/>
  <c r="J34" i="1"/>
  <c r="M33" i="1"/>
  <c r="K33" i="1"/>
  <c r="J33" i="1"/>
  <c r="M32" i="1"/>
  <c r="K32" i="1"/>
  <c r="J32" i="1"/>
  <c r="M31" i="1"/>
  <c r="M30" i="1"/>
  <c r="M29" i="1"/>
  <c r="M27" i="1"/>
  <c r="M26" i="1"/>
  <c r="M25" i="1"/>
  <c r="K25" i="1"/>
  <c r="J25" i="1"/>
  <c r="M24" i="1"/>
  <c r="K24" i="1"/>
  <c r="J24" i="1"/>
  <c r="M23" i="1"/>
  <c r="K23" i="1"/>
  <c r="J23" i="1"/>
  <c r="M22" i="1"/>
  <c r="K22" i="1"/>
  <c r="J22" i="1"/>
  <c r="M21" i="1"/>
  <c r="K21" i="1"/>
  <c r="J21" i="1"/>
  <c r="M20" i="1"/>
  <c r="K20" i="1"/>
  <c r="J20" i="1"/>
  <c r="M19" i="1"/>
  <c r="M18" i="1"/>
  <c r="M17" i="1"/>
  <c r="M15" i="1"/>
  <c r="M14" i="1"/>
  <c r="M13" i="1"/>
  <c r="K13" i="1"/>
  <c r="J13" i="1"/>
  <c r="M12" i="1"/>
  <c r="K12" i="1"/>
  <c r="J12" i="1"/>
  <c r="M11" i="1"/>
  <c r="K11" i="1"/>
  <c r="J11" i="1"/>
  <c r="M10" i="1"/>
  <c r="K10" i="1"/>
  <c r="J10" i="1"/>
  <c r="M9" i="1"/>
  <c r="K9" i="1"/>
  <c r="J9" i="1"/>
  <c r="J7" i="1" s="1"/>
  <c r="M8" i="1"/>
  <c r="K8" i="1"/>
  <c r="J8" i="1"/>
  <c r="M7" i="1"/>
  <c r="M6" i="1"/>
  <c r="M5" i="1"/>
  <c r="M4" i="1"/>
  <c r="G48" i="2" l="1"/>
  <c r="AU48" i="2" s="1"/>
  <c r="J400" i="1"/>
  <c r="H48" i="2" s="1"/>
  <c r="K378" i="1"/>
  <c r="K387" i="1" s="1"/>
  <c r="K388" i="1" s="1"/>
  <c r="K726" i="1"/>
  <c r="K732" i="1" s="1"/>
  <c r="K733" i="1" s="1"/>
  <c r="J44" i="1"/>
  <c r="K452" i="1"/>
  <c r="K458" i="1" s="1"/>
  <c r="K459" i="1" s="1"/>
  <c r="O459" i="1" s="1"/>
  <c r="G58" i="2"/>
  <c r="AU58" i="2" s="1"/>
  <c r="F492" i="1"/>
  <c r="J784" i="1"/>
  <c r="G193" i="2"/>
  <c r="AU193" i="2" s="1"/>
  <c r="I1789" i="1"/>
  <c r="F1795" i="1"/>
  <c r="G138" i="2"/>
  <c r="AU138" i="2" s="1"/>
  <c r="I1245" i="1"/>
  <c r="H84" i="2"/>
  <c r="J744" i="1"/>
  <c r="N744" i="1" s="1"/>
  <c r="O1495" i="1"/>
  <c r="L1495" i="1"/>
  <c r="M1495" i="1" s="1"/>
  <c r="K108" i="1"/>
  <c r="K112" i="1" s="1"/>
  <c r="K113" i="1" s="1"/>
  <c r="O113" i="1" s="1"/>
  <c r="K7" i="1"/>
  <c r="K15" i="1" s="1"/>
  <c r="K16" i="1" s="1"/>
  <c r="K437" i="1"/>
  <c r="K448" i="1" s="1"/>
  <c r="K449" i="1" s="1"/>
  <c r="O449" i="1" s="1"/>
  <c r="J180" i="1"/>
  <c r="G27" i="2" s="1"/>
  <c r="AV27" i="2" s="1"/>
  <c r="J278" i="1"/>
  <c r="L2153" i="1"/>
  <c r="M2153" i="1" s="1"/>
  <c r="J254" i="1"/>
  <c r="H33" i="2" s="1"/>
  <c r="K293" i="1"/>
  <c r="K300" i="1" s="1"/>
  <c r="K301" i="1" s="1"/>
  <c r="O301" i="1" s="1"/>
  <c r="K581" i="1"/>
  <c r="K588" i="1" s="1"/>
  <c r="K589" i="1" s="1"/>
  <c r="K100" i="1"/>
  <c r="K104" i="1" s="1"/>
  <c r="K105" i="1" s="1"/>
  <c r="O105" i="1" s="1"/>
  <c r="K207" i="1"/>
  <c r="K216" i="1" s="1"/>
  <c r="K217" i="1" s="1"/>
  <c r="O217" i="1" s="1"/>
  <c r="I247" i="1"/>
  <c r="J428" i="1"/>
  <c r="K623" i="1"/>
  <c r="K628" i="1" s="1"/>
  <c r="K629" i="1" s="1"/>
  <c r="O629" i="1" s="1"/>
  <c r="K967" i="1"/>
  <c r="K973" i="1" s="1"/>
  <c r="K974" i="1" s="1"/>
  <c r="O974" i="1" s="1"/>
  <c r="K987" i="1"/>
  <c r="K993" i="1" s="1"/>
  <c r="K994" i="1" s="1"/>
  <c r="K1014" i="1"/>
  <c r="K1021" i="1" s="1"/>
  <c r="K1022" i="1" s="1"/>
  <c r="K1426" i="1"/>
  <c r="K1431" i="1" s="1"/>
  <c r="K1432" i="1" s="1"/>
  <c r="L1432" i="1" s="1"/>
  <c r="M1432" i="1" s="1"/>
  <c r="K2069" i="1"/>
  <c r="K2077" i="1" s="1"/>
  <c r="K2078" i="1" s="1"/>
  <c r="O2078" i="1" s="1"/>
  <c r="G244" i="2"/>
  <c r="F2324" i="1"/>
  <c r="K570" i="1"/>
  <c r="K577" i="1" s="1"/>
  <c r="K578" i="1" s="1"/>
  <c r="L578" i="1" s="1"/>
  <c r="M578" i="1" s="1"/>
  <c r="G83" i="2"/>
  <c r="AU83" i="2" s="1"/>
  <c r="I726" i="1"/>
  <c r="G212" i="2"/>
  <c r="AU212" i="2" s="1"/>
  <c r="F1984" i="1"/>
  <c r="K496" i="1"/>
  <c r="K501" i="1" s="1"/>
  <c r="K502" i="1" s="1"/>
  <c r="O502" i="1" s="1"/>
  <c r="L145" i="1"/>
  <c r="M145" i="1" s="1"/>
  <c r="N145" i="1"/>
  <c r="K352" i="1"/>
  <c r="K360" i="1" s="1"/>
  <c r="K361" i="1" s="1"/>
  <c r="K350" i="1" s="1"/>
  <c r="K364" i="1"/>
  <c r="K374" i="1" s="1"/>
  <c r="K375" i="1" s="1"/>
  <c r="O375" i="1" s="1"/>
  <c r="K392" i="1"/>
  <c r="K400" i="1" s="1"/>
  <c r="K401" i="1" s="1"/>
  <c r="K428" i="1"/>
  <c r="K433" i="1" s="1"/>
  <c r="K434" i="1" s="1"/>
  <c r="O434" i="1" s="1"/>
  <c r="K505" i="1"/>
  <c r="K510" i="1" s="1"/>
  <c r="K511" i="1" s="1"/>
  <c r="O511" i="1" s="1"/>
  <c r="K515" i="1"/>
  <c r="K523" i="1" s="1"/>
  <c r="K524" i="1" s="1"/>
  <c r="K538" i="1"/>
  <c r="K544" i="1" s="1"/>
  <c r="K545" i="1" s="1"/>
  <c r="K670" i="1"/>
  <c r="K677" i="1" s="1"/>
  <c r="K678" i="1" s="1"/>
  <c r="K997" i="1"/>
  <c r="K1002" i="1" s="1"/>
  <c r="K1003" i="1" s="1"/>
  <c r="O1003" i="1" s="1"/>
  <c r="G160" i="2"/>
  <c r="AU160" i="2" s="1"/>
  <c r="F1450" i="1"/>
  <c r="J31" i="1"/>
  <c r="J76" i="1"/>
  <c r="K258" i="1"/>
  <c r="K265" i="1" s="1"/>
  <c r="K266" i="1" s="1"/>
  <c r="O266" i="1" s="1"/>
  <c r="K304" i="1"/>
  <c r="K311" i="1" s="1"/>
  <c r="K312" i="1" s="1"/>
  <c r="K416" i="1"/>
  <c r="K424" i="1" s="1"/>
  <c r="K425" i="1" s="1"/>
  <c r="O425" i="1" s="1"/>
  <c r="J668" i="1"/>
  <c r="K681" i="1"/>
  <c r="K688" i="1" s="1"/>
  <c r="K689" i="1" s="1"/>
  <c r="K860" i="1"/>
  <c r="K865" i="1" s="1"/>
  <c r="K866" i="1" s="1"/>
  <c r="O866" i="1" s="1"/>
  <c r="J1508" i="1"/>
  <c r="K1564" i="1"/>
  <c r="K1570" i="1" s="1"/>
  <c r="K1571" i="1" s="1"/>
  <c r="O1571" i="1" s="1"/>
  <c r="K1600" i="1"/>
  <c r="K1608" i="1" s="1"/>
  <c r="K1609" i="1" s="1"/>
  <c r="K1908" i="1"/>
  <c r="K1917" i="1" s="1"/>
  <c r="K1918" i="1" s="1"/>
  <c r="N2153" i="1"/>
  <c r="J2544" i="1"/>
  <c r="G269" i="2" s="1"/>
  <c r="AU269" i="2" s="1"/>
  <c r="K2567" i="1"/>
  <c r="K2572" i="1" s="1"/>
  <c r="K2573" i="1" s="1"/>
  <c r="O2573" i="1" s="1"/>
  <c r="AV10" i="2"/>
  <c r="AU10" i="2"/>
  <c r="AS78" i="2"/>
  <c r="AQ113" i="2"/>
  <c r="AU113" i="2"/>
  <c r="AS188" i="2"/>
  <c r="AT53" i="2"/>
  <c r="AR29" i="2"/>
  <c r="AH28" i="2"/>
  <c r="AU35" i="2"/>
  <c r="AR38" i="2"/>
  <c r="AU38" i="2"/>
  <c r="AL36" i="2"/>
  <c r="AO47" i="2"/>
  <c r="AR52" i="2"/>
  <c r="AO56" i="2"/>
  <c r="AR66" i="2"/>
  <c r="AT67" i="2"/>
  <c r="AA78" i="2"/>
  <c r="AB78" i="2" s="1"/>
  <c r="AR81" i="2"/>
  <c r="AS87" i="2"/>
  <c r="AK85" i="2"/>
  <c r="AH99" i="2"/>
  <c r="AQ101" i="2"/>
  <c r="AU101" i="2"/>
  <c r="AR106" i="2"/>
  <c r="AR107" i="2"/>
  <c r="AS107" i="2" s="1"/>
  <c r="AG154" i="2"/>
  <c r="AR204" i="2"/>
  <c r="I208" i="2"/>
  <c r="AP208" i="2" s="1"/>
  <c r="AR245" i="2"/>
  <c r="AJ247" i="2"/>
  <c r="AR253" i="2"/>
  <c r="AR254" i="2"/>
  <c r="I257" i="2"/>
  <c r="AR260" i="2"/>
  <c r="AS260" i="2" s="1"/>
  <c r="J849" i="1"/>
  <c r="K1185" i="1"/>
  <c r="K1191" i="1" s="1"/>
  <c r="K1192" i="1" s="1"/>
  <c r="K1195" i="1"/>
  <c r="K1201" i="1" s="1"/>
  <c r="K1202" i="1" s="1"/>
  <c r="K1285" i="1"/>
  <c r="K1290" i="1" s="1"/>
  <c r="K1291" i="1" s="1"/>
  <c r="K1454" i="1"/>
  <c r="K1459" i="1" s="1"/>
  <c r="K1460" i="1" s="1"/>
  <c r="K1574" i="1"/>
  <c r="K1584" i="1" s="1"/>
  <c r="K1585" i="1" s="1"/>
  <c r="K1708" i="1"/>
  <c r="K1716" i="1" s="1"/>
  <c r="K1717" i="1" s="1"/>
  <c r="O1717" i="1" s="1"/>
  <c r="K1789" i="1"/>
  <c r="K1795" i="1" s="1"/>
  <c r="K1796" i="1" s="1"/>
  <c r="O1796" i="1" s="1"/>
  <c r="L1806" i="1"/>
  <c r="M1806" i="1" s="1"/>
  <c r="K2502" i="1"/>
  <c r="K2510" i="1" s="1"/>
  <c r="K2511" i="1" s="1"/>
  <c r="K2527" i="1"/>
  <c r="K2533" i="1" s="1"/>
  <c r="K2534" i="1" s="1"/>
  <c r="O2534" i="1" s="1"/>
  <c r="K2576" i="1"/>
  <c r="K2581" i="1" s="1"/>
  <c r="K2582" i="1" s="1"/>
  <c r="O2582" i="1" s="1"/>
  <c r="K2585" i="1"/>
  <c r="K2594" i="1" s="1"/>
  <c r="K2595" i="1" s="1"/>
  <c r="O2595" i="1" s="1"/>
  <c r="AK11" i="2"/>
  <c r="AI28" i="2"/>
  <c r="AO43" i="2"/>
  <c r="AJ61" i="2"/>
  <c r="AL71" i="2"/>
  <c r="AL77" i="2"/>
  <c r="AO77" i="2"/>
  <c r="AQ82" i="2"/>
  <c r="AU82" i="2"/>
  <c r="AT106" i="2"/>
  <c r="AU106" i="2"/>
  <c r="AW106" i="2" s="1"/>
  <c r="AT112" i="2"/>
  <c r="AU112" i="2"/>
  <c r="AK233" i="2"/>
  <c r="AK232" i="2" s="1"/>
  <c r="J478" i="1"/>
  <c r="K527" i="1"/>
  <c r="K534" i="1" s="1"/>
  <c r="K535" i="1" s="1"/>
  <c r="K1755" i="1"/>
  <c r="K1763" i="1" s="1"/>
  <c r="K1764" i="1" s="1"/>
  <c r="K2034" i="1"/>
  <c r="K2042" i="1" s="1"/>
  <c r="K2043" i="1" s="1"/>
  <c r="O2043" i="1" s="1"/>
  <c r="K2544" i="1"/>
  <c r="K2551" i="1" s="1"/>
  <c r="K2552" i="1" s="1"/>
  <c r="O2552" i="1" s="1"/>
  <c r="K2555" i="1"/>
  <c r="K2563" i="1" s="1"/>
  <c r="K2564" i="1" s="1"/>
  <c r="O2564" i="1" s="1"/>
  <c r="AL11" i="2"/>
  <c r="AT15" i="2"/>
  <c r="AV15" i="2"/>
  <c r="AV22" i="2"/>
  <c r="AU22" i="2"/>
  <c r="AQ22" i="2"/>
  <c r="AJ28" i="2"/>
  <c r="AL61" i="2"/>
  <c r="AH71" i="2"/>
  <c r="AL99" i="2"/>
  <c r="AS128" i="2"/>
  <c r="AR144" i="2"/>
  <c r="AR155" i="2"/>
  <c r="AO154" i="2"/>
  <c r="AR181" i="2"/>
  <c r="AG207" i="2"/>
  <c r="AR212" i="2"/>
  <c r="I216" i="2"/>
  <c r="AP216" i="2" s="1"/>
  <c r="AR237" i="2"/>
  <c r="AL247" i="2"/>
  <c r="AR264" i="2"/>
  <c r="AJ266" i="2"/>
  <c r="J793" i="1"/>
  <c r="G91" i="2" s="1"/>
  <c r="AU91" i="2" s="1"/>
  <c r="J830" i="1"/>
  <c r="K849" i="1"/>
  <c r="K856" i="1" s="1"/>
  <c r="K857" i="1" s="1"/>
  <c r="O857" i="1" s="1"/>
  <c r="K1225" i="1"/>
  <c r="K1231" i="1" s="1"/>
  <c r="K1232" i="1" s="1"/>
  <c r="K1481" i="1"/>
  <c r="K1486" i="1" s="1"/>
  <c r="K1487" i="1" s="1"/>
  <c r="K1534" i="1"/>
  <c r="K1540" i="1" s="1"/>
  <c r="K1541" i="1" s="1"/>
  <c r="K1612" i="1"/>
  <c r="K1620" i="1" s="1"/>
  <c r="K1621" i="1" s="1"/>
  <c r="K180" i="1"/>
  <c r="K189" i="1" s="1"/>
  <c r="K190" i="1" s="1"/>
  <c r="O190" i="1" s="1"/>
  <c r="K194" i="1"/>
  <c r="K203" i="1" s="1"/>
  <c r="K204" i="1" s="1"/>
  <c r="O204" i="1" s="1"/>
  <c r="K326" i="1"/>
  <c r="K333" i="1" s="1"/>
  <c r="K334" i="1" s="1"/>
  <c r="K337" i="1"/>
  <c r="K347" i="1" s="1"/>
  <c r="K348" i="1" s="1"/>
  <c r="J350" i="1"/>
  <c r="K404" i="1"/>
  <c r="K412" i="1" s="1"/>
  <c r="K413" i="1" s="1"/>
  <c r="O413" i="1" s="1"/>
  <c r="J462" i="1"/>
  <c r="K478" i="1"/>
  <c r="K483" i="1" s="1"/>
  <c r="K484" i="1" s="1"/>
  <c r="K559" i="1"/>
  <c r="K566" i="1" s="1"/>
  <c r="K567" i="1" s="1"/>
  <c r="K643" i="1"/>
  <c r="K652" i="1" s="1"/>
  <c r="K653" i="1" s="1"/>
  <c r="L653" i="1" s="1"/>
  <c r="M653" i="1" s="1"/>
  <c r="K793" i="1"/>
  <c r="K798" i="1" s="1"/>
  <c r="K799" i="1" s="1"/>
  <c r="O799" i="1" s="1"/>
  <c r="K821" i="1"/>
  <c r="K826" i="1" s="1"/>
  <c r="K827" i="1" s="1"/>
  <c r="O827" i="1" s="1"/>
  <c r="K830" i="1"/>
  <c r="K835" i="1" s="1"/>
  <c r="K836" i="1" s="1"/>
  <c r="O836" i="1" s="1"/>
  <c r="J870" i="1"/>
  <c r="K947" i="1"/>
  <c r="K953" i="1" s="1"/>
  <c r="K954" i="1" s="1"/>
  <c r="K1034" i="1"/>
  <c r="K1039" i="1" s="1"/>
  <c r="K1040" i="1" s="1"/>
  <c r="O1040" i="1" s="1"/>
  <c r="K1519" i="1"/>
  <c r="K1530" i="1" s="1"/>
  <c r="K1531" i="1" s="1"/>
  <c r="O1531" i="1" s="1"/>
  <c r="L1717" i="1"/>
  <c r="M1717" i="1" s="1"/>
  <c r="L1826" i="1"/>
  <c r="M1826" i="1" s="1"/>
  <c r="K1980" i="1"/>
  <c r="K1984" i="1" s="1"/>
  <c r="K1985" i="1" s="1"/>
  <c r="O1985" i="1" s="1"/>
  <c r="K2281" i="1"/>
  <c r="K2288" i="1" s="1"/>
  <c r="K2289" i="1" s="1"/>
  <c r="O2289" i="1" s="1"/>
  <c r="K2292" i="1"/>
  <c r="K2297" i="1" s="1"/>
  <c r="K2298" i="1" s="1"/>
  <c r="O2298" i="1" s="1"/>
  <c r="K2394" i="1"/>
  <c r="K2401" i="1" s="1"/>
  <c r="K2402" i="1" s="1"/>
  <c r="O2402" i="1" s="1"/>
  <c r="AL5" i="2"/>
  <c r="AO5" i="2"/>
  <c r="AU19" i="2"/>
  <c r="AW19" i="2" s="1"/>
  <c r="AV19" i="2"/>
  <c r="AQ19" i="2"/>
  <c r="AR22" i="2"/>
  <c r="AU24" i="2"/>
  <c r="AV24" i="2"/>
  <c r="AU26" i="2"/>
  <c r="I35" i="2"/>
  <c r="AT44" i="2"/>
  <c r="AV44" i="2" s="1"/>
  <c r="AJ47" i="2"/>
  <c r="AK77" i="2"/>
  <c r="AL85" i="2"/>
  <c r="AR120" i="2"/>
  <c r="AR160" i="2"/>
  <c r="AK266" i="2"/>
  <c r="J404" i="1"/>
  <c r="G49" i="2" s="1"/>
  <c r="AU49" i="2" s="1"/>
  <c r="J1034" i="1"/>
  <c r="J19" i="1"/>
  <c r="K19" i="1"/>
  <c r="K27" i="1" s="1"/>
  <c r="K28" i="1" s="1"/>
  <c r="O28" i="1" s="1"/>
  <c r="K31" i="1"/>
  <c r="K40" i="1" s="1"/>
  <c r="K41" i="1" s="1"/>
  <c r="O41" i="1" s="1"/>
  <c r="K44" i="1"/>
  <c r="K56" i="1" s="1"/>
  <c r="K57" i="1" s="1"/>
  <c r="O57" i="1" s="1"/>
  <c r="K280" i="1"/>
  <c r="K289" i="1" s="1"/>
  <c r="K290" i="1" s="1"/>
  <c r="K462" i="1"/>
  <c r="K472" i="1" s="1"/>
  <c r="K473" i="1" s="1"/>
  <c r="O473" i="1" s="1"/>
  <c r="J748" i="1"/>
  <c r="G86" i="2" s="1"/>
  <c r="AU86" i="2" s="1"/>
  <c r="K772" i="1"/>
  <c r="K779" i="1" s="1"/>
  <c r="K780" i="1" s="1"/>
  <c r="K977" i="1"/>
  <c r="K983" i="1" s="1"/>
  <c r="K984" i="1" s="1"/>
  <c r="K1025" i="1"/>
  <c r="K1030" i="1" s="1"/>
  <c r="K1031" i="1" s="1"/>
  <c r="O1031" i="1" s="1"/>
  <c r="K1063" i="1"/>
  <c r="K1067" i="1" s="1"/>
  <c r="K1068" i="1" s="1"/>
  <c r="K1095" i="1"/>
  <c r="K1099" i="1" s="1"/>
  <c r="K1100" i="1" s="1"/>
  <c r="K1127" i="1"/>
  <c r="K1131" i="1" s="1"/>
  <c r="K1132" i="1" s="1"/>
  <c r="K1163" i="1"/>
  <c r="K1170" i="1" s="1"/>
  <c r="K1171" i="1" s="1"/>
  <c r="K1235" i="1"/>
  <c r="K1241" i="1" s="1"/>
  <c r="K1242" i="1" s="1"/>
  <c r="O1242" i="1" s="1"/>
  <c r="K1265" i="1"/>
  <c r="K1271" i="1" s="1"/>
  <c r="K1272" i="1" s="1"/>
  <c r="K1337" i="1"/>
  <c r="K1343" i="1" s="1"/>
  <c r="K1344" i="1" s="1"/>
  <c r="L1344" i="1" s="1"/>
  <c r="M1344" i="1" s="1"/>
  <c r="K1357" i="1"/>
  <c r="K1363" i="1" s="1"/>
  <c r="K1364" i="1" s="1"/>
  <c r="K1383" i="1"/>
  <c r="K1387" i="1" s="1"/>
  <c r="K1388" i="1" s="1"/>
  <c r="K1408" i="1"/>
  <c r="K1414" i="1" s="1"/>
  <c r="K1415" i="1" s="1"/>
  <c r="K1544" i="1"/>
  <c r="K1550" i="1" s="1"/>
  <c r="K1551" i="1" s="1"/>
  <c r="K1624" i="1"/>
  <c r="K1632" i="1" s="1"/>
  <c r="K1633" i="1" s="1"/>
  <c r="K1938" i="1"/>
  <c r="K1943" i="1" s="1"/>
  <c r="K1944" i="1" s="1"/>
  <c r="O1944" i="1" s="1"/>
  <c r="K2115" i="1"/>
  <c r="K2122" i="1" s="1"/>
  <c r="K2123" i="1" s="1"/>
  <c r="K2136" i="1"/>
  <c r="K2142" i="1" s="1"/>
  <c r="K2143" i="1" s="1"/>
  <c r="L2143" i="1" s="1"/>
  <c r="M2143" i="1" s="1"/>
  <c r="K2215" i="1"/>
  <c r="K2223" i="1" s="1"/>
  <c r="K2224" i="1" s="1"/>
  <c r="K2235" i="1"/>
  <c r="K2242" i="1" s="1"/>
  <c r="K2243" i="1" s="1"/>
  <c r="O2243" i="1" s="1"/>
  <c r="K2370" i="1"/>
  <c r="K2379" i="1" s="1"/>
  <c r="K2380" i="1" s="1"/>
  <c r="O2380" i="1" s="1"/>
  <c r="AT20" i="2"/>
  <c r="AU20" i="2"/>
  <c r="AV20" i="2"/>
  <c r="AT21" i="2"/>
  <c r="AU21" i="2"/>
  <c r="AV21" i="2"/>
  <c r="AA22" i="2"/>
  <c r="AB22" i="2" s="1"/>
  <c r="AT23" i="2"/>
  <c r="AU23" i="2"/>
  <c r="AV23" i="2"/>
  <c r="AL28" i="2"/>
  <c r="I41" i="2"/>
  <c r="AW41" i="2" s="1"/>
  <c r="AJ43" i="2"/>
  <c r="AK47" i="2"/>
  <c r="AK56" i="2"/>
  <c r="AR72" i="2"/>
  <c r="AJ71" i="2"/>
  <c r="AQ80" i="2"/>
  <c r="AU80" i="2"/>
  <c r="AK89" i="2"/>
  <c r="AR102" i="2"/>
  <c r="AQ110" i="2"/>
  <c r="AU110" i="2"/>
  <c r="AS136" i="2"/>
  <c r="AR152" i="2"/>
  <c r="AK154" i="2"/>
  <c r="AR221" i="2"/>
  <c r="AO247" i="2"/>
  <c r="K1508" i="1"/>
  <c r="K1515" i="1" s="1"/>
  <c r="K1516" i="1" s="1"/>
  <c r="J1519" i="1"/>
  <c r="K1767" i="1"/>
  <c r="K1775" i="1" s="1"/>
  <c r="K1776" i="1" s="1"/>
  <c r="K1809" i="1"/>
  <c r="K1815" i="1" s="1"/>
  <c r="K1816" i="1" s="1"/>
  <c r="O1816" i="1" s="1"/>
  <c r="K2320" i="1"/>
  <c r="K2324" i="1" s="1"/>
  <c r="K2325" i="1" s="1"/>
  <c r="O2325" i="1" s="1"/>
  <c r="J2474" i="1"/>
  <c r="G261" i="2" s="1"/>
  <c r="AU261" i="2" s="1"/>
  <c r="AO11" i="2"/>
  <c r="AJ11" i="2"/>
  <c r="AP19" i="2"/>
  <c r="AQ26" i="2"/>
  <c r="AV26" i="2"/>
  <c r="AT32" i="2"/>
  <c r="AV32" i="2" s="1"/>
  <c r="AH36" i="2"/>
  <c r="AT38" i="2"/>
  <c r="AV38" i="2" s="1"/>
  <c r="AL47" i="2"/>
  <c r="AI71" i="2"/>
  <c r="AK71" i="2"/>
  <c r="AH77" i="2"/>
  <c r="AJ77" i="2"/>
  <c r="AH85" i="2"/>
  <c r="AL89" i="2"/>
  <c r="AT103" i="2"/>
  <c r="AV103" i="2" s="1"/>
  <c r="AU103" i="2"/>
  <c r="AS110" i="2"/>
  <c r="AS144" i="2"/>
  <c r="AP224" i="2"/>
  <c r="K592" i="1"/>
  <c r="K600" i="1" s="1"/>
  <c r="K601" i="1" s="1"/>
  <c r="O601" i="1" s="1"/>
  <c r="K604" i="1"/>
  <c r="K609" i="1" s="1"/>
  <c r="K610" i="1" s="1"/>
  <c r="O610" i="1" s="1"/>
  <c r="K614" i="1"/>
  <c r="K619" i="1" s="1"/>
  <c r="K620" i="1" s="1"/>
  <c r="J860" i="1"/>
  <c r="G98" i="2" s="1"/>
  <c r="AU98" i="2" s="1"/>
  <c r="K1071" i="1"/>
  <c r="K1075" i="1" s="1"/>
  <c r="K1076" i="1" s="1"/>
  <c r="K1103" i="1"/>
  <c r="K1107" i="1" s="1"/>
  <c r="K1108" i="1" s="1"/>
  <c r="K1135" i="1"/>
  <c r="K1139" i="1" s="1"/>
  <c r="K1140" i="1" s="1"/>
  <c r="K1294" i="1"/>
  <c r="K1303" i="1" s="1"/>
  <c r="K1304" i="1" s="1"/>
  <c r="O1304" i="1" s="1"/>
  <c r="K1327" i="1"/>
  <c r="K1333" i="1" s="1"/>
  <c r="K1334" i="1" s="1"/>
  <c r="K1398" i="1"/>
  <c r="K1404" i="1" s="1"/>
  <c r="K1405" i="1" s="1"/>
  <c r="K1463" i="1"/>
  <c r="K1468" i="1" s="1"/>
  <c r="K1469" i="1" s="1"/>
  <c r="K1554" i="1"/>
  <c r="K1560" i="1" s="1"/>
  <c r="K1561" i="1" s="1"/>
  <c r="K1506" i="1" s="1"/>
  <c r="J1809" i="1"/>
  <c r="K1839" i="1"/>
  <c r="K1845" i="1" s="1"/>
  <c r="K1846" i="1" s="1"/>
  <c r="O1846" i="1" s="1"/>
  <c r="K2046" i="1"/>
  <c r="K2054" i="1" s="1"/>
  <c r="K2055" i="1" s="1"/>
  <c r="O2055" i="1" s="1"/>
  <c r="K2081" i="1"/>
  <c r="K2088" i="1" s="1"/>
  <c r="K2089" i="1" s="1"/>
  <c r="O2089" i="1" s="1"/>
  <c r="K2328" i="1"/>
  <c r="K2334" i="1" s="1"/>
  <c r="K2335" i="1" s="1"/>
  <c r="O2335" i="1" s="1"/>
  <c r="I20" i="2"/>
  <c r="AW20" i="2" s="1"/>
  <c r="AL25" i="2"/>
  <c r="AO28" i="2"/>
  <c r="AK28" i="2"/>
  <c r="AI36" i="2"/>
  <c r="AI47" i="2"/>
  <c r="AH61" i="2"/>
  <c r="AO71" i="2"/>
  <c r="AI85" i="2"/>
  <c r="AI89" i="2"/>
  <c r="AS120" i="2"/>
  <c r="AL154" i="2"/>
  <c r="AI154" i="2"/>
  <c r="I161" i="2"/>
  <c r="AR173" i="2"/>
  <c r="AH233" i="2"/>
  <c r="AH232" i="2" s="1"/>
  <c r="AH247" i="2"/>
  <c r="I259" i="2"/>
  <c r="AO266" i="2"/>
  <c r="AO246" i="2" s="1"/>
  <c r="AS66" i="2"/>
  <c r="AL55" i="2"/>
  <c r="AJ246" i="2"/>
  <c r="AS241" i="2"/>
  <c r="AJ55" i="2"/>
  <c r="AW78" i="2"/>
  <c r="AS113" i="2"/>
  <c r="AS264" i="2"/>
  <c r="AS251" i="2"/>
  <c r="AS196" i="2"/>
  <c r="AP175" i="2"/>
  <c r="G16" i="2"/>
  <c r="AV16" i="2" s="1"/>
  <c r="J104" i="1"/>
  <c r="G6" i="2"/>
  <c r="I7" i="1"/>
  <c r="J15" i="1"/>
  <c r="O545" i="1"/>
  <c r="L545" i="1"/>
  <c r="M545" i="1" s="1"/>
  <c r="O723" i="1"/>
  <c r="L723" i="1"/>
  <c r="M723" i="1" s="1"/>
  <c r="O169" i="1"/>
  <c r="L169" i="1"/>
  <c r="M169" i="1" s="1"/>
  <c r="G54" i="2"/>
  <c r="AU54" i="2" s="1"/>
  <c r="I462" i="1"/>
  <c r="J472" i="1"/>
  <c r="O484" i="1"/>
  <c r="K476" i="1"/>
  <c r="O653" i="1"/>
  <c r="O290" i="1"/>
  <c r="K278" i="1"/>
  <c r="O1633" i="1"/>
  <c r="L1633" i="1"/>
  <c r="M1633" i="1" s="1"/>
  <c r="G63" i="2"/>
  <c r="AU63" i="2" s="1"/>
  <c r="F534" i="1"/>
  <c r="I527" i="1"/>
  <c r="G51" i="2"/>
  <c r="AU51" i="2" s="1"/>
  <c r="I428" i="1"/>
  <c r="J433" i="1"/>
  <c r="O589" i="1"/>
  <c r="L589" i="1"/>
  <c r="M589" i="1" s="1"/>
  <c r="O1895" i="1"/>
  <c r="L1895" i="1"/>
  <c r="M1895" i="1" s="1"/>
  <c r="O678" i="1"/>
  <c r="L678" i="1"/>
  <c r="M678" i="1" s="1"/>
  <c r="G70" i="2"/>
  <c r="AU70" i="2" s="1"/>
  <c r="I604" i="1"/>
  <c r="F609" i="1"/>
  <c r="G9" i="2"/>
  <c r="J56" i="1"/>
  <c r="I44" i="1"/>
  <c r="G8" i="2"/>
  <c r="J40" i="1"/>
  <c r="I31" i="1"/>
  <c r="G64" i="2"/>
  <c r="AU64" i="2" s="1"/>
  <c r="I538" i="1"/>
  <c r="F544" i="1"/>
  <c r="O689" i="1"/>
  <c r="L689" i="1"/>
  <c r="M689" i="1" s="1"/>
  <c r="G57" i="2"/>
  <c r="AU57" i="2" s="1"/>
  <c r="I478" i="1"/>
  <c r="J483" i="1"/>
  <c r="G7" i="2"/>
  <c r="I19" i="1"/>
  <c r="J27" i="1"/>
  <c r="L190" i="1"/>
  <c r="M190" i="1" s="1"/>
  <c r="L290" i="1"/>
  <c r="M290" i="1" s="1"/>
  <c r="L375" i="1"/>
  <c r="M375" i="1" s="1"/>
  <c r="O524" i="1"/>
  <c r="L524" i="1"/>
  <c r="M524" i="1" s="1"/>
  <c r="L2007" i="1"/>
  <c r="M2007" i="1" s="1"/>
  <c r="O2007" i="1"/>
  <c r="O556" i="1"/>
  <c r="L556" i="1"/>
  <c r="M556" i="1" s="1"/>
  <c r="O177" i="1"/>
  <c r="K171" i="1"/>
  <c r="L177" i="1"/>
  <c r="M177" i="1" s="1"/>
  <c r="G40" i="2"/>
  <c r="F322" i="1"/>
  <c r="I315" i="1"/>
  <c r="O640" i="1"/>
  <c r="L640" i="1"/>
  <c r="M640" i="1" s="1"/>
  <c r="O696" i="1"/>
  <c r="L696" i="1"/>
  <c r="M696" i="1" s="1"/>
  <c r="O733" i="1"/>
  <c r="L733" i="1"/>
  <c r="M733" i="1" s="1"/>
  <c r="O1442" i="1"/>
  <c r="L1442" i="1"/>
  <c r="M1442" i="1" s="1"/>
  <c r="O1585" i="1"/>
  <c r="L1585" i="1"/>
  <c r="M1585" i="1" s="1"/>
  <c r="O348" i="1"/>
  <c r="L348" i="1"/>
  <c r="M348" i="1" s="1"/>
  <c r="O567" i="1"/>
  <c r="L567" i="1"/>
  <c r="M567" i="1" s="1"/>
  <c r="H12" i="2"/>
  <c r="J73" i="1"/>
  <c r="O334" i="1"/>
  <c r="L334" i="1"/>
  <c r="M334" i="1" s="1"/>
  <c r="L129" i="1"/>
  <c r="M129" i="1" s="1"/>
  <c r="L535" i="1"/>
  <c r="M535" i="1" s="1"/>
  <c r="O535" i="1"/>
  <c r="O1394" i="1"/>
  <c r="L1394" i="1"/>
  <c r="M1394" i="1" s="1"/>
  <c r="O73" i="1"/>
  <c r="K66" i="1"/>
  <c r="G18" i="2"/>
  <c r="J120" i="1"/>
  <c r="O16" i="1"/>
  <c r="K5" i="1"/>
  <c r="O388" i="1"/>
  <c r="L388" i="1"/>
  <c r="M388" i="1" s="1"/>
  <c r="O401" i="1"/>
  <c r="K390" i="1"/>
  <c r="O620" i="1"/>
  <c r="L620" i="1"/>
  <c r="M620" i="1" s="1"/>
  <c r="G14" i="2"/>
  <c r="AV14" i="2" s="1"/>
  <c r="J88" i="1"/>
  <c r="G13" i="2"/>
  <c r="AV13" i="2" s="1"/>
  <c r="J80" i="1"/>
  <c r="L153" i="1"/>
  <c r="M153" i="1" s="1"/>
  <c r="O153" i="1"/>
  <c r="L312" i="1"/>
  <c r="M312" i="1" s="1"/>
  <c r="O312" i="1"/>
  <c r="G73" i="2"/>
  <c r="AU73" i="2" s="1"/>
  <c r="I623" i="1"/>
  <c r="F628" i="1"/>
  <c r="I180" i="1"/>
  <c r="F400" i="1"/>
  <c r="I416" i="1"/>
  <c r="G93" i="2"/>
  <c r="AU93" i="2" s="1"/>
  <c r="I811" i="1"/>
  <c r="O1076" i="1"/>
  <c r="L1076" i="1"/>
  <c r="M1076" i="1" s="1"/>
  <c r="O1140" i="1"/>
  <c r="L1140" i="1"/>
  <c r="M1140" i="1" s="1"/>
  <c r="O1423" i="1"/>
  <c r="L1423" i="1"/>
  <c r="M1423" i="1" s="1"/>
  <c r="G170" i="2"/>
  <c r="AU170" i="2" s="1"/>
  <c r="J1530" i="1"/>
  <c r="I1519" i="1"/>
  <c r="O1551" i="1"/>
  <c r="L1551" i="1"/>
  <c r="M1551" i="1" s="1"/>
  <c r="O2603" i="1"/>
  <c r="K2597" i="1"/>
  <c r="O1364" i="1"/>
  <c r="L1364" i="1"/>
  <c r="M1364" i="1" s="1"/>
  <c r="AT33" i="2"/>
  <c r="AV33" i="2" s="1"/>
  <c r="AQ33" i="2"/>
  <c r="AA33" i="2"/>
  <c r="AB33" i="2" s="1"/>
  <c r="F254" i="1"/>
  <c r="L266" i="1"/>
  <c r="M266" i="1" s="1"/>
  <c r="I614" i="1"/>
  <c r="L666" i="1"/>
  <c r="M666" i="1" s="1"/>
  <c r="K802" i="1"/>
  <c r="K807" i="1" s="1"/>
  <c r="K808" i="1" s="1"/>
  <c r="O808" i="1" s="1"/>
  <c r="O1192" i="1"/>
  <c r="L1192" i="1"/>
  <c r="M1192" i="1" s="1"/>
  <c r="O1334" i="1"/>
  <c r="L1334" i="1"/>
  <c r="M1334" i="1" s="1"/>
  <c r="O1415" i="1"/>
  <c r="L1415" i="1"/>
  <c r="M1415" i="1" s="1"/>
  <c r="L1478" i="1"/>
  <c r="M1478" i="1" s="1"/>
  <c r="O1478" i="1"/>
  <c r="O1669" i="1"/>
  <c r="L1669" i="1"/>
  <c r="M1669" i="1" s="1"/>
  <c r="K1732" i="1"/>
  <c r="K1739" i="1" s="1"/>
  <c r="K1740" i="1" s="1"/>
  <c r="O1740" i="1" s="1"/>
  <c r="J798" i="1"/>
  <c r="J97" i="1"/>
  <c r="L161" i="1"/>
  <c r="M161" i="1" s="1"/>
  <c r="L217" i="1"/>
  <c r="M217" i="1" s="1"/>
  <c r="AU33" i="2"/>
  <c r="AR33" i="2"/>
  <c r="I33" i="2"/>
  <c r="J401" i="1"/>
  <c r="AQ72" i="2"/>
  <c r="AA72" i="2"/>
  <c r="AB72" i="2" s="1"/>
  <c r="AT72" i="2"/>
  <c r="AV72" i="2" s="1"/>
  <c r="O954" i="1"/>
  <c r="L954" i="1"/>
  <c r="M954" i="1" s="1"/>
  <c r="J977" i="1"/>
  <c r="O1092" i="1"/>
  <c r="L1092" i="1"/>
  <c r="M1092" i="1" s="1"/>
  <c r="O1291" i="1"/>
  <c r="L1291" i="1"/>
  <c r="M1291" i="1" s="1"/>
  <c r="L1752" i="1"/>
  <c r="M1752" i="1" s="1"/>
  <c r="O1856" i="1"/>
  <c r="L1856" i="1"/>
  <c r="M1856" i="1" s="1"/>
  <c r="O1935" i="1"/>
  <c r="N1977" i="1"/>
  <c r="AT58" i="2"/>
  <c r="AQ58" i="2"/>
  <c r="AA58" i="2"/>
  <c r="AB58" i="2" s="1"/>
  <c r="N666" i="1"/>
  <c r="AT83" i="2"/>
  <c r="AV83" i="2" s="1"/>
  <c r="AQ83" i="2"/>
  <c r="AA83" i="2"/>
  <c r="AB83" i="2" s="1"/>
  <c r="G111" i="2"/>
  <c r="AU111" i="2" s="1"/>
  <c r="F1002" i="1"/>
  <c r="O1405" i="1"/>
  <c r="L1405" i="1"/>
  <c r="M1405" i="1" s="1"/>
  <c r="O1776" i="1"/>
  <c r="L1776" i="1"/>
  <c r="M1776" i="1" s="1"/>
  <c r="O2143" i="1"/>
  <c r="AT27" i="2"/>
  <c r="AQ27" i="2"/>
  <c r="AA27" i="2"/>
  <c r="AB27" i="2" s="1"/>
  <c r="AC27" i="2" s="1"/>
  <c r="N1681" i="1"/>
  <c r="L1681" i="1"/>
  <c r="M1681" i="1" s="1"/>
  <c r="AQ60" i="2"/>
  <c r="AA60" i="2"/>
  <c r="AB60" i="2" s="1"/>
  <c r="AT60" i="2"/>
  <c r="AV60" i="2" s="1"/>
  <c r="K60" i="1"/>
  <c r="L301" i="1"/>
  <c r="M301" i="1" s="1"/>
  <c r="L459" i="1"/>
  <c r="M459" i="1" s="1"/>
  <c r="AT79" i="2"/>
  <c r="AV79" i="2" s="1"/>
  <c r="AQ79" i="2"/>
  <c r="AA79" i="2"/>
  <c r="AB79" i="2" s="1"/>
  <c r="K759" i="1"/>
  <c r="K768" i="1" s="1"/>
  <c r="K769" i="1" s="1"/>
  <c r="O1068" i="1"/>
  <c r="L1068" i="1"/>
  <c r="M1068" i="1" s="1"/>
  <c r="O1132" i="1"/>
  <c r="L1132" i="1"/>
  <c r="M1132" i="1" s="1"/>
  <c r="L1272" i="1"/>
  <c r="M1272" i="1" s="1"/>
  <c r="O1272" i="1"/>
  <c r="O1432" i="1"/>
  <c r="J1968" i="1"/>
  <c r="O2100" i="1"/>
  <c r="L2100" i="1"/>
  <c r="M2100" i="1" s="1"/>
  <c r="J255" i="1"/>
  <c r="F275" i="1"/>
  <c r="F501" i="1"/>
  <c r="J821" i="1"/>
  <c r="L914" i="1"/>
  <c r="M914" i="1" s="1"/>
  <c r="O1262" i="1"/>
  <c r="L1262" i="1"/>
  <c r="M1262" i="1" s="1"/>
  <c r="L1469" i="1"/>
  <c r="M1469" i="1" s="1"/>
  <c r="O1469" i="1"/>
  <c r="O1516" i="1"/>
  <c r="O1621" i="1"/>
  <c r="L1621" i="1"/>
  <c r="M1621" i="1" s="1"/>
  <c r="G195" i="2"/>
  <c r="AU195" i="2" s="1"/>
  <c r="J1815" i="1"/>
  <c r="I1809" i="1"/>
  <c r="H93" i="2"/>
  <c r="J818" i="1"/>
  <c r="K748" i="1"/>
  <c r="K755" i="1" s="1"/>
  <c r="K756" i="1" s="1"/>
  <c r="G95" i="2"/>
  <c r="AU95" i="2" s="1"/>
  <c r="I830" i="1"/>
  <c r="J835" i="1"/>
  <c r="G96" i="2"/>
  <c r="AU96" i="2" s="1"/>
  <c r="J845" i="1"/>
  <c r="O1108" i="1"/>
  <c r="L1108" i="1"/>
  <c r="M1108" i="1" s="1"/>
  <c r="L1212" i="1"/>
  <c r="M1212" i="1" s="1"/>
  <c r="O1212" i="1"/>
  <c r="O1380" i="1"/>
  <c r="L1380" i="1"/>
  <c r="M1380" i="1" s="1"/>
  <c r="J1929" i="1"/>
  <c r="H207" i="2" s="1"/>
  <c r="I269" i="1"/>
  <c r="I392" i="1"/>
  <c r="J424" i="1"/>
  <c r="I496" i="1"/>
  <c r="G100" i="2"/>
  <c r="AU100" i="2" s="1"/>
  <c r="I870" i="1"/>
  <c r="K870" i="1" s="1"/>
  <c r="J895" i="1"/>
  <c r="O944" i="1"/>
  <c r="L944" i="1"/>
  <c r="M944" i="1" s="1"/>
  <c r="N974" i="1"/>
  <c r="L974" i="1"/>
  <c r="M974" i="1" s="1"/>
  <c r="G169" i="2"/>
  <c r="AU169" i="2" s="1"/>
  <c r="I1508" i="1"/>
  <c r="J1515" i="1"/>
  <c r="O1764" i="1"/>
  <c r="L1764" i="1"/>
  <c r="M1764" i="1" s="1"/>
  <c r="O1995" i="1"/>
  <c r="L1995" i="1"/>
  <c r="M1995" i="1" s="1"/>
  <c r="AQ17" i="2"/>
  <c r="AA17" i="2"/>
  <c r="AB17" i="2" s="1"/>
  <c r="AT17" i="2"/>
  <c r="AT50" i="2"/>
  <c r="AA50" i="2"/>
  <c r="AB50" i="2" s="1"/>
  <c r="AQ50" i="2"/>
  <c r="O1116" i="1"/>
  <c r="L1116" i="1"/>
  <c r="M1116" i="1" s="1"/>
  <c r="O1597" i="1"/>
  <c r="L1597" i="1"/>
  <c r="M1597" i="1" s="1"/>
  <c r="F189" i="1"/>
  <c r="AT35" i="2"/>
  <c r="AV35" i="2" s="1"/>
  <c r="AQ35" i="2"/>
  <c r="AA35" i="2"/>
  <c r="AB35" i="2" s="1"/>
  <c r="AT48" i="2"/>
  <c r="AV48" i="2" s="1"/>
  <c r="AA48" i="2"/>
  <c r="AB48" i="2" s="1"/>
  <c r="AQ48" i="2"/>
  <c r="AT59" i="2"/>
  <c r="AQ59" i="2"/>
  <c r="AA59" i="2"/>
  <c r="AB59" i="2" s="1"/>
  <c r="O780" i="1"/>
  <c r="L780" i="1"/>
  <c r="M780" i="1" s="1"/>
  <c r="O1050" i="1"/>
  <c r="L1050" i="1"/>
  <c r="M1050" i="1" s="1"/>
  <c r="O1060" i="1"/>
  <c r="L1060" i="1"/>
  <c r="M1060" i="1" s="1"/>
  <c r="O1084" i="1"/>
  <c r="L1084" i="1"/>
  <c r="M1084" i="1" s="1"/>
  <c r="O1149" i="1"/>
  <c r="L1149" i="1"/>
  <c r="M1149" i="1" s="1"/>
  <c r="O1222" i="1"/>
  <c r="L1222" i="1"/>
  <c r="M1222" i="1" s="1"/>
  <c r="O1460" i="1"/>
  <c r="L1460" i="1"/>
  <c r="M1460" i="1" s="1"/>
  <c r="L1786" i="1"/>
  <c r="M1786" i="1" s="1"/>
  <c r="O2031" i="1"/>
  <c r="L2031" i="1"/>
  <c r="M2031" i="1" s="1"/>
  <c r="O2123" i="1"/>
  <c r="L2123" i="1"/>
  <c r="M2123" i="1" s="1"/>
  <c r="F63" i="1"/>
  <c r="J112" i="1"/>
  <c r="L137" i="1"/>
  <c r="M137" i="1" s="1"/>
  <c r="L228" i="1"/>
  <c r="M228" i="1" s="1"/>
  <c r="K782" i="1"/>
  <c r="O790" i="1"/>
  <c r="G97" i="2"/>
  <c r="AU97" i="2" s="1"/>
  <c r="I849" i="1"/>
  <c r="J856" i="1"/>
  <c r="O994" i="1"/>
  <c r="L994" i="1"/>
  <c r="M994" i="1" s="1"/>
  <c r="G115" i="2"/>
  <c r="AU115" i="2" s="1"/>
  <c r="I1034" i="1"/>
  <c r="J1039" i="1"/>
  <c r="O1182" i="1"/>
  <c r="L1182" i="1"/>
  <c r="M1182" i="1" s="1"/>
  <c r="O1202" i="1"/>
  <c r="L1202" i="1"/>
  <c r="M1202" i="1" s="1"/>
  <c r="O1354" i="1"/>
  <c r="L1354" i="1"/>
  <c r="M1354" i="1" s="1"/>
  <c r="O1693" i="1"/>
  <c r="L1693" i="1"/>
  <c r="M1693" i="1" s="1"/>
  <c r="L1905" i="1"/>
  <c r="M1905" i="1" s="1"/>
  <c r="L2133" i="1"/>
  <c r="M2133" i="1" s="1"/>
  <c r="O2133" i="1"/>
  <c r="O2224" i="1"/>
  <c r="AR48" i="2"/>
  <c r="I48" i="2"/>
  <c r="O1388" i="1"/>
  <c r="L1388" i="1"/>
  <c r="M1388" i="1" s="1"/>
  <c r="AR10" i="2"/>
  <c r="I10" i="2"/>
  <c r="J171" i="1"/>
  <c r="L244" i="1"/>
  <c r="M244" i="1" s="1"/>
  <c r="L276" i="1"/>
  <c r="M276" i="1" s="1"/>
  <c r="K699" i="1"/>
  <c r="K709" i="1" s="1"/>
  <c r="K710" i="1" s="1"/>
  <c r="K957" i="1"/>
  <c r="K963" i="1" s="1"/>
  <c r="K964" i="1" s="1"/>
  <c r="O1124" i="1"/>
  <c r="L1124" i="1"/>
  <c r="M1124" i="1" s="1"/>
  <c r="O1232" i="1"/>
  <c r="L1232" i="1"/>
  <c r="M1232" i="1" s="1"/>
  <c r="O1314" i="1"/>
  <c r="O1344" i="1"/>
  <c r="O1657" i="1"/>
  <c r="L1657" i="1"/>
  <c r="M1657" i="1" s="1"/>
  <c r="AU15" i="2"/>
  <c r="AR15" i="2"/>
  <c r="I15" i="2"/>
  <c r="O1918" i="1"/>
  <c r="L1918" i="1"/>
  <c r="M1918" i="1" s="1"/>
  <c r="L449" i="1"/>
  <c r="M449" i="1" s="1"/>
  <c r="L984" i="1"/>
  <c r="M984" i="1" s="1"/>
  <c r="O984" i="1"/>
  <c r="O1011" i="1"/>
  <c r="L1011" i="1"/>
  <c r="M1011" i="1" s="1"/>
  <c r="O1609" i="1"/>
  <c r="L1609" i="1"/>
  <c r="M1609" i="1" s="1"/>
  <c r="K736" i="1"/>
  <c r="K743" i="1" s="1"/>
  <c r="K744" i="1" s="1"/>
  <c r="K899" i="1"/>
  <c r="K903" i="1" s="1"/>
  <c r="K904" i="1" s="1"/>
  <c r="O924" i="1"/>
  <c r="L924" i="1"/>
  <c r="M924" i="1" s="1"/>
  <c r="L934" i="1"/>
  <c r="M934" i="1" s="1"/>
  <c r="O934" i="1"/>
  <c r="O1100" i="1"/>
  <c r="L1100" i="1"/>
  <c r="M1100" i="1" s="1"/>
  <c r="L1171" i="1"/>
  <c r="M1171" i="1" s="1"/>
  <c r="O1171" i="1"/>
  <c r="O1372" i="1"/>
  <c r="L1372" i="1"/>
  <c r="M1372" i="1" s="1"/>
  <c r="O1541" i="1"/>
  <c r="L1541" i="1"/>
  <c r="M1541" i="1" s="1"/>
  <c r="O1645" i="1"/>
  <c r="L1645" i="1"/>
  <c r="M1645" i="1" s="1"/>
  <c r="L1729" i="1"/>
  <c r="M1729" i="1" s="1"/>
  <c r="G92" i="2"/>
  <c r="AU92" i="2" s="1"/>
  <c r="I802" i="1"/>
  <c r="J807" i="1"/>
  <c r="J64" i="1"/>
  <c r="N64" i="1" s="1"/>
  <c r="F510" i="1"/>
  <c r="F619" i="1"/>
  <c r="L1282" i="1"/>
  <c r="M1282" i="1" s="1"/>
  <c r="L1503" i="1"/>
  <c r="M1503" i="1" s="1"/>
  <c r="L1740" i="1"/>
  <c r="M1740" i="1" s="1"/>
  <c r="N2066" i="1"/>
  <c r="L2066" i="1"/>
  <c r="M2066" i="1" s="1"/>
  <c r="O2195" i="1"/>
  <c r="L2195" i="1"/>
  <c r="M2195" i="1" s="1"/>
  <c r="F1251" i="1"/>
  <c r="L2256" i="1"/>
  <c r="M2256" i="1" s="1"/>
  <c r="O2256" i="1"/>
  <c r="N2450" i="1"/>
  <c r="L2450" i="1"/>
  <c r="M2450" i="1" s="1"/>
  <c r="AT138" i="2"/>
  <c r="AA138" i="2"/>
  <c r="AB138" i="2" s="1"/>
  <c r="AQ138" i="2"/>
  <c r="L2380" i="1"/>
  <c r="M2380" i="1" s="1"/>
  <c r="I1564" i="1"/>
  <c r="L1965" i="1"/>
  <c r="M1965" i="1" s="1"/>
  <c r="L2163" i="1"/>
  <c r="M2163" i="1" s="1"/>
  <c r="N2380" i="1"/>
  <c r="O2499" i="1"/>
  <c r="L2499" i="1"/>
  <c r="M2499" i="1" s="1"/>
  <c r="AV39" i="2"/>
  <c r="AT174" i="2"/>
  <c r="AQ174" i="2"/>
  <c r="AA174" i="2"/>
  <c r="AB174" i="2" s="1"/>
  <c r="G242" i="2"/>
  <c r="F2306" i="1"/>
  <c r="I2301" i="1"/>
  <c r="O2344" i="1"/>
  <c r="AT37" i="2"/>
  <c r="AV37" i="2" s="1"/>
  <c r="AQ37" i="2"/>
  <c r="AA37" i="2"/>
  <c r="AB37" i="2" s="1"/>
  <c r="L1304" i="1"/>
  <c r="M1304" i="1" s="1"/>
  <c r="L1705" i="1"/>
  <c r="M1705" i="1" s="1"/>
  <c r="AT193" i="2"/>
  <c r="AA193" i="2"/>
  <c r="AB193" i="2" s="1"/>
  <c r="AQ193" i="2"/>
  <c r="L1866" i="1"/>
  <c r="M1866" i="1" s="1"/>
  <c r="L1927" i="1"/>
  <c r="M1927" i="1" s="1"/>
  <c r="N2112" i="1"/>
  <c r="L2112" i="1"/>
  <c r="M2112" i="1" s="1"/>
  <c r="G234" i="2"/>
  <c r="F2223" i="1"/>
  <c r="N2232" i="1"/>
  <c r="K2359" i="1"/>
  <c r="K2366" i="1" s="1"/>
  <c r="K2367" i="1" s="1"/>
  <c r="O2367" i="1" s="1"/>
  <c r="N2402" i="1"/>
  <c r="L2402" i="1"/>
  <c r="M2402" i="1" s="1"/>
  <c r="N2422" i="1"/>
  <c r="K2453" i="1"/>
  <c r="K2459" i="1" s="1"/>
  <c r="K2460" i="1" s="1"/>
  <c r="O2460" i="1" s="1"/>
  <c r="AS35" i="2"/>
  <c r="L1324" i="1"/>
  <c r="M1324" i="1" s="1"/>
  <c r="L1836" i="1"/>
  <c r="M1836" i="1" s="1"/>
  <c r="N1965" i="1"/>
  <c r="N2078" i="1"/>
  <c r="L2078" i="1"/>
  <c r="M2078" i="1" s="1"/>
  <c r="O2267" i="1"/>
  <c r="L2267" i="1"/>
  <c r="M2267" i="1" s="1"/>
  <c r="L1031" i="1"/>
  <c r="M1031" i="1" s="1"/>
  <c r="L1160" i="1"/>
  <c r="M1160" i="1" s="1"/>
  <c r="L1935" i="1"/>
  <c r="M1935" i="1" s="1"/>
  <c r="I1445" i="1"/>
  <c r="I1980" i="1"/>
  <c r="K2010" i="1"/>
  <c r="K2018" i="1" s="1"/>
  <c r="K2019" i="1" s="1"/>
  <c r="O2019" i="1" s="1"/>
  <c r="L2043" i="1"/>
  <c r="M2043" i="1" s="1"/>
  <c r="N2224" i="1"/>
  <c r="L2224" i="1"/>
  <c r="M2224" i="1" s="1"/>
  <c r="AH11" i="2"/>
  <c r="AC19" i="2"/>
  <c r="AP22" i="2"/>
  <c r="AW22" i="2"/>
  <c r="AS22" i="2"/>
  <c r="AC22" i="2"/>
  <c r="AT160" i="2"/>
  <c r="AW160" i="2" s="1"/>
  <c r="AQ160" i="2"/>
  <c r="AA160" i="2"/>
  <c r="AB160" i="2" s="1"/>
  <c r="AQ212" i="2"/>
  <c r="AA212" i="2"/>
  <c r="AB212" i="2" s="1"/>
  <c r="AC212" i="2" s="1"/>
  <c r="AT212" i="2"/>
  <c r="L2431" i="1"/>
  <c r="M2431" i="1" s="1"/>
  <c r="O2431" i="1"/>
  <c r="AT24" i="2"/>
  <c r="AQ24" i="2"/>
  <c r="AA24" i="2"/>
  <c r="AB24" i="2" s="1"/>
  <c r="L1876" i="1"/>
  <c r="M1876" i="1" s="1"/>
  <c r="N2089" i="1"/>
  <c r="L2089" i="1"/>
  <c r="M2089" i="1" s="1"/>
  <c r="AS20" i="2"/>
  <c r="AT31" i="2"/>
  <c r="AV31" i="2" s="1"/>
  <c r="AQ31" i="2"/>
  <c r="AA31" i="2"/>
  <c r="AB31" i="2" s="1"/>
  <c r="L1003" i="1"/>
  <c r="M1003" i="1" s="1"/>
  <c r="L1846" i="1"/>
  <c r="M1846" i="1" s="1"/>
  <c r="L2243" i="1"/>
  <c r="M2243" i="1" s="1"/>
  <c r="K2405" i="1"/>
  <c r="K2412" i="1" s="1"/>
  <c r="K2413" i="1" s="1"/>
  <c r="O2413" i="1" s="1"/>
  <c r="AP29" i="2"/>
  <c r="AW29" i="2"/>
  <c r="AS29" i="2"/>
  <c r="N2278" i="1"/>
  <c r="N2298" i="1"/>
  <c r="L2298" i="1"/>
  <c r="M2298" i="1" s="1"/>
  <c r="G260" i="2"/>
  <c r="AU260" i="2" s="1"/>
  <c r="I2463" i="1"/>
  <c r="AV30" i="2"/>
  <c r="L1885" i="1"/>
  <c r="M1885" i="1" s="1"/>
  <c r="K1968" i="1"/>
  <c r="K1976" i="1" s="1"/>
  <c r="K1977" i="1" s="1"/>
  <c r="O1977" i="1" s="1"/>
  <c r="K2270" i="1"/>
  <c r="K2277" i="1" s="1"/>
  <c r="K2278" i="1" s="1"/>
  <c r="O2278" i="1" s="1"/>
  <c r="G245" i="2"/>
  <c r="F2334" i="1"/>
  <c r="K2347" i="1"/>
  <c r="K2355" i="1" s="1"/>
  <c r="K2356" i="1" s="1"/>
  <c r="L2367" i="1"/>
  <c r="M2367" i="1" s="1"/>
  <c r="K2416" i="1"/>
  <c r="K2421" i="1" s="1"/>
  <c r="K2422" i="1" s="1"/>
  <c r="O2422" i="1" s="1"/>
  <c r="J2585" i="1"/>
  <c r="AT10" i="2"/>
  <c r="AQ10" i="2"/>
  <c r="AA10" i="2"/>
  <c r="AB10" i="2" s="1"/>
  <c r="F743" i="1"/>
  <c r="L2055" i="1"/>
  <c r="M2055" i="1" s="1"/>
  <c r="K2166" i="1"/>
  <c r="K2177" i="1" s="1"/>
  <c r="K2178" i="1" s="1"/>
  <c r="O2178" i="1" s="1"/>
  <c r="K2198" i="1"/>
  <c r="K2209" i="1" s="1"/>
  <c r="K2210" i="1" s="1"/>
  <c r="K2227" i="1"/>
  <c r="K2231" i="1" s="1"/>
  <c r="K2232" i="1" s="1"/>
  <c r="O2232" i="1" s="1"/>
  <c r="AH5" i="2"/>
  <c r="AR84" i="2"/>
  <c r="I84" i="2"/>
  <c r="K2310" i="1"/>
  <c r="K2316" i="1" s="1"/>
  <c r="K2317" i="1" s="1"/>
  <c r="O2317" i="1" s="1"/>
  <c r="N2489" i="1"/>
  <c r="L2489" i="1"/>
  <c r="M2489" i="1" s="1"/>
  <c r="J2534" i="1"/>
  <c r="J2541" i="1"/>
  <c r="I271" i="2"/>
  <c r="AR271" i="2"/>
  <c r="AT26" i="2"/>
  <c r="AA29" i="2"/>
  <c r="AB29" i="2" s="1"/>
  <c r="AC29" i="2" s="1"/>
  <c r="AQ29" i="2"/>
  <c r="AP44" i="2"/>
  <c r="AS44" i="2"/>
  <c r="AC44" i="2"/>
  <c r="AT62" i="2"/>
  <c r="AV62" i="2" s="1"/>
  <c r="AQ66" i="2"/>
  <c r="AA66" i="2"/>
  <c r="AB66" i="2" s="1"/>
  <c r="AC66" i="2" s="1"/>
  <c r="AT66" i="2"/>
  <c r="AV66" i="2" s="1"/>
  <c r="AP81" i="2"/>
  <c r="AW81" i="2"/>
  <c r="AR83" i="2"/>
  <c r="I83" i="2"/>
  <c r="AP102" i="2"/>
  <c r="AT104" i="2"/>
  <c r="AQ105" i="2"/>
  <c r="AQ112" i="2"/>
  <c r="AQ139" i="2"/>
  <c r="AT153" i="2"/>
  <c r="AP40" i="2"/>
  <c r="AP66" i="2"/>
  <c r="AW66" i="2"/>
  <c r="AR104" i="2"/>
  <c r="AP157" i="2"/>
  <c r="L2440" i="1"/>
  <c r="M2440" i="1" s="1"/>
  <c r="AA34" i="2"/>
  <c r="AB34" i="2" s="1"/>
  <c r="AC34" i="2" s="1"/>
  <c r="AQ34" i="2"/>
  <c r="AT42" i="2"/>
  <c r="AV42" i="2" s="1"/>
  <c r="AQ42" i="2"/>
  <c r="AA42" i="2"/>
  <c r="AB42" i="2" s="1"/>
  <c r="AT45" i="2"/>
  <c r="AV45" i="2" s="1"/>
  <c r="AQ65" i="2"/>
  <c r="AQ67" i="2"/>
  <c r="AT68" i="2"/>
  <c r="AQ69" i="2"/>
  <c r="AC78" i="2"/>
  <c r="AR80" i="2"/>
  <c r="I80" i="2"/>
  <c r="AR101" i="2"/>
  <c r="AA104" i="2"/>
  <c r="AB104" i="2" s="1"/>
  <c r="AS105" i="2"/>
  <c r="AV106" i="2"/>
  <c r="AQ107" i="2"/>
  <c r="AP110" i="2"/>
  <c r="AV112" i="2"/>
  <c r="AR112" i="2"/>
  <c r="AT114" i="2"/>
  <c r="AW114" i="2" s="1"/>
  <c r="AT151" i="2"/>
  <c r="J2573" i="1"/>
  <c r="AR19" i="2"/>
  <c r="AS19" i="2" s="1"/>
  <c r="AT22" i="2"/>
  <c r="I24" i="2"/>
  <c r="AT29" i="2"/>
  <c r="AV29" i="2" s="1"/>
  <c r="I31" i="2"/>
  <c r="AR34" i="2"/>
  <c r="AS34" i="2" s="1"/>
  <c r="I37" i="2"/>
  <c r="AR40" i="2"/>
  <c r="AS40" i="2" s="1"/>
  <c r="AR45" i="2"/>
  <c r="I45" i="2"/>
  <c r="I43" i="2" s="1"/>
  <c r="AT46" i="2"/>
  <c r="AV46" i="2" s="1"/>
  <c r="AQ46" i="2"/>
  <c r="AA46" i="2"/>
  <c r="AB46" i="2" s="1"/>
  <c r="AC46" i="2" s="1"/>
  <c r="AR65" i="2"/>
  <c r="AV67" i="2"/>
  <c r="AV68" i="2"/>
  <c r="AR68" i="2"/>
  <c r="AW103" i="2"/>
  <c r="AA112" i="2"/>
  <c r="AB112" i="2" s="1"/>
  <c r="AR272" i="2"/>
  <c r="I272" i="2"/>
  <c r="AA68" i="2"/>
  <c r="AB68" i="2" s="1"/>
  <c r="AS69" i="2"/>
  <c r="AA107" i="2"/>
  <c r="AB107" i="2" s="1"/>
  <c r="AC107" i="2" s="1"/>
  <c r="AR109" i="2"/>
  <c r="AT19" i="2"/>
  <c r="I21" i="2"/>
  <c r="AR24" i="2"/>
  <c r="AR31" i="2"/>
  <c r="AT34" i="2"/>
  <c r="AV34" i="2" s="1"/>
  <c r="AR37" i="2"/>
  <c r="AW46" i="2"/>
  <c r="AW70" i="2"/>
  <c r="AT108" i="2"/>
  <c r="AT148" i="2"/>
  <c r="AV148" i="2" s="1"/>
  <c r="AR252" i="2"/>
  <c r="I252" i="2"/>
  <c r="AQ270" i="2"/>
  <c r="AA270" i="2"/>
  <c r="AB270" i="2" s="1"/>
  <c r="AT270" i="2"/>
  <c r="AT275" i="2"/>
  <c r="AU274" i="2" s="1"/>
  <c r="AQ275" i="2"/>
  <c r="AA275" i="2"/>
  <c r="AB275" i="2" s="1"/>
  <c r="AB274" i="2" s="1"/>
  <c r="AA21" i="2"/>
  <c r="AB21" i="2" s="1"/>
  <c r="AQ21" i="2"/>
  <c r="AP27" i="2"/>
  <c r="AU34" i="2"/>
  <c r="AW34" i="2" s="1"/>
  <c r="AW40" i="2"/>
  <c r="AP256" i="2"/>
  <c r="AS256" i="2"/>
  <c r="L2471" i="1"/>
  <c r="M2471" i="1" s="1"/>
  <c r="J2582" i="1"/>
  <c r="AR21" i="2"/>
  <c r="I39" i="2"/>
  <c r="AH89" i="2"/>
  <c r="AJ89" i="2"/>
  <c r="AQ147" i="2"/>
  <c r="L2344" i="1"/>
  <c r="M2344" i="1" s="1"/>
  <c r="AR27" i="2"/>
  <c r="AR25" i="2" s="1"/>
  <c r="AU31" i="2"/>
  <c r="AA39" i="2"/>
  <c r="AB39" i="2" s="1"/>
  <c r="AQ39" i="2"/>
  <c r="AI43" i="2"/>
  <c r="AV58" i="2"/>
  <c r="AH55" i="2"/>
  <c r="AT146" i="2"/>
  <c r="AV146" i="2" s="1"/>
  <c r="L2289" i="1"/>
  <c r="M2289" i="1" s="1"/>
  <c r="J2391" i="1"/>
  <c r="L2413" i="1"/>
  <c r="M2413" i="1" s="1"/>
  <c r="I23" i="2"/>
  <c r="I30" i="2"/>
  <c r="AR39" i="2"/>
  <c r="AV59" i="2"/>
  <c r="AR60" i="2"/>
  <c r="AK61" i="2"/>
  <c r="AK55" i="2" s="1"/>
  <c r="AI61" i="2"/>
  <c r="AT75" i="2"/>
  <c r="AV75" i="2" s="1"/>
  <c r="AI99" i="2"/>
  <c r="AQ144" i="2"/>
  <c r="L2523" i="1"/>
  <c r="M2523" i="1" s="1"/>
  <c r="AA15" i="2"/>
  <c r="AB15" i="2" s="1"/>
  <c r="AQ15" i="2"/>
  <c r="AA23" i="2"/>
  <c r="AB23" i="2" s="1"/>
  <c r="AQ23" i="2"/>
  <c r="AA30" i="2"/>
  <c r="AB30" i="2" s="1"/>
  <c r="AQ30" i="2"/>
  <c r="AV41" i="2"/>
  <c r="AT52" i="2"/>
  <c r="AV52" i="2" s="1"/>
  <c r="AQ52" i="2"/>
  <c r="AA52" i="2"/>
  <c r="AB52" i="2" s="1"/>
  <c r="AC52" i="2" s="1"/>
  <c r="AW59" i="2"/>
  <c r="AC59" i="2"/>
  <c r="AP72" i="2"/>
  <c r="AW72" i="2"/>
  <c r="AS72" i="2"/>
  <c r="AC72" i="2"/>
  <c r="AT74" i="2"/>
  <c r="AV74" i="2" s="1"/>
  <c r="AQ74" i="2"/>
  <c r="AA74" i="2"/>
  <c r="AB74" i="2" s="1"/>
  <c r="AC74" i="2" s="1"/>
  <c r="AT145" i="2"/>
  <c r="AA146" i="2"/>
  <c r="AB146" i="2" s="1"/>
  <c r="AP20" i="2"/>
  <c r="AU27" i="2"/>
  <c r="AU25" i="2" s="1"/>
  <c r="AP35" i="2"/>
  <c r="AP41" i="2"/>
  <c r="AQ75" i="2"/>
  <c r="AT76" i="2"/>
  <c r="AV76" i="2" s="1"/>
  <c r="AT143" i="2"/>
  <c r="I2320" i="1"/>
  <c r="L2460" i="1"/>
  <c r="M2460" i="1" s="1"/>
  <c r="J2563" i="1"/>
  <c r="AA12" i="2"/>
  <c r="AB12" i="2" s="1"/>
  <c r="AQ12" i="2"/>
  <c r="AA20" i="2"/>
  <c r="AB20" i="2" s="1"/>
  <c r="AC20" i="2" s="1"/>
  <c r="AQ20" i="2"/>
  <c r="I26" i="2"/>
  <c r="I25" i="2" s="1"/>
  <c r="AA41" i="2"/>
  <c r="AB41" i="2" s="1"/>
  <c r="AC41" i="2" s="1"/>
  <c r="AQ41" i="2"/>
  <c r="AW52" i="2"/>
  <c r="AS52" i="2"/>
  <c r="AQ53" i="2"/>
  <c r="AW74" i="2"/>
  <c r="AR75" i="2"/>
  <c r="I75" i="2"/>
  <c r="AQ87" i="2"/>
  <c r="AT159" i="2"/>
  <c r="AV159" i="2" s="1"/>
  <c r="AT172" i="2"/>
  <c r="AQ172" i="2"/>
  <c r="AA172" i="2"/>
  <c r="AB172" i="2" s="1"/>
  <c r="AQ244" i="2"/>
  <c r="AA244" i="2"/>
  <c r="AB244" i="2" s="1"/>
  <c r="AT244" i="2"/>
  <c r="AR267" i="2"/>
  <c r="I267" i="2"/>
  <c r="AR268" i="2"/>
  <c r="I268" i="2"/>
  <c r="J2602" i="1"/>
  <c r="AA26" i="2"/>
  <c r="AB26" i="2" s="1"/>
  <c r="I32" i="2"/>
  <c r="I38" i="2"/>
  <c r="AR41" i="2"/>
  <c r="AS41" i="2" s="1"/>
  <c r="AR53" i="2"/>
  <c r="I53" i="2"/>
  <c r="AV53" i="2"/>
  <c r="AP87" i="2"/>
  <c r="AW87" i="2"/>
  <c r="AT141" i="2"/>
  <c r="AJ207" i="2"/>
  <c r="AT194" i="2"/>
  <c r="AT186" i="2"/>
  <c r="AT271" i="2"/>
  <c r="AT265" i="2"/>
  <c r="AT257" i="2"/>
  <c r="AW257" i="2" s="1"/>
  <c r="AT249" i="2"/>
  <c r="AT230" i="2"/>
  <c r="AQ268" i="2"/>
  <c r="AA268" i="2"/>
  <c r="AB268" i="2" s="1"/>
  <c r="AQ271" i="2"/>
  <c r="AA271" i="2"/>
  <c r="AB271" i="2" s="1"/>
  <c r="AQ265" i="2"/>
  <c r="AA265" i="2"/>
  <c r="AB265" i="2" s="1"/>
  <c r="AC265" i="2" s="1"/>
  <c r="AQ257" i="2"/>
  <c r="AA257" i="2"/>
  <c r="AB257" i="2" s="1"/>
  <c r="AQ249" i="2"/>
  <c r="AA249" i="2"/>
  <c r="AB249" i="2" s="1"/>
  <c r="AQ230" i="2"/>
  <c r="AA230" i="2"/>
  <c r="AB230" i="2" s="1"/>
  <c r="AT263" i="2"/>
  <c r="AT255" i="2"/>
  <c r="AT240" i="2"/>
  <c r="AQ203" i="2"/>
  <c r="AA203" i="2"/>
  <c r="AB203" i="2" s="1"/>
  <c r="AQ187" i="2"/>
  <c r="AA187" i="2"/>
  <c r="AB187" i="2" s="1"/>
  <c r="AT267" i="2"/>
  <c r="AT253" i="2"/>
  <c r="AT238" i="2"/>
  <c r="AU238" i="2" s="1"/>
  <c r="AW238" i="2" s="1"/>
  <c r="AT228" i="2"/>
  <c r="AT220" i="2"/>
  <c r="AA200" i="2"/>
  <c r="AB200" i="2" s="1"/>
  <c r="AQ194" i="2"/>
  <c r="AQ253" i="2"/>
  <c r="AA226" i="2"/>
  <c r="AB226" i="2" s="1"/>
  <c r="AC226" i="2" s="1"/>
  <c r="AA205" i="2"/>
  <c r="AB205" i="2" s="1"/>
  <c r="AA186" i="2"/>
  <c r="AB186" i="2" s="1"/>
  <c r="AT252" i="2"/>
  <c r="AA218" i="2"/>
  <c r="AB218" i="2" s="1"/>
  <c r="AA210" i="2"/>
  <c r="AB210" i="2" s="1"/>
  <c r="AQ200" i="2"/>
  <c r="AA192" i="2"/>
  <c r="AB192" i="2" s="1"/>
  <c r="AQ179" i="2"/>
  <c r="AA179" i="2"/>
  <c r="AB179" i="2" s="1"/>
  <c r="AC179" i="2" s="1"/>
  <c r="AQ161" i="2"/>
  <c r="AA161" i="2"/>
  <c r="AB161" i="2" s="1"/>
  <c r="AT121" i="2"/>
  <c r="AA238" i="2"/>
  <c r="AB238" i="2" s="1"/>
  <c r="AQ226" i="2"/>
  <c r="AQ205" i="2"/>
  <c r="AT177" i="2"/>
  <c r="AQ218" i="2"/>
  <c r="AQ210" i="2"/>
  <c r="AT199" i="2"/>
  <c r="AQ192" i="2"/>
  <c r="AQ186" i="2"/>
  <c r="AA204" i="2"/>
  <c r="AB204" i="2" s="1"/>
  <c r="AA197" i="2"/>
  <c r="AB197" i="2" s="1"/>
  <c r="AQ238" i="2"/>
  <c r="AT225" i="2"/>
  <c r="AQ204" i="2"/>
  <c r="AT191" i="2"/>
  <c r="AQ177" i="2"/>
  <c r="AA177" i="2"/>
  <c r="AB177" i="2" s="1"/>
  <c r="AT119" i="2"/>
  <c r="AT237" i="2"/>
  <c r="AT217" i="2"/>
  <c r="AT209" i="2"/>
  <c r="AQ197" i="2"/>
  <c r="AA189" i="2"/>
  <c r="AB189" i="2" s="1"/>
  <c r="AA184" i="2"/>
  <c r="AB184" i="2" s="1"/>
  <c r="AT222" i="2"/>
  <c r="AA196" i="2"/>
  <c r="AB196" i="2" s="1"/>
  <c r="AC196" i="2" s="1"/>
  <c r="AQ189" i="2"/>
  <c r="AQ184" i="2"/>
  <c r="AT178" i="2"/>
  <c r="AW178" i="2" s="1"/>
  <c r="AT214" i="2"/>
  <c r="AA202" i="2"/>
  <c r="AB202" i="2" s="1"/>
  <c r="AQ196" i="2"/>
  <c r="AA201" i="2"/>
  <c r="AB201" i="2" s="1"/>
  <c r="AQ188" i="2"/>
  <c r="AQ178" i="2"/>
  <c r="AA178" i="2"/>
  <c r="AB178" i="2" s="1"/>
  <c r="AQ267" i="2"/>
  <c r="AA253" i="2"/>
  <c r="AB253" i="2" s="1"/>
  <c r="AQ201" i="2"/>
  <c r="AQ181" i="2"/>
  <c r="AA181" i="2"/>
  <c r="AB181" i="2" s="1"/>
  <c r="AC181" i="2" s="1"/>
  <c r="AQ173" i="2"/>
  <c r="AA173" i="2"/>
  <c r="AB173" i="2" s="1"/>
  <c r="AC173" i="2" s="1"/>
  <c r="AQ163" i="2"/>
  <c r="AA163" i="2"/>
  <c r="AB163" i="2" s="1"/>
  <c r="AQ155" i="2"/>
  <c r="AA155" i="2"/>
  <c r="AB155" i="2" s="1"/>
  <c r="AC155" i="2" s="1"/>
  <c r="AT147" i="2"/>
  <c r="AT139" i="2"/>
  <c r="AT131" i="2"/>
  <c r="AT123" i="2"/>
  <c r="AW123" i="2" s="1"/>
  <c r="AT173" i="2"/>
  <c r="AT158" i="2"/>
  <c r="AT163" i="2"/>
  <c r="AV163" i="2" s="1"/>
  <c r="AQ202" i="2"/>
  <c r="AT82" i="2"/>
  <c r="AV82" i="2" s="1"/>
  <c r="AA194" i="2"/>
  <c r="AB194" i="2" s="1"/>
  <c r="AT181" i="2"/>
  <c r="AT176" i="2"/>
  <c r="AT166" i="2"/>
  <c r="AT183" i="2"/>
  <c r="AA125" i="2"/>
  <c r="AB125" i="2" s="1"/>
  <c r="AC125" i="2" s="1"/>
  <c r="AA122" i="2"/>
  <c r="AB122" i="2" s="1"/>
  <c r="AA267" i="2"/>
  <c r="AB267" i="2" s="1"/>
  <c r="AA130" i="2"/>
  <c r="AB130" i="2" s="1"/>
  <c r="AA117" i="2"/>
  <c r="AB117" i="2" s="1"/>
  <c r="AC117" i="2" s="1"/>
  <c r="AT101" i="2"/>
  <c r="AT80" i="2"/>
  <c r="AV80" i="2" s="1"/>
  <c r="AQ76" i="2"/>
  <c r="AA76" i="2"/>
  <c r="AB76" i="2" s="1"/>
  <c r="AT65" i="2"/>
  <c r="AV65" i="2" s="1"/>
  <c r="AA133" i="2"/>
  <c r="AB133" i="2" s="1"/>
  <c r="AC133" i="2" s="1"/>
  <c r="AQ125" i="2"/>
  <c r="AA188" i="2"/>
  <c r="AB188" i="2" s="1"/>
  <c r="AC188" i="2" s="1"/>
  <c r="AQ122" i="2"/>
  <c r="AQ117" i="2"/>
  <c r="AQ133" i="2"/>
  <c r="AQ130" i="2"/>
  <c r="AA141" i="2"/>
  <c r="AB141" i="2" s="1"/>
  <c r="AC141" i="2" s="1"/>
  <c r="AT107" i="2"/>
  <c r="AT78" i="2"/>
  <c r="AV78" i="2" s="1"/>
  <c r="AA149" i="2"/>
  <c r="AB149" i="2" s="1"/>
  <c r="AC149" i="2" s="1"/>
  <c r="AQ141" i="2"/>
  <c r="AT110" i="2"/>
  <c r="AT102" i="2"/>
  <c r="AT87" i="2"/>
  <c r="AV87" i="2" s="1"/>
  <c r="AQ149" i="2"/>
  <c r="AQ146" i="2"/>
  <c r="AT113" i="2"/>
  <c r="AT105" i="2"/>
  <c r="AT84" i="2"/>
  <c r="AV84" i="2" s="1"/>
  <c r="AT69" i="2"/>
  <c r="AV69" i="2" s="1"/>
  <c r="AU30" i="2"/>
  <c r="AA32" i="2"/>
  <c r="AB32" i="2" s="1"/>
  <c r="AC35" i="2"/>
  <c r="AA38" i="2"/>
  <c r="AB38" i="2" s="1"/>
  <c r="AH47" i="2"/>
  <c r="AI56" i="2"/>
  <c r="AT88" i="2"/>
  <c r="AV88" i="2" s="1"/>
  <c r="AQ158" i="2"/>
  <c r="AT12" i="2"/>
  <c r="AQ44" i="2"/>
  <c r="AO61" i="2"/>
  <c r="AO55" i="2" s="1"/>
  <c r="AQ78" i="2"/>
  <c r="AQ81" i="2"/>
  <c r="AS81" i="2"/>
  <c r="AQ84" i="2"/>
  <c r="AR86" i="2"/>
  <c r="I86" i="2"/>
  <c r="AQ102" i="2"/>
  <c r="AS102" i="2"/>
  <c r="AQ104" i="2"/>
  <c r="AT140" i="2"/>
  <c r="AW141" i="2"/>
  <c r="AT155" i="2"/>
  <c r="AT157" i="2"/>
  <c r="AW157" i="2" s="1"/>
  <c r="AQ157" i="2"/>
  <c r="AA157" i="2"/>
  <c r="AB157" i="2" s="1"/>
  <c r="AC157" i="2" s="1"/>
  <c r="AC201" i="2"/>
  <c r="AP201" i="2"/>
  <c r="AP63" i="2"/>
  <c r="AP78" i="2"/>
  <c r="AP107" i="2"/>
  <c r="AP152" i="2"/>
  <c r="AS160" i="2"/>
  <c r="AC160" i="2"/>
  <c r="AT161" i="2"/>
  <c r="AT162" i="2"/>
  <c r="AQ162" i="2"/>
  <c r="AA162" i="2"/>
  <c r="AB162" i="2" s="1"/>
  <c r="AP173" i="2"/>
  <c r="AW173" i="2"/>
  <c r="AS173" i="2"/>
  <c r="AV174" i="2"/>
  <c r="AR202" i="2"/>
  <c r="I202" i="2"/>
  <c r="AR63" i="2"/>
  <c r="AT81" i="2"/>
  <c r="AV81" i="2" s="1"/>
  <c r="AV141" i="2"/>
  <c r="AP144" i="2"/>
  <c r="AR146" i="2"/>
  <c r="AT150" i="2"/>
  <c r="AV151" i="2"/>
  <c r="AR151" i="2"/>
  <c r="AV153" i="2"/>
  <c r="AP155" i="2"/>
  <c r="AS155" i="2"/>
  <c r="AT156" i="2"/>
  <c r="AS161" i="2"/>
  <c r="AT171" i="2"/>
  <c r="AH207" i="2"/>
  <c r="AR258" i="2"/>
  <c r="I258" i="2"/>
  <c r="AU43" i="2"/>
  <c r="AT116" i="2"/>
  <c r="AT133" i="2"/>
  <c r="AW133" i="2" s="1"/>
  <c r="AQ136" i="2"/>
  <c r="AV138" i="2"/>
  <c r="AR138" i="2"/>
  <c r="AT142" i="2"/>
  <c r="AV143" i="2"/>
  <c r="AR143" i="2"/>
  <c r="AV145" i="2"/>
  <c r="AG168" i="2"/>
  <c r="AG167" i="2" s="1"/>
  <c r="AQ255" i="2"/>
  <c r="AR46" i="2"/>
  <c r="AS46" i="2" s="1"/>
  <c r="AR59" i="2"/>
  <c r="AS59" i="2" s="1"/>
  <c r="AA65" i="2"/>
  <c r="AB65" i="2" s="1"/>
  <c r="AR74" i="2"/>
  <c r="AS74" i="2" s="1"/>
  <c r="AA80" i="2"/>
  <c r="AB80" i="2" s="1"/>
  <c r="AA101" i="2"/>
  <c r="AB101" i="2" s="1"/>
  <c r="AS116" i="2"/>
  <c r="AP116" i="2"/>
  <c r="AT117" i="2"/>
  <c r="AW117" i="2" s="1"/>
  <c r="AP136" i="2"/>
  <c r="AK207" i="2"/>
  <c r="AT268" i="2"/>
  <c r="I42" i="2"/>
  <c r="I62" i="2"/>
  <c r="AP70" i="2"/>
  <c r="AP106" i="2"/>
  <c r="AP114" i="2"/>
  <c r="AQ120" i="2"/>
  <c r="AT125" i="2"/>
  <c r="AW125" i="2" s="1"/>
  <c r="AQ128" i="2"/>
  <c r="AT130" i="2"/>
  <c r="AQ131" i="2"/>
  <c r="AT132" i="2"/>
  <c r="AT135" i="2"/>
  <c r="AT137" i="2"/>
  <c r="AT236" i="2"/>
  <c r="AS254" i="2"/>
  <c r="AP254" i="2"/>
  <c r="AA62" i="2"/>
  <c r="AB62" i="2" s="1"/>
  <c r="AQ62" i="2"/>
  <c r="I76" i="2"/>
  <c r="AA106" i="2"/>
  <c r="AB106" i="2" s="1"/>
  <c r="AC106" i="2" s="1"/>
  <c r="AQ106" i="2"/>
  <c r="AA114" i="2"/>
  <c r="AB114" i="2" s="1"/>
  <c r="AC114" i="2" s="1"/>
  <c r="AQ114" i="2"/>
  <c r="AP120" i="2"/>
  <c r="AT122" i="2"/>
  <c r="AV122" i="2" s="1"/>
  <c r="AQ123" i="2"/>
  <c r="AP128" i="2"/>
  <c r="AV130" i="2"/>
  <c r="AR130" i="2"/>
  <c r="AT134" i="2"/>
  <c r="AR135" i="2"/>
  <c r="AQ229" i="2"/>
  <c r="AP67" i="2"/>
  <c r="AP82" i="2"/>
  <c r="AP88" i="2"/>
  <c r="AP103" i="2"/>
  <c r="AP111" i="2"/>
  <c r="AT118" i="2"/>
  <c r="AW118" i="2" s="1"/>
  <c r="AQ119" i="2"/>
  <c r="AQ121" i="2"/>
  <c r="AR122" i="2"/>
  <c r="AT124" i="2"/>
  <c r="AT127" i="2"/>
  <c r="AT129" i="2"/>
  <c r="AH168" i="2"/>
  <c r="AH167" i="2" s="1"/>
  <c r="AW265" i="2"/>
  <c r="AA67" i="2"/>
  <c r="AB67" i="2" s="1"/>
  <c r="AC67" i="2" s="1"/>
  <c r="AS70" i="2"/>
  <c r="I73" i="2"/>
  <c r="I71" i="2" s="1"/>
  <c r="AR76" i="2"/>
  <c r="AA82" i="2"/>
  <c r="AB82" i="2" s="1"/>
  <c r="AC82" i="2" s="1"/>
  <c r="AA88" i="2"/>
  <c r="AB88" i="2" s="1"/>
  <c r="AC88" i="2" s="1"/>
  <c r="AQ88" i="2"/>
  <c r="AA103" i="2"/>
  <c r="AB103" i="2" s="1"/>
  <c r="AC103" i="2" s="1"/>
  <c r="AQ103" i="2"/>
  <c r="AS106" i="2"/>
  <c r="AS114" i="2"/>
  <c r="AS118" i="2"/>
  <c r="AP118" i="2"/>
  <c r="AV119" i="2"/>
  <c r="AR119" i="2"/>
  <c r="AV121" i="2"/>
  <c r="AS123" i="2"/>
  <c r="AT126" i="2"/>
  <c r="AR127" i="2"/>
  <c r="AQ221" i="2"/>
  <c r="AA221" i="2"/>
  <c r="AB221" i="2" s="1"/>
  <c r="AC221" i="2" s="1"/>
  <c r="AT221" i="2"/>
  <c r="AW221" i="2" s="1"/>
  <c r="AQ222" i="2"/>
  <c r="AQ228" i="2"/>
  <c r="AA45" i="2"/>
  <c r="AB45" i="2" s="1"/>
  <c r="AQ45" i="2"/>
  <c r="AR67" i="2"/>
  <c r="AS67" i="2" s="1"/>
  <c r="I79" i="2"/>
  <c r="I77" i="2" s="1"/>
  <c r="AR82" i="2"/>
  <c r="AS82" i="2" s="1"/>
  <c r="AR88" i="2"/>
  <c r="AS88" i="2" s="1"/>
  <c r="AR103" i="2"/>
  <c r="AS103" i="2" s="1"/>
  <c r="AR111" i="2"/>
  <c r="AS111" i="2" s="1"/>
  <c r="AW121" i="2"/>
  <c r="AJ154" i="2"/>
  <c r="AK168" i="2"/>
  <c r="AQ183" i="2"/>
  <c r="AQ208" i="2"/>
  <c r="AA208" i="2"/>
  <c r="AB208" i="2" s="1"/>
  <c r="AC208" i="2" s="1"/>
  <c r="AT208" i="2"/>
  <c r="AP213" i="2"/>
  <c r="AW213" i="2"/>
  <c r="AV249" i="2"/>
  <c r="AT250" i="2"/>
  <c r="AR58" i="2"/>
  <c r="AR73" i="2"/>
  <c r="AA108" i="2"/>
  <c r="AB108" i="2" s="1"/>
  <c r="AQ108" i="2"/>
  <c r="AI168" i="2"/>
  <c r="AI167" i="2" s="1"/>
  <c r="AV214" i="2"/>
  <c r="AS220" i="2"/>
  <c r="AP220" i="2"/>
  <c r="AP105" i="2"/>
  <c r="AP113" i="2"/>
  <c r="AJ168" i="2"/>
  <c r="AJ167" i="2" s="1"/>
  <c r="AV178" i="2"/>
  <c r="AP181" i="2"/>
  <c r="AS181" i="2"/>
  <c r="AT182" i="2"/>
  <c r="AW67" i="2"/>
  <c r="AA69" i="2"/>
  <c r="AB69" i="2" s="1"/>
  <c r="AC69" i="2" s="1"/>
  <c r="AW82" i="2"/>
  <c r="AA84" i="2"/>
  <c r="AB84" i="2" s="1"/>
  <c r="AW88" i="2"/>
  <c r="AA105" i="2"/>
  <c r="AB105" i="2" s="1"/>
  <c r="AC105" i="2" s="1"/>
  <c r="AA113" i="2"/>
  <c r="AB113" i="2" s="1"/>
  <c r="AC113" i="2" s="1"/>
  <c r="AT165" i="2"/>
  <c r="AW165" i="2" s="1"/>
  <c r="AQ165" i="2"/>
  <c r="AA165" i="2"/>
  <c r="AB165" i="2" s="1"/>
  <c r="AC165" i="2" s="1"/>
  <c r="AQ166" i="2"/>
  <c r="AT175" i="2"/>
  <c r="AW175" i="2" s="1"/>
  <c r="AQ175" i="2"/>
  <c r="AA175" i="2"/>
  <c r="AB175" i="2" s="1"/>
  <c r="AC175" i="2" s="1"/>
  <c r="AQ176" i="2"/>
  <c r="AS178" i="2"/>
  <c r="AC178" i="2"/>
  <c r="AT179" i="2"/>
  <c r="AT180" i="2"/>
  <c r="AQ180" i="2"/>
  <c r="AA180" i="2"/>
  <c r="AB180" i="2" s="1"/>
  <c r="AA53" i="2"/>
  <c r="AB53" i="2" s="1"/>
  <c r="AA75" i="2"/>
  <c r="AB75" i="2" s="1"/>
  <c r="AP160" i="2"/>
  <c r="AL168" i="2"/>
  <c r="AV177" i="2"/>
  <c r="AA81" i="2"/>
  <c r="AB81" i="2" s="1"/>
  <c r="AC81" i="2" s="1"/>
  <c r="AA87" i="2"/>
  <c r="AB87" i="2" s="1"/>
  <c r="AC87" i="2" s="1"/>
  <c r="AA102" i="2"/>
  <c r="AB102" i="2" s="1"/>
  <c r="AC102" i="2" s="1"/>
  <c r="AA110" i="2"/>
  <c r="AB110" i="2" s="1"/>
  <c r="AC110" i="2" s="1"/>
  <c r="AT149" i="2"/>
  <c r="AW149" i="2" s="1"/>
  <c r="AQ152" i="2"/>
  <c r="AS152" i="2"/>
  <c r="AP163" i="2"/>
  <c r="AW163" i="2"/>
  <c r="AS163" i="2"/>
  <c r="AC163" i="2"/>
  <c r="AT164" i="2"/>
  <c r="AS179" i="2"/>
  <c r="AP117" i="2"/>
  <c r="AP125" i="2"/>
  <c r="AP133" i="2"/>
  <c r="AP141" i="2"/>
  <c r="AP149" i="2"/>
  <c r="AT188" i="2"/>
  <c r="AR194" i="2"/>
  <c r="I194" i="2"/>
  <c r="AR201" i="2"/>
  <c r="AS201" i="2" s="1"/>
  <c r="AS212" i="2"/>
  <c r="AP212" i="2"/>
  <c r="AQ213" i="2"/>
  <c r="AA213" i="2"/>
  <c r="AB213" i="2" s="1"/>
  <c r="AC213" i="2" s="1"/>
  <c r="AT213" i="2"/>
  <c r="AV213" i="2" s="1"/>
  <c r="AQ220" i="2"/>
  <c r="AP248" i="2"/>
  <c r="AQ256" i="2"/>
  <c r="AQ259" i="2"/>
  <c r="AA259" i="2"/>
  <c r="AB259" i="2" s="1"/>
  <c r="AC259" i="2" s="1"/>
  <c r="AT259" i="2"/>
  <c r="AP260" i="2"/>
  <c r="AV265" i="2"/>
  <c r="AR117" i="2"/>
  <c r="AS117" i="2" s="1"/>
  <c r="AT120" i="2"/>
  <c r="AW120" i="2" s="1"/>
  <c r="AV123" i="2"/>
  <c r="AR125" i="2"/>
  <c r="AS125" i="2" s="1"/>
  <c r="AT128" i="2"/>
  <c r="AW128" i="2" s="1"/>
  <c r="AV131" i="2"/>
  <c r="AR133" i="2"/>
  <c r="AS133" i="2" s="1"/>
  <c r="AT136" i="2"/>
  <c r="AW136" i="2" s="1"/>
  <c r="AV139" i="2"/>
  <c r="AR141" i="2"/>
  <c r="AS141" i="2" s="1"/>
  <c r="AT144" i="2"/>
  <c r="AW144" i="2" s="1"/>
  <c r="AV147" i="2"/>
  <c r="AR149" i="2"/>
  <c r="AS149" i="2" s="1"/>
  <c r="AT152" i="2"/>
  <c r="I183" i="2"/>
  <c r="AV183" i="2"/>
  <c r="AT196" i="2"/>
  <c r="AW196" i="2" s="1"/>
  <c r="AT202" i="2"/>
  <c r="AQ214" i="2"/>
  <c r="AO207" i="2"/>
  <c r="AO167" i="2" s="1"/>
  <c r="AP221" i="2"/>
  <c r="AS221" i="2"/>
  <c r="AP229" i="2"/>
  <c r="AS229" i="2"/>
  <c r="AJ233" i="2"/>
  <c r="AJ232" i="2" s="1"/>
  <c r="AW249" i="2"/>
  <c r="AR250" i="2"/>
  <c r="I250" i="2"/>
  <c r="AT258" i="2"/>
  <c r="AS259" i="2"/>
  <c r="AV120" i="2"/>
  <c r="AW214" i="2"/>
  <c r="AS214" i="2"/>
  <c r="AQ216" i="2"/>
  <c r="AA216" i="2"/>
  <c r="AB216" i="2" s="1"/>
  <c r="AC216" i="2" s="1"/>
  <c r="AT216" i="2"/>
  <c r="AV222" i="2"/>
  <c r="AV230" i="2"/>
  <c r="AA119" i="2"/>
  <c r="AB119" i="2" s="1"/>
  <c r="AA127" i="2"/>
  <c r="AB127" i="2" s="1"/>
  <c r="AQ127" i="2"/>
  <c r="AA135" i="2"/>
  <c r="AB135" i="2" s="1"/>
  <c r="AQ135" i="2"/>
  <c r="AA143" i="2"/>
  <c r="AB143" i="2" s="1"/>
  <c r="AQ143" i="2"/>
  <c r="AA151" i="2"/>
  <c r="AB151" i="2" s="1"/>
  <c r="AQ151" i="2"/>
  <c r="AV155" i="2"/>
  <c r="AR157" i="2"/>
  <c r="I162" i="2"/>
  <c r="AR165" i="2"/>
  <c r="AS165" i="2" s="1"/>
  <c r="I172" i="2"/>
  <c r="AV173" i="2"/>
  <c r="AR175" i="2"/>
  <c r="AS175" i="2" s="1"/>
  <c r="I180" i="2"/>
  <c r="AT184" i="2"/>
  <c r="AT189" i="2"/>
  <c r="AT203" i="2"/>
  <c r="AS208" i="2"/>
  <c r="AT215" i="2"/>
  <c r="AQ215" i="2"/>
  <c r="AA215" i="2"/>
  <c r="AB215" i="2" s="1"/>
  <c r="AW222" i="2"/>
  <c r="AS222" i="2"/>
  <c r="AQ224" i="2"/>
  <c r="AA224" i="2"/>
  <c r="AB224" i="2" s="1"/>
  <c r="AC224" i="2" s="1"/>
  <c r="AT224" i="2"/>
  <c r="AW230" i="2"/>
  <c r="AS230" i="2"/>
  <c r="AC230" i="2"/>
  <c r="AT231" i="2"/>
  <c r="AQ231" i="2"/>
  <c r="AA231" i="2"/>
  <c r="AB231" i="2" s="1"/>
  <c r="AR184" i="2"/>
  <c r="I184" i="2"/>
  <c r="AV189" i="2"/>
  <c r="AR189" i="2"/>
  <c r="I189" i="2"/>
  <c r="AQ209" i="2"/>
  <c r="AR215" i="2"/>
  <c r="I215" i="2"/>
  <c r="AS216" i="2"/>
  <c r="AQ217" i="2"/>
  <c r="AT223" i="2"/>
  <c r="AQ223" i="2"/>
  <c r="AA223" i="2"/>
  <c r="AB223" i="2" s="1"/>
  <c r="AR231" i="2"/>
  <c r="I231" i="2"/>
  <c r="AA116" i="2"/>
  <c r="AB116" i="2" s="1"/>
  <c r="AC116" i="2" s="1"/>
  <c r="AQ116" i="2"/>
  <c r="AA124" i="2"/>
  <c r="AB124" i="2" s="1"/>
  <c r="AQ124" i="2"/>
  <c r="AA132" i="2"/>
  <c r="AB132" i="2" s="1"/>
  <c r="AQ132" i="2"/>
  <c r="AA140" i="2"/>
  <c r="AB140" i="2" s="1"/>
  <c r="AQ140" i="2"/>
  <c r="AA148" i="2"/>
  <c r="AB148" i="2" s="1"/>
  <c r="AQ148" i="2"/>
  <c r="I159" i="2"/>
  <c r="AR162" i="2"/>
  <c r="AR172" i="2"/>
  <c r="I177" i="2"/>
  <c r="AR180" i="2"/>
  <c r="AT197" i="2"/>
  <c r="AT204" i="2"/>
  <c r="AV204" i="2" s="1"/>
  <c r="AR223" i="2"/>
  <c r="I223" i="2"/>
  <c r="AS224" i="2"/>
  <c r="AQ225" i="2"/>
  <c r="AQ236" i="2"/>
  <c r="AA236" i="2"/>
  <c r="AB236" i="2" s="1"/>
  <c r="AC236" i="2" s="1"/>
  <c r="AP121" i="2"/>
  <c r="AR124" i="2"/>
  <c r="AR132" i="2"/>
  <c r="AR140" i="2"/>
  <c r="AR148" i="2"/>
  <c r="AA159" i="2"/>
  <c r="AB159" i="2" s="1"/>
  <c r="AQ159" i="2"/>
  <c r="AT185" i="2"/>
  <c r="AT190" i="2"/>
  <c r="AQ190" i="2"/>
  <c r="AA190" i="2"/>
  <c r="AB190" i="2" s="1"/>
  <c r="AQ191" i="2"/>
  <c r="AR197" i="2"/>
  <c r="I197" i="2"/>
  <c r="AP204" i="2"/>
  <c r="AW204" i="2"/>
  <c r="AQ237" i="2"/>
  <c r="AH266" i="2"/>
  <c r="AH246" i="2" s="1"/>
  <c r="AA121" i="2"/>
  <c r="AB121" i="2" s="1"/>
  <c r="AA129" i="2"/>
  <c r="AB129" i="2" s="1"/>
  <c r="AQ129" i="2"/>
  <c r="AA137" i="2"/>
  <c r="AB137" i="2" s="1"/>
  <c r="AQ137" i="2"/>
  <c r="AA145" i="2"/>
  <c r="AB145" i="2" s="1"/>
  <c r="AQ145" i="2"/>
  <c r="AA153" i="2"/>
  <c r="AB153" i="2" s="1"/>
  <c r="AQ153" i="2"/>
  <c r="I156" i="2"/>
  <c r="AR159" i="2"/>
  <c r="I164" i="2"/>
  <c r="I174" i="2"/>
  <c r="AR177" i="2"/>
  <c r="I182" i="2"/>
  <c r="AR185" i="2"/>
  <c r="AQ185" i="2"/>
  <c r="AR190" i="2"/>
  <c r="I190" i="2"/>
  <c r="AR191" i="2"/>
  <c r="I191" i="2"/>
  <c r="AT210" i="2"/>
  <c r="AT218" i="2"/>
  <c r="AT235" i="2"/>
  <c r="AU235" i="2" s="1"/>
  <c r="AQ235" i="2"/>
  <c r="AA235" i="2"/>
  <c r="AB235" i="2" s="1"/>
  <c r="AS236" i="2"/>
  <c r="AS237" i="2"/>
  <c r="AP237" i="2"/>
  <c r="AP239" i="2"/>
  <c r="AK247" i="2"/>
  <c r="AK246" i="2" s="1"/>
  <c r="AI247" i="2"/>
  <c r="AI246" i="2" s="1"/>
  <c r="AI266" i="2"/>
  <c r="AR121" i="2"/>
  <c r="AS121" i="2" s="1"/>
  <c r="AR129" i="2"/>
  <c r="AR137" i="2"/>
  <c r="AR145" i="2"/>
  <c r="AR153" i="2"/>
  <c r="AA156" i="2"/>
  <c r="AB156" i="2" s="1"/>
  <c r="AQ156" i="2"/>
  <c r="AA164" i="2"/>
  <c r="AB164" i="2" s="1"/>
  <c r="AQ164" i="2"/>
  <c r="AA182" i="2"/>
  <c r="AB182" i="2" s="1"/>
  <c r="AQ182" i="2"/>
  <c r="I185" i="2"/>
  <c r="AT192" i="2"/>
  <c r="AT198" i="2"/>
  <c r="AQ198" i="2"/>
  <c r="AA198" i="2"/>
  <c r="AB198" i="2" s="1"/>
  <c r="AQ199" i="2"/>
  <c r="AS204" i="2"/>
  <c r="AT226" i="2"/>
  <c r="AW226" i="2" s="1"/>
  <c r="AR235" i="2"/>
  <c r="AT239" i="2"/>
  <c r="AS245" i="2"/>
  <c r="AP245" i="2"/>
  <c r="AA118" i="2"/>
  <c r="AB118" i="2" s="1"/>
  <c r="AC118" i="2" s="1"/>
  <c r="AQ118" i="2"/>
  <c r="AC121" i="2"/>
  <c r="AA126" i="2"/>
  <c r="AB126" i="2" s="1"/>
  <c r="AQ126" i="2"/>
  <c r="AA134" i="2"/>
  <c r="AB134" i="2" s="1"/>
  <c r="AQ134" i="2"/>
  <c r="AA142" i="2"/>
  <c r="AB142" i="2" s="1"/>
  <c r="AQ142" i="2"/>
  <c r="AA150" i="2"/>
  <c r="AB150" i="2" s="1"/>
  <c r="AQ150" i="2"/>
  <c r="AP161" i="2"/>
  <c r="AR164" i="2"/>
  <c r="I171" i="2"/>
  <c r="AR174" i="2"/>
  <c r="AP179" i="2"/>
  <c r="AR182" i="2"/>
  <c r="AA185" i="2"/>
  <c r="AB185" i="2" s="1"/>
  <c r="AR198" i="2"/>
  <c r="I198" i="2"/>
  <c r="AR199" i="2"/>
  <c r="I199" i="2"/>
  <c r="AV199" i="2"/>
  <c r="AC204" i="2"/>
  <c r="AT205" i="2"/>
  <c r="AS210" i="2"/>
  <c r="AC210" i="2"/>
  <c r="AS218" i="2"/>
  <c r="AC218" i="2"/>
  <c r="AV226" i="2"/>
  <c r="AQ241" i="2"/>
  <c r="AT272" i="2"/>
  <c r="AP123" i="2"/>
  <c r="AA171" i="2"/>
  <c r="AB171" i="2" s="1"/>
  <c r="AQ171" i="2"/>
  <c r="AR186" i="2"/>
  <c r="I186" i="2"/>
  <c r="AV186" i="2"/>
  <c r="AT200" i="2"/>
  <c r="AR205" i="2"/>
  <c r="I205" i="2"/>
  <c r="AT219" i="2"/>
  <c r="AQ219" i="2"/>
  <c r="AA219" i="2"/>
  <c r="AB219" i="2" s="1"/>
  <c r="AC219" i="2" s="1"/>
  <c r="AS226" i="2"/>
  <c r="AS239" i="2"/>
  <c r="AQ240" i="2"/>
  <c r="AP241" i="2"/>
  <c r="AT243" i="2"/>
  <c r="AU243" i="2" s="1"/>
  <c r="AS244" i="2"/>
  <c r="AL266" i="2"/>
  <c r="AL246" i="2" s="1"/>
  <c r="AA123" i="2"/>
  <c r="AB123" i="2" s="1"/>
  <c r="AA131" i="2"/>
  <c r="AB131" i="2" s="1"/>
  <c r="AA139" i="2"/>
  <c r="AB139" i="2" s="1"/>
  <c r="AA147" i="2"/>
  <c r="AB147" i="2" s="1"/>
  <c r="I158" i="2"/>
  <c r="I166" i="2"/>
  <c r="I176" i="2"/>
  <c r="AV193" i="2"/>
  <c r="AR193" i="2"/>
  <c r="AT227" i="2"/>
  <c r="AQ227" i="2"/>
  <c r="AA227" i="2"/>
  <c r="AB227" i="2" s="1"/>
  <c r="AC227" i="2" s="1"/>
  <c r="AR243" i="2"/>
  <c r="AT262" i="2"/>
  <c r="AA158" i="2"/>
  <c r="AB158" i="2" s="1"/>
  <c r="AC161" i="2"/>
  <c r="AA166" i="2"/>
  <c r="AB166" i="2" s="1"/>
  <c r="AA176" i="2"/>
  <c r="AB176" i="2" s="1"/>
  <c r="AT187" i="2"/>
  <c r="I193" i="2"/>
  <c r="AT206" i="2"/>
  <c r="AQ206" i="2"/>
  <c r="AA206" i="2"/>
  <c r="AB206" i="2" s="1"/>
  <c r="AL207" i="2"/>
  <c r="AS211" i="2"/>
  <c r="AS219" i="2"/>
  <c r="AQ264" i="2"/>
  <c r="AA120" i="2"/>
  <c r="AB120" i="2" s="1"/>
  <c r="AC120" i="2" s="1"/>
  <c r="AC123" i="2"/>
  <c r="AA128" i="2"/>
  <c r="AB128" i="2" s="1"/>
  <c r="AC128" i="2" s="1"/>
  <c r="AA136" i="2"/>
  <c r="AB136" i="2" s="1"/>
  <c r="AC136" i="2" s="1"/>
  <c r="AA144" i="2"/>
  <c r="AB144" i="2" s="1"/>
  <c r="AC144" i="2" s="1"/>
  <c r="AA152" i="2"/>
  <c r="AB152" i="2" s="1"/>
  <c r="AC152" i="2" s="1"/>
  <c r="AT201" i="2"/>
  <c r="AW201" i="2" s="1"/>
  <c r="AR206" i="2"/>
  <c r="I206" i="2"/>
  <c r="AS227" i="2"/>
  <c r="AQ248" i="2"/>
  <c r="AS248" i="2"/>
  <c r="AQ251" i="2"/>
  <c r="AA251" i="2"/>
  <c r="AB251" i="2" s="1"/>
  <c r="AC251" i="2" s="1"/>
  <c r="AT251" i="2"/>
  <c r="AQ252" i="2"/>
  <c r="AT254" i="2"/>
  <c r="AS262" i="2"/>
  <c r="AQ263" i="2"/>
  <c r="AP264" i="2"/>
  <c r="AP238" i="2"/>
  <c r="AP253" i="2"/>
  <c r="AT229" i="2"/>
  <c r="AW229" i="2" s="1"/>
  <c r="AT241" i="2"/>
  <c r="AT248" i="2"/>
  <c r="AT256" i="2"/>
  <c r="AT264" i="2"/>
  <c r="AC238" i="2"/>
  <c r="AS238" i="2"/>
  <c r="AA243" i="2"/>
  <c r="AB243" i="2" s="1"/>
  <c r="AQ243" i="2"/>
  <c r="AA250" i="2"/>
  <c r="AB250" i="2" s="1"/>
  <c r="AQ250" i="2"/>
  <c r="AC253" i="2"/>
  <c r="AS253" i="2"/>
  <c r="AA258" i="2"/>
  <c r="AB258" i="2" s="1"/>
  <c r="AQ258" i="2"/>
  <c r="AA272" i="2"/>
  <c r="AB272" i="2" s="1"/>
  <c r="AQ272" i="2"/>
  <c r="I228" i="2"/>
  <c r="AV229" i="2"/>
  <c r="I255" i="2"/>
  <c r="I263" i="2"/>
  <c r="I187" i="2"/>
  <c r="I203" i="2"/>
  <c r="AA220" i="2"/>
  <c r="AB220" i="2" s="1"/>
  <c r="AC220" i="2" s="1"/>
  <c r="AA228" i="2"/>
  <c r="AB228" i="2" s="1"/>
  <c r="AA240" i="2"/>
  <c r="AB240" i="2" s="1"/>
  <c r="AA255" i="2"/>
  <c r="AB255" i="2" s="1"/>
  <c r="AA263" i="2"/>
  <c r="AB263" i="2" s="1"/>
  <c r="AW188" i="2"/>
  <c r="AP209" i="2"/>
  <c r="AP217" i="2"/>
  <c r="AP225" i="2"/>
  <c r="AR187" i="2"/>
  <c r="I192" i="2"/>
  <c r="I200" i="2"/>
  <c r="AR203" i="2"/>
  <c r="AA209" i="2"/>
  <c r="AB209" i="2" s="1"/>
  <c r="AC209" i="2" s="1"/>
  <c r="AA217" i="2"/>
  <c r="AB217" i="2" s="1"/>
  <c r="AC217" i="2" s="1"/>
  <c r="AA225" i="2"/>
  <c r="AB225" i="2" s="1"/>
  <c r="AC225" i="2" s="1"/>
  <c r="AA237" i="2"/>
  <c r="AB237" i="2" s="1"/>
  <c r="AC237" i="2" s="1"/>
  <c r="AA252" i="2"/>
  <c r="AB252" i="2" s="1"/>
  <c r="AP234" i="2"/>
  <c r="AP242" i="2"/>
  <c r="AP249" i="2"/>
  <c r="AP257" i="2"/>
  <c r="AP265" i="2"/>
  <c r="AR192" i="2"/>
  <c r="AR200" i="2"/>
  <c r="AS209" i="2"/>
  <c r="AA214" i="2"/>
  <c r="AB214" i="2" s="1"/>
  <c r="AC214" i="2" s="1"/>
  <c r="AS217" i="2"/>
  <c r="AA222" i="2"/>
  <c r="AB222" i="2" s="1"/>
  <c r="AC222" i="2" s="1"/>
  <c r="AS225" i="2"/>
  <c r="AS234" i="2"/>
  <c r="AA239" i="2"/>
  <c r="AB239" i="2" s="1"/>
  <c r="AC239" i="2" s="1"/>
  <c r="AQ239" i="2"/>
  <c r="AS242" i="2"/>
  <c r="AC249" i="2"/>
  <c r="AS249" i="2"/>
  <c r="AA254" i="2"/>
  <c r="AB254" i="2" s="1"/>
  <c r="AC254" i="2" s="1"/>
  <c r="AQ254" i="2"/>
  <c r="AC257" i="2"/>
  <c r="AS257" i="2"/>
  <c r="AA262" i="2"/>
  <c r="AB262" i="2" s="1"/>
  <c r="AC262" i="2" s="1"/>
  <c r="AQ262" i="2"/>
  <c r="AS265" i="2"/>
  <c r="AP236" i="2"/>
  <c r="AP244" i="2"/>
  <c r="AP251" i="2"/>
  <c r="AP259" i="2"/>
  <c r="AA183" i="2"/>
  <c r="AB183" i="2" s="1"/>
  <c r="AA191" i="2"/>
  <c r="AB191" i="2" s="1"/>
  <c r="AA199" i="2"/>
  <c r="AB199" i="2" s="1"/>
  <c r="AA229" i="2"/>
  <c r="AB229" i="2" s="1"/>
  <c r="AC229" i="2" s="1"/>
  <c r="AA241" i="2"/>
  <c r="AB241" i="2" s="1"/>
  <c r="AC241" i="2" s="1"/>
  <c r="AC244" i="2"/>
  <c r="AA248" i="2"/>
  <c r="AB248" i="2" s="1"/>
  <c r="AA256" i="2"/>
  <c r="AB256" i="2" s="1"/>
  <c r="AC256" i="2" s="1"/>
  <c r="AA264" i="2"/>
  <c r="AB264" i="2" s="1"/>
  <c r="AC264" i="2" s="1"/>
  <c r="AV221" i="2" l="1"/>
  <c r="F15" i="4"/>
  <c r="C26" i="3" s="1"/>
  <c r="I85" i="2"/>
  <c r="O1561" i="1"/>
  <c r="I793" i="1"/>
  <c r="AV7" i="2"/>
  <c r="AU7" i="2"/>
  <c r="AU9" i="2"/>
  <c r="AV9" i="2"/>
  <c r="AV257" i="2"/>
  <c r="AJ279" i="2"/>
  <c r="AJ278" i="2" s="1"/>
  <c r="J865" i="1"/>
  <c r="L1561" i="1"/>
  <c r="M1561" i="1" s="1"/>
  <c r="L204" i="1"/>
  <c r="M204" i="1" s="1"/>
  <c r="I28" i="2"/>
  <c r="J2480" i="1"/>
  <c r="H261" i="2" s="1"/>
  <c r="I860" i="1"/>
  <c r="K513" i="1"/>
  <c r="O578" i="1"/>
  <c r="AW35" i="2"/>
  <c r="I748" i="1"/>
  <c r="L361" i="1"/>
  <c r="M361" i="1" s="1"/>
  <c r="J412" i="1"/>
  <c r="AU8" i="2"/>
  <c r="AV8" i="2"/>
  <c r="L629" i="1"/>
  <c r="M629" i="1" s="1"/>
  <c r="O1487" i="1"/>
  <c r="L1487" i="1"/>
  <c r="M1487" i="1" s="1"/>
  <c r="AV238" i="2"/>
  <c r="AV175" i="2"/>
  <c r="J2551" i="1"/>
  <c r="F755" i="1"/>
  <c r="AU168" i="2"/>
  <c r="K612" i="1"/>
  <c r="O361" i="1"/>
  <c r="I404" i="1"/>
  <c r="L601" i="1"/>
  <c r="M601" i="1" s="1"/>
  <c r="O1022" i="1"/>
  <c r="L1022" i="1"/>
  <c r="M1022" i="1" s="1"/>
  <c r="I233" i="2"/>
  <c r="I232" i="2" s="1"/>
  <c r="AR28" i="2"/>
  <c r="L2278" i="1"/>
  <c r="M2278" i="1" s="1"/>
  <c r="L2178" i="1"/>
  <c r="M2178" i="1" s="1"/>
  <c r="L2019" i="1"/>
  <c r="M2019" i="1" s="1"/>
  <c r="L1242" i="1"/>
  <c r="M1242" i="1" s="1"/>
  <c r="K192" i="1"/>
  <c r="O2511" i="1"/>
  <c r="L2511" i="1"/>
  <c r="M2511" i="1" s="1"/>
  <c r="AV117" i="2"/>
  <c r="L1944" i="1"/>
  <c r="M1944" i="1" s="1"/>
  <c r="AV18" i="2"/>
  <c r="AV11" i="2" s="1"/>
  <c r="AU18" i="2"/>
  <c r="G90" i="2"/>
  <c r="I784" i="1"/>
  <c r="J789" i="1"/>
  <c r="I207" i="2"/>
  <c r="AB77" i="2"/>
  <c r="F14" i="4"/>
  <c r="C24" i="3" s="1"/>
  <c r="AP77" i="2"/>
  <c r="J77" i="2"/>
  <c r="K77" i="2" s="1"/>
  <c r="L77" i="2" s="1"/>
  <c r="M77" i="2" s="1"/>
  <c r="N77" i="2" s="1"/>
  <c r="O77" i="2" s="1"/>
  <c r="P77" i="2" s="1"/>
  <c r="Q77" i="2" s="1"/>
  <c r="R77" i="2" s="1"/>
  <c r="S77" i="2" s="1"/>
  <c r="T77" i="2" s="1"/>
  <c r="U77" i="2" s="1"/>
  <c r="V77" i="2" s="1"/>
  <c r="W77" i="2" s="1"/>
  <c r="X77" i="2" s="1"/>
  <c r="Y77" i="2" s="1"/>
  <c r="Z77" i="2" s="1"/>
  <c r="J71" i="2"/>
  <c r="K71" i="2" s="1"/>
  <c r="L71" i="2" s="1"/>
  <c r="M71" i="2" s="1"/>
  <c r="N71" i="2" s="1"/>
  <c r="O71" i="2" s="1"/>
  <c r="P71" i="2" s="1"/>
  <c r="Q71" i="2" s="1"/>
  <c r="R71" i="2" s="1"/>
  <c r="S71" i="2" s="1"/>
  <c r="T71" i="2" s="1"/>
  <c r="U71" i="2" s="1"/>
  <c r="V71" i="2" s="1"/>
  <c r="W71" i="2" s="1"/>
  <c r="X71" i="2" s="1"/>
  <c r="Y71" i="2" s="1"/>
  <c r="Z71" i="2" s="1"/>
  <c r="AP71" i="2"/>
  <c r="F13" i="4"/>
  <c r="C22" i="3" s="1"/>
  <c r="AV160" i="2"/>
  <c r="AV196" i="2"/>
  <c r="AU77" i="2"/>
  <c r="AP85" i="2"/>
  <c r="AR233" i="2"/>
  <c r="AR232" i="2" s="1"/>
  <c r="AO279" i="2"/>
  <c r="AO278" i="2" s="1"/>
  <c r="AP278" i="2" s="1"/>
  <c r="AV235" i="2"/>
  <c r="AV182" i="2"/>
  <c r="AU61" i="2"/>
  <c r="AV135" i="2"/>
  <c r="AR77" i="2"/>
  <c r="AS77" i="2" s="1"/>
  <c r="J61" i="2"/>
  <c r="K61" i="2" s="1"/>
  <c r="L61" i="2" s="1"/>
  <c r="M61" i="2" s="1"/>
  <c r="N61" i="2" s="1"/>
  <c r="O61" i="2" s="1"/>
  <c r="P61" i="2" s="1"/>
  <c r="Q61" i="2" s="1"/>
  <c r="R61" i="2" s="1"/>
  <c r="S61" i="2" s="1"/>
  <c r="T61" i="2" s="1"/>
  <c r="U61" i="2" s="1"/>
  <c r="V61" i="2" s="1"/>
  <c r="W61" i="2" s="1"/>
  <c r="X61" i="2" s="1"/>
  <c r="Y61" i="2" s="1"/>
  <c r="Z61" i="2" s="1"/>
  <c r="AI55" i="2"/>
  <c r="AI279" i="2" s="1"/>
  <c r="AV252" i="2"/>
  <c r="AV243" i="2"/>
  <c r="AV202" i="2"/>
  <c r="AV172" i="2"/>
  <c r="AR207" i="2"/>
  <c r="AR71" i="2"/>
  <c r="AS71" i="2" s="1"/>
  <c r="AV127" i="2"/>
  <c r="AV133" i="2"/>
  <c r="AR85" i="2"/>
  <c r="AS85" i="2" s="1"/>
  <c r="AC77" i="2"/>
  <c r="AV184" i="2"/>
  <c r="AV144" i="2"/>
  <c r="AV165" i="2"/>
  <c r="F9" i="4"/>
  <c r="C14" i="3" s="1"/>
  <c r="I36" i="2"/>
  <c r="AV128" i="2"/>
  <c r="AV140" i="2"/>
  <c r="AR154" i="2"/>
  <c r="AS154" i="2" s="1"/>
  <c r="I154" i="2"/>
  <c r="AR43" i="2"/>
  <c r="AB43" i="2"/>
  <c r="F10" i="4"/>
  <c r="C16" i="3" s="1"/>
  <c r="AP43" i="2"/>
  <c r="J43" i="2"/>
  <c r="K43" i="2" s="1"/>
  <c r="L43" i="2" s="1"/>
  <c r="M43" i="2" s="1"/>
  <c r="N43" i="2" s="1"/>
  <c r="O43" i="2" s="1"/>
  <c r="P43" i="2" s="1"/>
  <c r="Q43" i="2" s="1"/>
  <c r="R43" i="2" s="1"/>
  <c r="S43" i="2" s="1"/>
  <c r="T43" i="2" s="1"/>
  <c r="U43" i="2" s="1"/>
  <c r="V43" i="2" s="1"/>
  <c r="W43" i="2" s="1"/>
  <c r="X43" i="2" s="1"/>
  <c r="Y43" i="2" s="1"/>
  <c r="Z43" i="2" s="1"/>
  <c r="AS43" i="2"/>
  <c r="AC43" i="2"/>
  <c r="AP36" i="2"/>
  <c r="AU28" i="2"/>
  <c r="AB25" i="2"/>
  <c r="AC25" i="2" s="1"/>
  <c r="AI278" i="2"/>
  <c r="AI277" i="2" s="1"/>
  <c r="AW223" i="2"/>
  <c r="AV223" i="2"/>
  <c r="AV251" i="2"/>
  <c r="AW251" i="2"/>
  <c r="AS190" i="2"/>
  <c r="AC190" i="2"/>
  <c r="AP190" i="2"/>
  <c r="AW190" i="2"/>
  <c r="AW124" i="2"/>
  <c r="AS124" i="2"/>
  <c r="AC124" i="2"/>
  <c r="AP124" i="2"/>
  <c r="AS64" i="2"/>
  <c r="AP64" i="2"/>
  <c r="AW64" i="2"/>
  <c r="AW119" i="2"/>
  <c r="AS119" i="2"/>
  <c r="AC119" i="2"/>
  <c r="AP119" i="2"/>
  <c r="AP73" i="2"/>
  <c r="AW73" i="2"/>
  <c r="AS73" i="2"/>
  <c r="AW142" i="2"/>
  <c r="AV142" i="2"/>
  <c r="AW161" i="2"/>
  <c r="AV161" i="2"/>
  <c r="AW225" i="2"/>
  <c r="AV225" i="2"/>
  <c r="AV253" i="2"/>
  <c r="AW253" i="2"/>
  <c r="AV268" i="2"/>
  <c r="H270" i="2"/>
  <c r="J2564" i="1"/>
  <c r="AP60" i="2"/>
  <c r="AW60" i="2"/>
  <c r="AS60" i="2"/>
  <c r="AC60" i="2"/>
  <c r="AT92" i="2"/>
  <c r="AQ92" i="2"/>
  <c r="AA92" i="2"/>
  <c r="AB92" i="2" s="1"/>
  <c r="O904" i="1"/>
  <c r="L904" i="1"/>
  <c r="M904" i="1" s="1"/>
  <c r="H170" i="2"/>
  <c r="J1531" i="1"/>
  <c r="F1530" i="1"/>
  <c r="AT14" i="2"/>
  <c r="AQ14" i="2"/>
  <c r="AA14" i="2"/>
  <c r="AB14" i="2" s="1"/>
  <c r="H51" i="2"/>
  <c r="J434" i="1"/>
  <c r="F433" i="1"/>
  <c r="AT54" i="2"/>
  <c r="AQ54" i="2"/>
  <c r="AA54" i="2"/>
  <c r="AB54" i="2" s="1"/>
  <c r="H7" i="2"/>
  <c r="J28" i="1"/>
  <c r="F27" i="1"/>
  <c r="AV256" i="2"/>
  <c r="AW256" i="2"/>
  <c r="AP176" i="2"/>
  <c r="AS176" i="2"/>
  <c r="AC176" i="2"/>
  <c r="AS139" i="2"/>
  <c r="AC139" i="2"/>
  <c r="AP139" i="2"/>
  <c r="AW139" i="2"/>
  <c r="AV190" i="2"/>
  <c r="AV136" i="2"/>
  <c r="AL167" i="2"/>
  <c r="AL279" i="2" s="1"/>
  <c r="AV208" i="2"/>
  <c r="AW138" i="2"/>
  <c r="AS138" i="2"/>
  <c r="AC138" i="2"/>
  <c r="AP138" i="2"/>
  <c r="AW176" i="2"/>
  <c r="AV176" i="2"/>
  <c r="AW267" i="2"/>
  <c r="AS267" i="2"/>
  <c r="AC267" i="2"/>
  <c r="AP267" i="2"/>
  <c r="AU36" i="2"/>
  <c r="AP45" i="2"/>
  <c r="AC45" i="2"/>
  <c r="AW45" i="2"/>
  <c r="AS45" i="2"/>
  <c r="AS157" i="2"/>
  <c r="G273" i="2"/>
  <c r="AU273" i="2" s="1"/>
  <c r="J2594" i="1"/>
  <c r="H115" i="2"/>
  <c r="J1040" i="1"/>
  <c r="F1039" i="1"/>
  <c r="H91" i="2"/>
  <c r="J799" i="1"/>
  <c r="F798" i="1"/>
  <c r="K22" i="3"/>
  <c r="J22" i="3"/>
  <c r="I22" i="3"/>
  <c r="H9" i="2"/>
  <c r="J57" i="1"/>
  <c r="F56" i="1"/>
  <c r="AT51" i="2"/>
  <c r="AQ51" i="2"/>
  <c r="AA51" i="2"/>
  <c r="AB51" i="2" s="1"/>
  <c r="AW112" i="2"/>
  <c r="AS112" i="2"/>
  <c r="AC112" i="2"/>
  <c r="AP112" i="2"/>
  <c r="AP166" i="2"/>
  <c r="AS166" i="2"/>
  <c r="AC166" i="2"/>
  <c r="AS131" i="2"/>
  <c r="AC131" i="2"/>
  <c r="AP131" i="2"/>
  <c r="AW131" i="2"/>
  <c r="AS198" i="2"/>
  <c r="AC198" i="2"/>
  <c r="AP198" i="2"/>
  <c r="AW198" i="2"/>
  <c r="AS215" i="2"/>
  <c r="AC215" i="2"/>
  <c r="AP215" i="2"/>
  <c r="AV125" i="2"/>
  <c r="AV105" i="2"/>
  <c r="AW105" i="2"/>
  <c r="AV181" i="2"/>
  <c r="AW181" i="2"/>
  <c r="L2422" i="1"/>
  <c r="M2422" i="1" s="1"/>
  <c r="O964" i="1"/>
  <c r="L964" i="1"/>
  <c r="M964" i="1" s="1"/>
  <c r="AS48" i="2"/>
  <c r="AC48" i="2"/>
  <c r="AP48" i="2"/>
  <c r="AW48" i="2"/>
  <c r="G109" i="2"/>
  <c r="AU109" i="2" s="1"/>
  <c r="I977" i="1"/>
  <c r="F983" i="1"/>
  <c r="AT40" i="2"/>
  <c r="AV40" i="2" s="1"/>
  <c r="AQ40" i="2"/>
  <c r="AA40" i="2"/>
  <c r="AB40" i="2" s="1"/>
  <c r="AC40" i="2" s="1"/>
  <c r="AT7" i="2"/>
  <c r="AQ7" i="2"/>
  <c r="AA7" i="2"/>
  <c r="AB7" i="2" s="1"/>
  <c r="AT9" i="2"/>
  <c r="AQ9" i="2"/>
  <c r="AA9" i="2"/>
  <c r="AB9" i="2" s="1"/>
  <c r="AS147" i="2"/>
  <c r="AC147" i="2"/>
  <c r="AP147" i="2"/>
  <c r="AW147" i="2"/>
  <c r="AV241" i="2"/>
  <c r="AU241" i="2"/>
  <c r="AW241" i="2" s="1"/>
  <c r="AP158" i="2"/>
  <c r="AS158" i="2"/>
  <c r="AC158" i="2"/>
  <c r="AS150" i="2"/>
  <c r="AC150" i="2"/>
  <c r="AP150" i="2"/>
  <c r="AP58" i="2"/>
  <c r="AC58" i="2"/>
  <c r="AW58" i="2"/>
  <c r="AS58" i="2"/>
  <c r="AW62" i="2"/>
  <c r="AS62" i="2"/>
  <c r="AC62" i="2"/>
  <c r="AP62" i="2"/>
  <c r="AR61" i="2"/>
  <c r="AS63" i="2"/>
  <c r="AV113" i="2"/>
  <c r="AW113" i="2"/>
  <c r="AV267" i="2"/>
  <c r="AS30" i="2"/>
  <c r="AC30" i="2"/>
  <c r="AP30" i="2"/>
  <c r="AW30" i="2"/>
  <c r="AW108" i="2"/>
  <c r="AV108" i="2"/>
  <c r="AV156" i="2"/>
  <c r="AQ115" i="2"/>
  <c r="AA115" i="2"/>
  <c r="AB115" i="2" s="1"/>
  <c r="AT115" i="2"/>
  <c r="H96" i="2"/>
  <c r="J846" i="1"/>
  <c r="AT91" i="2"/>
  <c r="AQ91" i="2"/>
  <c r="AA91" i="2"/>
  <c r="AB91" i="2" s="1"/>
  <c r="H57" i="2"/>
  <c r="J484" i="1"/>
  <c r="F483" i="1"/>
  <c r="AW166" i="2"/>
  <c r="AV166" i="2"/>
  <c r="AV248" i="2"/>
  <c r="AV198" i="2"/>
  <c r="AV185" i="2"/>
  <c r="AV236" i="2"/>
  <c r="AU236" i="2"/>
  <c r="AW236" i="2" s="1"/>
  <c r="AW42" i="2"/>
  <c r="AS42" i="2"/>
  <c r="AC42" i="2"/>
  <c r="AP42" i="2"/>
  <c r="AW155" i="2"/>
  <c r="AS202" i="2"/>
  <c r="AC202" i="2"/>
  <c r="AP202" i="2"/>
  <c r="AW202" i="2"/>
  <c r="AV244" i="2"/>
  <c r="AU244" i="2"/>
  <c r="AW244" i="2" s="1"/>
  <c r="AS27" i="2"/>
  <c r="AW44" i="2"/>
  <c r="O2356" i="1"/>
  <c r="L2356" i="1"/>
  <c r="M2356" i="1" s="1"/>
  <c r="AW212" i="2"/>
  <c r="AV212" i="2"/>
  <c r="H269" i="2"/>
  <c r="J2552" i="1"/>
  <c r="AQ96" i="2"/>
  <c r="AA96" i="2"/>
  <c r="AB96" i="2" s="1"/>
  <c r="AT96" i="2"/>
  <c r="K24" i="3"/>
  <c r="J24" i="3"/>
  <c r="I24" i="3"/>
  <c r="AT63" i="2"/>
  <c r="AV63" i="2" s="1"/>
  <c r="AA63" i="2"/>
  <c r="AB63" i="2" s="1"/>
  <c r="AC63" i="2" s="1"/>
  <c r="AQ63" i="2"/>
  <c r="AV157" i="2"/>
  <c r="O744" i="1"/>
  <c r="L744" i="1"/>
  <c r="M744" i="1" s="1"/>
  <c r="AW262" i="2"/>
  <c r="AV262" i="2"/>
  <c r="AV192" i="2"/>
  <c r="AS142" i="2"/>
  <c r="AC142" i="2"/>
  <c r="AP142" i="2"/>
  <c r="AS182" i="2"/>
  <c r="AC182" i="2"/>
  <c r="AP182" i="2"/>
  <c r="AW182" i="2"/>
  <c r="AS223" i="2"/>
  <c r="AC223" i="2"/>
  <c r="AP223" i="2"/>
  <c r="AV203" i="2"/>
  <c r="AW180" i="2"/>
  <c r="AS180" i="2"/>
  <c r="AC180" i="2"/>
  <c r="AP180" i="2"/>
  <c r="AV118" i="2"/>
  <c r="AU71" i="2"/>
  <c r="AK167" i="2"/>
  <c r="AK279" i="2" s="1"/>
  <c r="AU240" i="2"/>
  <c r="AW240" i="2" s="1"/>
  <c r="AV240" i="2"/>
  <c r="AW68" i="2"/>
  <c r="AS68" i="2"/>
  <c r="AC68" i="2"/>
  <c r="AP68" i="2"/>
  <c r="AW104" i="2"/>
  <c r="AS104" i="2"/>
  <c r="AC104" i="2"/>
  <c r="AP104" i="2"/>
  <c r="AW83" i="2"/>
  <c r="AS83" i="2"/>
  <c r="AC83" i="2"/>
  <c r="AP83" i="2"/>
  <c r="AS84" i="2"/>
  <c r="AC84" i="2"/>
  <c r="AP84" i="2"/>
  <c r="AW84" i="2"/>
  <c r="AT269" i="2"/>
  <c r="AQ269" i="2"/>
  <c r="AA269" i="2"/>
  <c r="AB269" i="2" s="1"/>
  <c r="AT86" i="2"/>
  <c r="AV86" i="2" s="1"/>
  <c r="AQ86" i="2"/>
  <c r="AA86" i="2"/>
  <c r="AB86" i="2" s="1"/>
  <c r="AB85" i="2" s="1"/>
  <c r="K2213" i="1"/>
  <c r="K2212" i="1" s="1"/>
  <c r="H100" i="2"/>
  <c r="J896" i="1"/>
  <c r="F895" i="1"/>
  <c r="H95" i="2"/>
  <c r="J836" i="1"/>
  <c r="F835" i="1"/>
  <c r="AT57" i="2"/>
  <c r="AA57" i="2"/>
  <c r="AB57" i="2" s="1"/>
  <c r="AB56" i="2" s="1"/>
  <c r="AQ57" i="2"/>
  <c r="AT70" i="2"/>
  <c r="AV70" i="2" s="1"/>
  <c r="AQ70" i="2"/>
  <c r="AA70" i="2"/>
  <c r="AB70" i="2" s="1"/>
  <c r="AC70" i="2" s="1"/>
  <c r="N97" i="1"/>
  <c r="L97" i="1"/>
  <c r="M97" i="1" s="1"/>
  <c r="AW243" i="2"/>
  <c r="AS243" i="2"/>
  <c r="AC243" i="2"/>
  <c r="AP243" i="2"/>
  <c r="AW219" i="2"/>
  <c r="AV219" i="2"/>
  <c r="AV224" i="2"/>
  <c r="AW224" i="2"/>
  <c r="AW116" i="2"/>
  <c r="AV116" i="2"/>
  <c r="AV149" i="2"/>
  <c r="AW255" i="2"/>
  <c r="AV255" i="2"/>
  <c r="AS23" i="2"/>
  <c r="AC23" i="2"/>
  <c r="AP23" i="2"/>
  <c r="AW23" i="2"/>
  <c r="AW37" i="2"/>
  <c r="AS37" i="2"/>
  <c r="AC37" i="2"/>
  <c r="AP37" i="2"/>
  <c r="AQ245" i="2"/>
  <c r="AA245" i="2"/>
  <c r="AB245" i="2" s="1"/>
  <c r="AC245" i="2" s="1"/>
  <c r="AT245" i="2"/>
  <c r="K2337" i="1"/>
  <c r="AS15" i="2"/>
  <c r="AC15" i="2"/>
  <c r="AP15" i="2"/>
  <c r="AW15" i="2"/>
  <c r="O710" i="1"/>
  <c r="L710" i="1"/>
  <c r="M710" i="1" s="1"/>
  <c r="H97" i="2"/>
  <c r="F856" i="1"/>
  <c r="J857" i="1"/>
  <c r="K868" i="1"/>
  <c r="K895" i="1"/>
  <c r="K896" i="1" s="1"/>
  <c r="O896" i="1" s="1"/>
  <c r="L1977" i="1"/>
  <c r="M1977" i="1" s="1"/>
  <c r="AT170" i="2"/>
  <c r="AQ170" i="2"/>
  <c r="AA170" i="2"/>
  <c r="AB170" i="2" s="1"/>
  <c r="AW153" i="2"/>
  <c r="AS153" i="2"/>
  <c r="AC153" i="2"/>
  <c r="AP153" i="2"/>
  <c r="AP189" i="2"/>
  <c r="AC189" i="2"/>
  <c r="AW189" i="2"/>
  <c r="AS189" i="2"/>
  <c r="AP203" i="2"/>
  <c r="AC203" i="2"/>
  <c r="AW203" i="2"/>
  <c r="AS203" i="2"/>
  <c r="AP205" i="2"/>
  <c r="AC205" i="2"/>
  <c r="AW205" i="2"/>
  <c r="AS205" i="2"/>
  <c r="AS134" i="2"/>
  <c r="AC134" i="2"/>
  <c r="AP134" i="2"/>
  <c r="AS174" i="2"/>
  <c r="AC174" i="2"/>
  <c r="AP174" i="2"/>
  <c r="AW174" i="2"/>
  <c r="AW250" i="2"/>
  <c r="AS250" i="2"/>
  <c r="AC250" i="2"/>
  <c r="AP250" i="2"/>
  <c r="AP183" i="2"/>
  <c r="AW183" i="2"/>
  <c r="AC183" i="2"/>
  <c r="AS183" i="2"/>
  <c r="AV129" i="2"/>
  <c r="AV137" i="2"/>
  <c r="AW151" i="2"/>
  <c r="AS151" i="2"/>
  <c r="AC151" i="2"/>
  <c r="AP151" i="2"/>
  <c r="AV102" i="2"/>
  <c r="AW102" i="2"/>
  <c r="AV158" i="2"/>
  <c r="AW209" i="2"/>
  <c r="AV209" i="2"/>
  <c r="AW263" i="2"/>
  <c r="AV263" i="2"/>
  <c r="AP53" i="2"/>
  <c r="AW53" i="2"/>
  <c r="AC53" i="2"/>
  <c r="AS53" i="2"/>
  <c r="AV104" i="2"/>
  <c r="AB28" i="2"/>
  <c r="AW27" i="2"/>
  <c r="AT100" i="2"/>
  <c r="AQ100" i="2"/>
  <c r="AA100" i="2"/>
  <c r="AB100" i="2" s="1"/>
  <c r="AT95" i="2"/>
  <c r="AQ95" i="2"/>
  <c r="AA95" i="2"/>
  <c r="AB95" i="2" s="1"/>
  <c r="G94" i="2"/>
  <c r="AU94" i="2" s="1"/>
  <c r="I821" i="1"/>
  <c r="J826" i="1"/>
  <c r="L769" i="1"/>
  <c r="M769" i="1" s="1"/>
  <c r="O769" i="1"/>
  <c r="AT73" i="2"/>
  <c r="AV73" i="2" s="1"/>
  <c r="AQ73" i="2"/>
  <c r="AA73" i="2"/>
  <c r="AB73" i="2" s="1"/>
  <c r="AC73" i="2" s="1"/>
  <c r="AS109" i="2"/>
  <c r="AP109" i="2"/>
  <c r="AP187" i="2"/>
  <c r="AW187" i="2"/>
  <c r="AS187" i="2"/>
  <c r="AC187" i="2"/>
  <c r="AS206" i="2"/>
  <c r="AC206" i="2"/>
  <c r="AP206" i="2"/>
  <c r="AW206" i="2"/>
  <c r="AS164" i="2"/>
  <c r="AC164" i="2"/>
  <c r="AP164" i="2"/>
  <c r="AW164" i="2"/>
  <c r="AW145" i="2"/>
  <c r="AS145" i="2"/>
  <c r="AC145" i="2"/>
  <c r="AP145" i="2"/>
  <c r="AW231" i="2"/>
  <c r="AS231" i="2"/>
  <c r="AC231" i="2"/>
  <c r="AP231" i="2"/>
  <c r="AW172" i="2"/>
  <c r="AS172" i="2"/>
  <c r="AC172" i="2"/>
  <c r="AP172" i="2"/>
  <c r="AW127" i="2"/>
  <c r="AS127" i="2"/>
  <c r="AC127" i="2"/>
  <c r="AP127" i="2"/>
  <c r="AW135" i="2"/>
  <c r="AS135" i="2"/>
  <c r="AC135" i="2"/>
  <c r="AP135" i="2"/>
  <c r="AW258" i="2"/>
  <c r="AS258" i="2"/>
  <c r="AC258" i="2"/>
  <c r="AP258" i="2"/>
  <c r="AW86" i="2"/>
  <c r="AS86" i="2"/>
  <c r="AP86" i="2"/>
  <c r="AV110" i="2"/>
  <c r="AW110" i="2"/>
  <c r="AW217" i="2"/>
  <c r="AV217" i="2"/>
  <c r="N2391" i="1"/>
  <c r="L2391" i="1"/>
  <c r="M2391" i="1" s="1"/>
  <c r="AR36" i="2"/>
  <c r="AS36" i="2" s="1"/>
  <c r="AW31" i="2"/>
  <c r="AS31" i="2"/>
  <c r="AC31" i="2"/>
  <c r="AP31" i="2"/>
  <c r="AH279" i="2"/>
  <c r="K2338" i="1"/>
  <c r="J247" i="2" s="1"/>
  <c r="H98" i="2"/>
  <c r="J866" i="1"/>
  <c r="F865" i="1"/>
  <c r="AT97" i="2"/>
  <c r="AQ97" i="2"/>
  <c r="AA97" i="2"/>
  <c r="AB97" i="2" s="1"/>
  <c r="O756" i="1"/>
  <c r="L756" i="1"/>
  <c r="M756" i="1" s="1"/>
  <c r="K1929" i="1"/>
  <c r="K1505" i="1" s="1"/>
  <c r="N401" i="1"/>
  <c r="L401" i="1"/>
  <c r="M401" i="1" s="1"/>
  <c r="AQ93" i="2"/>
  <c r="AA93" i="2"/>
  <c r="AB93" i="2" s="1"/>
  <c r="AT93" i="2"/>
  <c r="AV93" i="2" s="1"/>
  <c r="H49" i="2"/>
  <c r="J413" i="1"/>
  <c r="F412" i="1"/>
  <c r="K668" i="1"/>
  <c r="AV205" i="2"/>
  <c r="AS126" i="2"/>
  <c r="AC126" i="2"/>
  <c r="AP126" i="2"/>
  <c r="AW184" i="2"/>
  <c r="AP184" i="2"/>
  <c r="AC184" i="2"/>
  <c r="AS184" i="2"/>
  <c r="AV216" i="2"/>
  <c r="AW216" i="2"/>
  <c r="AV250" i="2"/>
  <c r="AV152" i="2"/>
  <c r="AW152" i="2"/>
  <c r="AS108" i="2"/>
  <c r="AC108" i="2"/>
  <c r="AP108" i="2"/>
  <c r="AV188" i="2"/>
  <c r="AV237" i="2"/>
  <c r="AU237" i="2"/>
  <c r="AW237" i="2" s="1"/>
  <c r="AW39" i="2"/>
  <c r="AS39" i="2"/>
  <c r="AC39" i="2"/>
  <c r="AP39" i="2"/>
  <c r="AT261" i="2"/>
  <c r="AA261" i="2"/>
  <c r="AB261" i="2" s="1"/>
  <c r="AQ261" i="2"/>
  <c r="AT234" i="2"/>
  <c r="AQ234" i="2"/>
  <c r="AA234" i="2"/>
  <c r="AB234" i="2" s="1"/>
  <c r="F7" i="4"/>
  <c r="C10" i="3" s="1"/>
  <c r="AS25" i="2"/>
  <c r="AP25" i="2"/>
  <c r="H50" i="2"/>
  <c r="J425" i="1"/>
  <c r="N425" i="1" s="1"/>
  <c r="O422" i="1" s="1"/>
  <c r="F424" i="1"/>
  <c r="N818" i="1"/>
  <c r="L818" i="1"/>
  <c r="M818" i="1" s="1"/>
  <c r="AW33" i="2"/>
  <c r="AS33" i="2"/>
  <c r="AC33" i="2"/>
  <c r="AP33" i="2"/>
  <c r="AV206" i="2"/>
  <c r="AS171" i="2"/>
  <c r="AC171" i="2"/>
  <c r="AP171" i="2"/>
  <c r="AV218" i="2"/>
  <c r="AW218" i="2"/>
  <c r="AS156" i="2"/>
  <c r="AC156" i="2"/>
  <c r="AP156" i="2"/>
  <c r="AW156" i="2"/>
  <c r="AW137" i="2"/>
  <c r="AS137" i="2"/>
  <c r="AC137" i="2"/>
  <c r="AP137" i="2"/>
  <c r="AW177" i="2"/>
  <c r="AS177" i="2"/>
  <c r="AC177" i="2"/>
  <c r="AP177" i="2"/>
  <c r="AV231" i="2"/>
  <c r="AW122" i="2"/>
  <c r="AS122" i="2"/>
  <c r="AC122" i="2"/>
  <c r="AP122" i="2"/>
  <c r="AV258" i="2"/>
  <c r="AW150" i="2"/>
  <c r="AV150" i="2"/>
  <c r="AU85" i="2"/>
  <c r="AP38" i="2"/>
  <c r="AW38" i="2"/>
  <c r="AS38" i="2"/>
  <c r="AC38" i="2"/>
  <c r="AS26" i="2"/>
  <c r="AC26" i="2"/>
  <c r="AP26" i="2"/>
  <c r="AW26" i="2"/>
  <c r="AW65" i="2"/>
  <c r="AS65" i="2"/>
  <c r="AC65" i="2"/>
  <c r="AP65" i="2"/>
  <c r="AW24" i="2"/>
  <c r="AS24" i="2"/>
  <c r="AC24" i="2"/>
  <c r="AP24" i="2"/>
  <c r="AW101" i="2"/>
  <c r="AS101" i="2"/>
  <c r="AC101" i="2"/>
  <c r="AP101" i="2"/>
  <c r="O2210" i="1"/>
  <c r="L2210" i="1"/>
  <c r="M2210" i="1" s="1"/>
  <c r="AT98" i="2"/>
  <c r="AQ98" i="2"/>
  <c r="AA98" i="2"/>
  <c r="AB98" i="2" s="1"/>
  <c r="AW10" i="2"/>
  <c r="AS10" i="2"/>
  <c r="AC10" i="2"/>
  <c r="AP10" i="2"/>
  <c r="I93" i="2"/>
  <c r="AR93" i="2"/>
  <c r="N255" i="1"/>
  <c r="L255" i="1"/>
  <c r="M255" i="1" s="1"/>
  <c r="H18" i="2"/>
  <c r="J121" i="1"/>
  <c r="AT49" i="2"/>
  <c r="AQ49" i="2"/>
  <c r="AA49" i="2"/>
  <c r="AB49" i="2" s="1"/>
  <c r="AT64" i="2"/>
  <c r="AV64" i="2" s="1"/>
  <c r="AQ64" i="2"/>
  <c r="AA64" i="2"/>
  <c r="AB64" i="2" s="1"/>
  <c r="AC64" i="2" s="1"/>
  <c r="H6" i="2"/>
  <c r="F15" i="1"/>
  <c r="J16" i="1"/>
  <c r="J5" i="1" s="1"/>
  <c r="AP199" i="2"/>
  <c r="AW199" i="2"/>
  <c r="AC199" i="2"/>
  <c r="AS199" i="2"/>
  <c r="AC248" i="2"/>
  <c r="AS255" i="2"/>
  <c r="AC255" i="2"/>
  <c r="AP255" i="2"/>
  <c r="AW192" i="2"/>
  <c r="AP192" i="2"/>
  <c r="AC192" i="2"/>
  <c r="AS192" i="2"/>
  <c r="AS240" i="2"/>
  <c r="AC240" i="2"/>
  <c r="AP240" i="2"/>
  <c r="AS185" i="2"/>
  <c r="AC185" i="2"/>
  <c r="AW185" i="2"/>
  <c r="AP185" i="2"/>
  <c r="AV210" i="2"/>
  <c r="AW210" i="2"/>
  <c r="AW162" i="2"/>
  <c r="AS162" i="2"/>
  <c r="AC162" i="2"/>
  <c r="AP162" i="2"/>
  <c r="AW126" i="2"/>
  <c r="AV126" i="2"/>
  <c r="AW134" i="2"/>
  <c r="AV134" i="2"/>
  <c r="AV164" i="2"/>
  <c r="AP32" i="2"/>
  <c r="AW32" i="2"/>
  <c r="AS32" i="2"/>
  <c r="AC32" i="2"/>
  <c r="N2582" i="1"/>
  <c r="L2582" i="1"/>
  <c r="M2582" i="1" s="1"/>
  <c r="AW272" i="2"/>
  <c r="AS272" i="2"/>
  <c r="AC272" i="2"/>
  <c r="AP272" i="2"/>
  <c r="AW63" i="2"/>
  <c r="AW271" i="2"/>
  <c r="AS271" i="2"/>
  <c r="AC271" i="2"/>
  <c r="AP271" i="2"/>
  <c r="AT242" i="2"/>
  <c r="AQ242" i="2"/>
  <c r="AA242" i="2"/>
  <c r="AB242" i="2" s="1"/>
  <c r="AC242" i="2" s="1"/>
  <c r="AT18" i="2"/>
  <c r="AQ18" i="2"/>
  <c r="AA18" i="2"/>
  <c r="AB18" i="2" s="1"/>
  <c r="N73" i="1"/>
  <c r="L73" i="1"/>
  <c r="M73" i="1" s="1"/>
  <c r="J56" i="2"/>
  <c r="K475" i="1"/>
  <c r="AW235" i="2"/>
  <c r="AS235" i="2"/>
  <c r="AC235" i="2"/>
  <c r="AP235" i="2"/>
  <c r="AJ277" i="2"/>
  <c r="AT169" i="2"/>
  <c r="AQ169" i="2"/>
  <c r="AA169" i="2"/>
  <c r="AB169" i="2" s="1"/>
  <c r="AS263" i="2"/>
  <c r="AC263" i="2"/>
  <c r="AP263" i="2"/>
  <c r="AW200" i="2"/>
  <c r="AP200" i="2"/>
  <c r="AC200" i="2"/>
  <c r="AS200" i="2"/>
  <c r="AW254" i="2"/>
  <c r="AV254" i="2"/>
  <c r="AV187" i="2"/>
  <c r="AS186" i="2"/>
  <c r="AC186" i="2"/>
  <c r="AP186" i="2"/>
  <c r="AW186" i="2"/>
  <c r="AV191" i="2"/>
  <c r="AP197" i="2"/>
  <c r="AC197" i="2"/>
  <c r="AW197" i="2"/>
  <c r="AS197" i="2"/>
  <c r="AW129" i="2"/>
  <c r="AS129" i="2"/>
  <c r="AC129" i="2"/>
  <c r="AP129" i="2"/>
  <c r="AW148" i="2"/>
  <c r="AS148" i="2"/>
  <c r="AC148" i="2"/>
  <c r="AP148" i="2"/>
  <c r="AV259" i="2"/>
  <c r="AW259" i="2"/>
  <c r="AV201" i="2"/>
  <c r="AW179" i="2"/>
  <c r="AV179" i="2"/>
  <c r="AV124" i="2"/>
  <c r="AV132" i="2"/>
  <c r="AW76" i="2"/>
  <c r="AS76" i="2"/>
  <c r="AC76" i="2"/>
  <c r="AP76" i="2"/>
  <c r="AW143" i="2"/>
  <c r="AS143" i="2"/>
  <c r="AC143" i="2"/>
  <c r="AP143" i="2"/>
  <c r="AW146" i="2"/>
  <c r="AS146" i="2"/>
  <c r="AC146" i="2"/>
  <c r="AP146" i="2"/>
  <c r="AV107" i="2"/>
  <c r="AW107" i="2"/>
  <c r="AW220" i="2"/>
  <c r="AV220" i="2"/>
  <c r="AV162" i="2"/>
  <c r="AW21" i="2"/>
  <c r="AS21" i="2"/>
  <c r="AC21" i="2"/>
  <c r="AP21" i="2"/>
  <c r="AV101" i="2"/>
  <c r="AV271" i="2"/>
  <c r="J26" i="3"/>
  <c r="I26" i="3"/>
  <c r="K26" i="3"/>
  <c r="L2232" i="1"/>
  <c r="M2232" i="1" s="1"/>
  <c r="AP207" i="2"/>
  <c r="AS207" i="2"/>
  <c r="H195" i="2"/>
  <c r="J1816" i="1"/>
  <c r="F1815" i="1"/>
  <c r="F18" i="4"/>
  <c r="C32" i="3" s="1"/>
  <c r="AP154" i="2"/>
  <c r="H13" i="2"/>
  <c r="J81" i="1"/>
  <c r="AR12" i="2"/>
  <c r="I12" i="2"/>
  <c r="AU12" i="2"/>
  <c r="H8" i="2"/>
  <c r="J41" i="1"/>
  <c r="F40" i="1"/>
  <c r="AT6" i="2"/>
  <c r="AQ6" i="2"/>
  <c r="AA6" i="2"/>
  <c r="AV264" i="2"/>
  <c r="AW264" i="2"/>
  <c r="AW140" i="2"/>
  <c r="AS140" i="2"/>
  <c r="AC140" i="2"/>
  <c r="AP140" i="2"/>
  <c r="AW130" i="2"/>
  <c r="AS130" i="2"/>
  <c r="AC130" i="2"/>
  <c r="AP130" i="2"/>
  <c r="AW171" i="2"/>
  <c r="AV171" i="2"/>
  <c r="AV228" i="2"/>
  <c r="H275" i="2"/>
  <c r="I275" i="2" s="1"/>
  <c r="J2603" i="1"/>
  <c r="AV272" i="2"/>
  <c r="N2573" i="1"/>
  <c r="L2573" i="1"/>
  <c r="M2573" i="1" s="1"/>
  <c r="N2541" i="1"/>
  <c r="L2541" i="1"/>
  <c r="M2541" i="1" s="1"/>
  <c r="AQ260" i="2"/>
  <c r="AA260" i="2"/>
  <c r="AB260" i="2" s="1"/>
  <c r="AC260" i="2" s="1"/>
  <c r="AT260" i="2"/>
  <c r="H92" i="2"/>
  <c r="J808" i="1"/>
  <c r="F807" i="1"/>
  <c r="H17" i="2"/>
  <c r="J113" i="1"/>
  <c r="AT195" i="2"/>
  <c r="AQ195" i="2"/>
  <c r="AA195" i="2"/>
  <c r="AB195" i="2" s="1"/>
  <c r="G211" i="2"/>
  <c r="AU211" i="2" s="1"/>
  <c r="F1976" i="1"/>
  <c r="I1968" i="1"/>
  <c r="AT111" i="2"/>
  <c r="AQ111" i="2"/>
  <c r="AA111" i="2"/>
  <c r="AB111" i="2" s="1"/>
  <c r="AC111" i="2" s="1"/>
  <c r="AT13" i="2"/>
  <c r="AQ13" i="2"/>
  <c r="AA13" i="2"/>
  <c r="AB13" i="2" s="1"/>
  <c r="AT8" i="2"/>
  <c r="AQ8" i="2"/>
  <c r="AA8" i="2"/>
  <c r="AB8" i="2" s="1"/>
  <c r="H54" i="2"/>
  <c r="J473" i="1"/>
  <c r="J390" i="1" s="1"/>
  <c r="F472" i="1"/>
  <c r="H16" i="2"/>
  <c r="J105" i="1"/>
  <c r="AW228" i="2"/>
  <c r="AS228" i="2"/>
  <c r="AC228" i="2"/>
  <c r="AP228" i="2"/>
  <c r="AW227" i="2"/>
  <c r="AV227" i="2"/>
  <c r="AP191" i="2"/>
  <c r="AW191" i="2"/>
  <c r="AC191" i="2"/>
  <c r="AS191" i="2"/>
  <c r="AW159" i="2"/>
  <c r="AS159" i="2"/>
  <c r="AC159" i="2"/>
  <c r="AP159" i="2"/>
  <c r="AV194" i="2"/>
  <c r="AS79" i="2"/>
  <c r="AC79" i="2"/>
  <c r="AP79" i="2"/>
  <c r="AW79" i="2"/>
  <c r="AS193" i="2"/>
  <c r="AC193" i="2"/>
  <c r="AW193" i="2"/>
  <c r="AP193" i="2"/>
  <c r="AV200" i="2"/>
  <c r="AU239" i="2"/>
  <c r="AW239" i="2" s="1"/>
  <c r="AV239" i="2"/>
  <c r="AV197" i="2"/>
  <c r="AW132" i="2"/>
  <c r="AS132" i="2"/>
  <c r="AC132" i="2"/>
  <c r="AP132" i="2"/>
  <c r="AW215" i="2"/>
  <c r="AV215" i="2"/>
  <c r="AS194" i="2"/>
  <c r="AC194" i="2"/>
  <c r="AP194" i="2"/>
  <c r="AW194" i="2"/>
  <c r="AV180" i="2"/>
  <c r="AS268" i="2"/>
  <c r="AC268" i="2"/>
  <c r="AP268" i="2"/>
  <c r="AW268" i="2"/>
  <c r="AP75" i="2"/>
  <c r="AW75" i="2"/>
  <c r="AS75" i="2"/>
  <c r="AC75" i="2"/>
  <c r="AW252" i="2"/>
  <c r="AS252" i="2"/>
  <c r="AC252" i="2"/>
  <c r="AP252" i="2"/>
  <c r="AV114" i="2"/>
  <c r="AW80" i="2"/>
  <c r="AS80" i="2"/>
  <c r="AC80" i="2"/>
  <c r="AP80" i="2"/>
  <c r="N2534" i="1"/>
  <c r="L2534" i="1"/>
  <c r="M2534" i="1" s="1"/>
  <c r="H169" i="2"/>
  <c r="F1515" i="1"/>
  <c r="J192" i="1"/>
  <c r="H14" i="2"/>
  <c r="J89" i="1"/>
  <c r="AT16" i="2"/>
  <c r="AQ16" i="2"/>
  <c r="AA16" i="2"/>
  <c r="AB16" i="2" s="1"/>
  <c r="AP233" i="2" l="1"/>
  <c r="AU90" i="2"/>
  <c r="AT90" i="2"/>
  <c r="AQ90" i="2"/>
  <c r="AA90" i="2"/>
  <c r="AB90" i="2" s="1"/>
  <c r="J2481" i="1"/>
  <c r="J2338" i="1" s="1"/>
  <c r="F789" i="1"/>
  <c r="H90" i="2"/>
  <c r="J790" i="1"/>
  <c r="AP61" i="2"/>
  <c r="AS233" i="2"/>
  <c r="AB61" i="2"/>
  <c r="AC61" i="2" s="1"/>
  <c r="AU154" i="2"/>
  <c r="AS61" i="2"/>
  <c r="AB47" i="2"/>
  <c r="AB71" i="2"/>
  <c r="AC71" i="2" s="1"/>
  <c r="AB11" i="2"/>
  <c r="AK278" i="2"/>
  <c r="AK277" i="2" s="1"/>
  <c r="AV260" i="2"/>
  <c r="AW260" i="2"/>
  <c r="AS12" i="2"/>
  <c r="AC12" i="2"/>
  <c r="AP12" i="2"/>
  <c r="AW12" i="2"/>
  <c r="AW208" i="2"/>
  <c r="N28" i="1"/>
  <c r="L28" i="1"/>
  <c r="M28" i="1" s="1"/>
  <c r="AV170" i="2"/>
  <c r="I170" i="2"/>
  <c r="AR170" i="2"/>
  <c r="AT94" i="2"/>
  <c r="AQ94" i="2"/>
  <c r="AA94" i="2"/>
  <c r="AB94" i="2" s="1"/>
  <c r="AB89" i="2" s="1"/>
  <c r="N896" i="1"/>
  <c r="L896" i="1"/>
  <c r="M896" i="1" s="1"/>
  <c r="J868" i="1"/>
  <c r="N2552" i="1"/>
  <c r="L2552" i="1"/>
  <c r="M2552" i="1" s="1"/>
  <c r="N57" i="1"/>
  <c r="L57" i="1"/>
  <c r="M57" i="1" s="1"/>
  <c r="AR7" i="2"/>
  <c r="I7" i="2"/>
  <c r="N81" i="1"/>
  <c r="L81" i="1"/>
  <c r="M81" i="1" s="1"/>
  <c r="N857" i="1"/>
  <c r="L857" i="1"/>
  <c r="M857" i="1" s="1"/>
  <c r="AR100" i="2"/>
  <c r="I100" i="2"/>
  <c r="AV100" i="2"/>
  <c r="AR269" i="2"/>
  <c r="I269" i="2"/>
  <c r="AV269" i="2"/>
  <c r="N846" i="1"/>
  <c r="L846" i="1"/>
  <c r="M846" i="1" s="1"/>
  <c r="AR9" i="2"/>
  <c r="I9" i="2"/>
  <c r="AL278" i="2"/>
  <c r="AL277" i="2" s="1"/>
  <c r="I8" i="2"/>
  <c r="AR8" i="2"/>
  <c r="AU13" i="2"/>
  <c r="AR13" i="2"/>
  <c r="I13" i="2"/>
  <c r="I11" i="2" s="1"/>
  <c r="AR96" i="2"/>
  <c r="I96" i="2"/>
  <c r="AV96" i="2"/>
  <c r="N2564" i="1"/>
  <c r="L2564" i="1"/>
  <c r="M2564" i="1" s="1"/>
  <c r="AV92" i="2"/>
  <c r="AR92" i="2"/>
  <c r="I92" i="2"/>
  <c r="AW111" i="2"/>
  <c r="AV111" i="2"/>
  <c r="I50" i="2"/>
  <c r="AV50" i="2"/>
  <c r="AR50" i="2"/>
  <c r="AV97" i="2"/>
  <c r="AR97" i="2"/>
  <c r="I97" i="2"/>
  <c r="J1506" i="1"/>
  <c r="N1531" i="1"/>
  <c r="L1531" i="1"/>
  <c r="M1531" i="1" s="1"/>
  <c r="G32" i="3"/>
  <c r="F32" i="3"/>
  <c r="K32" i="3"/>
  <c r="J32" i="3"/>
  <c r="H32" i="3"/>
  <c r="I32" i="3"/>
  <c r="J66" i="1"/>
  <c r="N434" i="1"/>
  <c r="L434" i="1"/>
  <c r="M434" i="1" s="1"/>
  <c r="N836" i="1"/>
  <c r="L836" i="1"/>
  <c r="M836" i="1" s="1"/>
  <c r="N16" i="1"/>
  <c r="L16" i="1"/>
  <c r="N105" i="1"/>
  <c r="L105" i="1"/>
  <c r="M105" i="1" s="1"/>
  <c r="AT211" i="2"/>
  <c r="AQ211" i="2"/>
  <c r="AA211" i="2"/>
  <c r="AB211" i="2" s="1"/>
  <c r="AW158" i="2"/>
  <c r="L799" i="1"/>
  <c r="M799" i="1" s="1"/>
  <c r="N799" i="1"/>
  <c r="AV51" i="2"/>
  <c r="AR51" i="2"/>
  <c r="I51" i="2"/>
  <c r="F20" i="4"/>
  <c r="C36" i="3" s="1"/>
  <c r="AS232" i="2"/>
  <c r="AP232" i="2"/>
  <c r="H273" i="2"/>
  <c r="J2595" i="1"/>
  <c r="AV261" i="2"/>
  <c r="AR261" i="2"/>
  <c r="AR247" i="2" s="1"/>
  <c r="I261" i="2"/>
  <c r="I247" i="2" s="1"/>
  <c r="I270" i="2"/>
  <c r="AV270" i="2"/>
  <c r="AR270" i="2"/>
  <c r="AP93" i="2"/>
  <c r="AW93" i="2"/>
  <c r="AS93" i="2"/>
  <c r="AC93" i="2"/>
  <c r="AV95" i="2"/>
  <c r="AR95" i="2"/>
  <c r="I95" i="2"/>
  <c r="N2603" i="1"/>
  <c r="L2603" i="1"/>
  <c r="M2603" i="1" s="1"/>
  <c r="J2597" i="1"/>
  <c r="N1816" i="1"/>
  <c r="L1816" i="1"/>
  <c r="M1816" i="1" s="1"/>
  <c r="N121" i="1"/>
  <c r="L121" i="1"/>
  <c r="M121" i="1" s="1"/>
  <c r="AW248" i="2"/>
  <c r="AR91" i="2"/>
  <c r="I91" i="2"/>
  <c r="AV91" i="2"/>
  <c r="AU242" i="2"/>
  <c r="AW242" i="2" s="1"/>
  <c r="AV242" i="2"/>
  <c r="F8" i="4"/>
  <c r="C12" i="3" s="1"/>
  <c r="AS28" i="2"/>
  <c r="AP28" i="2"/>
  <c r="AC28" i="2"/>
  <c r="J28" i="2"/>
  <c r="K28" i="2" s="1"/>
  <c r="L28" i="2" s="1"/>
  <c r="M28" i="2" s="1"/>
  <c r="N28" i="2" s="1"/>
  <c r="O28" i="2" s="1"/>
  <c r="P28" i="2" s="1"/>
  <c r="Q28" i="2" s="1"/>
  <c r="R28" i="2" s="1"/>
  <c r="S28" i="2" s="1"/>
  <c r="T28" i="2" s="1"/>
  <c r="U28" i="2" s="1"/>
  <c r="V28" i="2" s="1"/>
  <c r="W28" i="2" s="1"/>
  <c r="X28" i="2" s="1"/>
  <c r="Y28" i="2" s="1"/>
  <c r="Z28" i="2" s="1"/>
  <c r="AV275" i="2"/>
  <c r="AR275" i="2"/>
  <c r="AR274" i="2" s="1"/>
  <c r="AV195" i="2"/>
  <c r="AR195" i="2"/>
  <c r="I195" i="2"/>
  <c r="AR18" i="2"/>
  <c r="AB233" i="2"/>
  <c r="AC234" i="2"/>
  <c r="N2481" i="1"/>
  <c r="L2481" i="1"/>
  <c r="M2481" i="1" s="1"/>
  <c r="J476" i="1"/>
  <c r="N484" i="1"/>
  <c r="N89" i="1"/>
  <c r="L89" i="1"/>
  <c r="M89" i="1" s="1"/>
  <c r="AU16" i="2"/>
  <c r="AR16" i="2"/>
  <c r="I16" i="2"/>
  <c r="AV169" i="2"/>
  <c r="AR169" i="2"/>
  <c r="I169" i="2"/>
  <c r="L473" i="1"/>
  <c r="M473" i="1" s="1"/>
  <c r="N473" i="1"/>
  <c r="AB247" i="2"/>
  <c r="N413" i="1"/>
  <c r="O410" i="1" s="1"/>
  <c r="O2607" i="1" s="1"/>
  <c r="L413" i="1"/>
  <c r="M413" i="1" s="1"/>
  <c r="L866" i="1"/>
  <c r="M866" i="1" s="1"/>
  <c r="N866" i="1"/>
  <c r="AT109" i="2"/>
  <c r="AQ109" i="2"/>
  <c r="AA109" i="2"/>
  <c r="AB109" i="2" s="1"/>
  <c r="AC109" i="2" s="1"/>
  <c r="AQ273" i="2"/>
  <c r="AA273" i="2"/>
  <c r="AB273" i="2" s="1"/>
  <c r="AB266" i="2" s="1"/>
  <c r="AT273" i="2"/>
  <c r="AU266" i="2" s="1"/>
  <c r="AH278" i="2"/>
  <c r="AH277" i="2" s="1"/>
  <c r="I14" i="2"/>
  <c r="AU14" i="2"/>
  <c r="AR14" i="2"/>
  <c r="AV54" i="2"/>
  <c r="AR54" i="2"/>
  <c r="I54" i="2"/>
  <c r="N113" i="1"/>
  <c r="L113" i="1"/>
  <c r="M113" i="1" s="1"/>
  <c r="K2607" i="1"/>
  <c r="AU234" i="2"/>
  <c r="AV234" i="2"/>
  <c r="AV49" i="2"/>
  <c r="AR49" i="2"/>
  <c r="I49" i="2"/>
  <c r="AV98" i="2"/>
  <c r="I98" i="2"/>
  <c r="AR98" i="2"/>
  <c r="AB55" i="2"/>
  <c r="N1040" i="1"/>
  <c r="L1040" i="1"/>
  <c r="M1040" i="1" s="1"/>
  <c r="AO277" i="2"/>
  <c r="AP277" i="2" s="1"/>
  <c r="N808" i="1"/>
  <c r="L808" i="1"/>
  <c r="M808" i="1" s="1"/>
  <c r="I57" i="2"/>
  <c r="AV57" i="2"/>
  <c r="AU56" i="2"/>
  <c r="AU55" i="2" s="1"/>
  <c r="AR57" i="2"/>
  <c r="AR56" i="2" s="1"/>
  <c r="AR55" i="2" s="1"/>
  <c r="AR17" i="2"/>
  <c r="I17" i="2"/>
  <c r="AU17" i="2"/>
  <c r="L41" i="1"/>
  <c r="M41" i="1" s="1"/>
  <c r="N41" i="1"/>
  <c r="AB168" i="2"/>
  <c r="AC86" i="2"/>
  <c r="AC85" i="2" s="1"/>
  <c r="H94" i="2"/>
  <c r="J827" i="1"/>
  <c r="N827" i="1" s="1"/>
  <c r="F826" i="1"/>
  <c r="AV245" i="2"/>
  <c r="AU245" i="2"/>
  <c r="AW245" i="2" s="1"/>
  <c r="AB36" i="2"/>
  <c r="AC36" i="2" s="1"/>
  <c r="AR115" i="2"/>
  <c r="AV115" i="2"/>
  <c r="I47" i="2" l="1"/>
  <c r="N790" i="1"/>
  <c r="L790" i="1"/>
  <c r="M790" i="1" s="1"/>
  <c r="AR90" i="2"/>
  <c r="I90" i="2"/>
  <c r="AV90" i="2"/>
  <c r="AR47" i="2"/>
  <c r="I168" i="2"/>
  <c r="AR11" i="2"/>
  <c r="AS11" i="2" s="1"/>
  <c r="AU247" i="2"/>
  <c r="AU246" i="2" s="1"/>
  <c r="I266" i="2"/>
  <c r="AU47" i="2"/>
  <c r="AX59" i="2"/>
  <c r="I246" i="2"/>
  <c r="AR99" i="2"/>
  <c r="AR168" i="2"/>
  <c r="AR167" i="2" s="1"/>
  <c r="AU11" i="2"/>
  <c r="AS100" i="2"/>
  <c r="AC100" i="2"/>
  <c r="AP100" i="2"/>
  <c r="I99" i="2"/>
  <c r="AW100" i="2"/>
  <c r="K36" i="3"/>
  <c r="J36" i="3"/>
  <c r="I36" i="3"/>
  <c r="AS91" i="2"/>
  <c r="AC91" i="2"/>
  <c r="AP91" i="2"/>
  <c r="AW91" i="2"/>
  <c r="AP8" i="2"/>
  <c r="AW8" i="2"/>
  <c r="AS8" i="2"/>
  <c r="AC8" i="2"/>
  <c r="AP49" i="2"/>
  <c r="AC49" i="2"/>
  <c r="AW49" i="2"/>
  <c r="AS49" i="2"/>
  <c r="L2607" i="1"/>
  <c r="M16" i="1"/>
  <c r="M2607" i="1" s="1"/>
  <c r="AP195" i="2"/>
  <c r="AS195" i="2"/>
  <c r="AC195" i="2"/>
  <c r="AW195" i="2"/>
  <c r="AB99" i="2"/>
  <c r="H168" i="2"/>
  <c r="J1505" i="1"/>
  <c r="AS9" i="2"/>
  <c r="AC9" i="2"/>
  <c r="AP9" i="2"/>
  <c r="AW9" i="2"/>
  <c r="AW92" i="2"/>
  <c r="AS92" i="2"/>
  <c r="AC92" i="2"/>
  <c r="AP92" i="2"/>
  <c r="AW16" i="2"/>
  <c r="AS16" i="2"/>
  <c r="AC16" i="2"/>
  <c r="AP16" i="2"/>
  <c r="F6" i="4"/>
  <c r="C8" i="3" s="1"/>
  <c r="AC11" i="2"/>
  <c r="AP11" i="2"/>
  <c r="AW97" i="2"/>
  <c r="AS97" i="2"/>
  <c r="AC97" i="2"/>
  <c r="AP97" i="2"/>
  <c r="AW7" i="2"/>
  <c r="AS7" i="2"/>
  <c r="AC7" i="2"/>
  <c r="AP7" i="2"/>
  <c r="AU233" i="2"/>
  <c r="AU232" i="2" s="1"/>
  <c r="AW234" i="2"/>
  <c r="J782" i="1"/>
  <c r="AP14" i="2"/>
  <c r="AW14" i="2"/>
  <c r="AS14" i="2"/>
  <c r="AC14" i="2"/>
  <c r="AP51" i="2"/>
  <c r="AC51" i="2"/>
  <c r="AW51" i="2"/>
  <c r="AS51" i="2"/>
  <c r="AP270" i="2"/>
  <c r="AW270" i="2"/>
  <c r="AC270" i="2"/>
  <c r="AS270" i="2"/>
  <c r="AS115" i="2"/>
  <c r="AP115" i="2"/>
  <c r="AC115" i="2"/>
  <c r="AW115" i="2"/>
  <c r="AV94" i="2"/>
  <c r="AU89" i="2"/>
  <c r="AR94" i="2"/>
  <c r="AR89" i="2" s="1"/>
  <c r="I94" i="2"/>
  <c r="AW261" i="2"/>
  <c r="AS261" i="2"/>
  <c r="AC261" i="2"/>
  <c r="AP261" i="2"/>
  <c r="AC211" i="2"/>
  <c r="AB207" i="2"/>
  <c r="AC207" i="2" s="1"/>
  <c r="AP96" i="2"/>
  <c r="AW96" i="2"/>
  <c r="AS96" i="2"/>
  <c r="AC96" i="2"/>
  <c r="AW18" i="2"/>
  <c r="AS18" i="2"/>
  <c r="AC18" i="2"/>
  <c r="AP18" i="2"/>
  <c r="J475" i="1"/>
  <c r="AW170" i="2"/>
  <c r="AS170" i="2"/>
  <c r="AC170" i="2"/>
  <c r="AP170" i="2"/>
  <c r="AV109" i="2"/>
  <c r="AW54" i="2"/>
  <c r="AS54" i="2"/>
  <c r="AC54" i="2"/>
  <c r="AP54" i="2"/>
  <c r="AV211" i="2"/>
  <c r="AW13" i="2"/>
  <c r="AS13" i="2"/>
  <c r="AC13" i="2"/>
  <c r="AP13" i="2"/>
  <c r="N2595" i="1"/>
  <c r="L2595" i="1"/>
  <c r="M2595" i="1" s="1"/>
  <c r="J2525" i="1"/>
  <c r="AW269" i="2"/>
  <c r="AS269" i="2"/>
  <c r="AC269" i="2"/>
  <c r="AP269" i="2"/>
  <c r="AW98" i="2"/>
  <c r="AS98" i="2"/>
  <c r="AC98" i="2"/>
  <c r="AP98" i="2"/>
  <c r="AB246" i="2"/>
  <c r="AR273" i="2"/>
  <c r="AR266" i="2" s="1"/>
  <c r="I273" i="2"/>
  <c r="AV273" i="2"/>
  <c r="I89" i="2"/>
  <c r="AW169" i="2"/>
  <c r="AS169" i="2"/>
  <c r="AC169" i="2"/>
  <c r="AP169" i="2"/>
  <c r="AP57" i="2"/>
  <c r="AW57" i="2"/>
  <c r="AS57" i="2"/>
  <c r="AC57" i="2"/>
  <c r="AP17" i="2"/>
  <c r="AW17" i="2"/>
  <c r="AS17" i="2"/>
  <c r="AC17" i="2"/>
  <c r="AB232" i="2"/>
  <c r="AC232" i="2" s="1"/>
  <c r="AC233" i="2"/>
  <c r="AW95" i="2"/>
  <c r="AS95" i="2"/>
  <c r="AC95" i="2"/>
  <c r="AP95" i="2"/>
  <c r="AP50" i="2"/>
  <c r="AW50" i="2"/>
  <c r="AS50" i="2"/>
  <c r="AC50" i="2"/>
  <c r="AP90" i="2" l="1"/>
  <c r="AW90" i="2"/>
  <c r="AS90" i="2"/>
  <c r="AC90" i="2"/>
  <c r="I167" i="2"/>
  <c r="AY207" i="2"/>
  <c r="AC47" i="2"/>
  <c r="AP47" i="2"/>
  <c r="F11" i="4"/>
  <c r="C18" i="3" s="1"/>
  <c r="AS47" i="2"/>
  <c r="F16" i="4"/>
  <c r="C28" i="3" s="1"/>
  <c r="AS89" i="2"/>
  <c r="AP89" i="2"/>
  <c r="J89" i="2"/>
  <c r="K89" i="2" s="1"/>
  <c r="L89" i="2" s="1"/>
  <c r="M89" i="2" s="1"/>
  <c r="N89" i="2" s="1"/>
  <c r="O89" i="2" s="1"/>
  <c r="P89" i="2" s="1"/>
  <c r="Q89" i="2" s="1"/>
  <c r="R89" i="2" s="1"/>
  <c r="S89" i="2" s="1"/>
  <c r="T89" i="2" s="1"/>
  <c r="U89" i="2" s="1"/>
  <c r="V89" i="2" s="1"/>
  <c r="W89" i="2" s="1"/>
  <c r="X89" i="2" s="1"/>
  <c r="Y89" i="2" s="1"/>
  <c r="Z89" i="2" s="1"/>
  <c r="AS273" i="2"/>
  <c r="AC273" i="2"/>
  <c r="AP273" i="2"/>
  <c r="AW273" i="2"/>
  <c r="F17" i="4"/>
  <c r="C30" i="3" s="1"/>
  <c r="J99" i="2"/>
  <c r="K99" i="2" s="1"/>
  <c r="L99" i="2" s="1"/>
  <c r="M99" i="2" s="1"/>
  <c r="N99" i="2" s="1"/>
  <c r="O99" i="2" s="1"/>
  <c r="P99" i="2" s="1"/>
  <c r="Q99" i="2" s="1"/>
  <c r="R99" i="2" s="1"/>
  <c r="S99" i="2" s="1"/>
  <c r="T99" i="2" s="1"/>
  <c r="U99" i="2" s="1"/>
  <c r="V99" i="2" s="1"/>
  <c r="W99" i="2" s="1"/>
  <c r="X99" i="2" s="1"/>
  <c r="Y99" i="2" s="1"/>
  <c r="Z99" i="2" s="1"/>
  <c r="AS99" i="2"/>
  <c r="AP99" i="2"/>
  <c r="AS94" i="2"/>
  <c r="AC94" i="2"/>
  <c r="AC89" i="2" s="1"/>
  <c r="AP94" i="2"/>
  <c r="AW94" i="2"/>
  <c r="F19" i="4"/>
  <c r="C34" i="3" s="1"/>
  <c r="J167" i="2"/>
  <c r="K167" i="2" s="1"/>
  <c r="L167" i="2" s="1"/>
  <c r="M167" i="2" s="1"/>
  <c r="N167" i="2" s="1"/>
  <c r="O167" i="2" s="1"/>
  <c r="P167" i="2" s="1"/>
  <c r="Q167" i="2" s="1"/>
  <c r="R167" i="2" s="1"/>
  <c r="S167" i="2" s="1"/>
  <c r="T167" i="2" s="1"/>
  <c r="U167" i="2" s="1"/>
  <c r="V167" i="2" s="1"/>
  <c r="W167" i="2" s="1"/>
  <c r="X167" i="2" s="1"/>
  <c r="Y167" i="2" s="1"/>
  <c r="Z167" i="2" s="1"/>
  <c r="AP167" i="2"/>
  <c r="AS167" i="2"/>
  <c r="AC99" i="2"/>
  <c r="J2337" i="1"/>
  <c r="AW109" i="2"/>
  <c r="AU99" i="2"/>
  <c r="AP247" i="2"/>
  <c r="AS247" i="2"/>
  <c r="AC247" i="2"/>
  <c r="AB167" i="2"/>
  <c r="AC167" i="2" s="1"/>
  <c r="E8" i="3"/>
  <c r="D8" i="3"/>
  <c r="AS56" i="2"/>
  <c r="AP56" i="2"/>
  <c r="AC56" i="2"/>
  <c r="F12" i="4"/>
  <c r="C20" i="3" s="1"/>
  <c r="AP55" i="2"/>
  <c r="J55" i="2"/>
  <c r="K55" i="2" s="1"/>
  <c r="L55" i="2" s="1"/>
  <c r="M55" i="2" s="1"/>
  <c r="N55" i="2" s="1"/>
  <c r="O55" i="2" s="1"/>
  <c r="P55" i="2" s="1"/>
  <c r="Q55" i="2" s="1"/>
  <c r="R55" i="2" s="1"/>
  <c r="S55" i="2" s="1"/>
  <c r="T55" i="2" s="1"/>
  <c r="U55" i="2" s="1"/>
  <c r="V55" i="2" s="1"/>
  <c r="W55" i="2" s="1"/>
  <c r="X55" i="2" s="1"/>
  <c r="Y55" i="2" s="1"/>
  <c r="Z55" i="2" s="1"/>
  <c r="AS55" i="2"/>
  <c r="AC55" i="2"/>
  <c r="AW211" i="2"/>
  <c r="AU207" i="2"/>
  <c r="G18" i="3" l="1"/>
  <c r="H18" i="3"/>
  <c r="AS266" i="2"/>
  <c r="AC266" i="2"/>
  <c r="AP266" i="2"/>
  <c r="K34" i="3"/>
  <c r="J34" i="3"/>
  <c r="I34" i="3"/>
  <c r="H34" i="3"/>
  <c r="G34" i="3"/>
  <c r="F34" i="3"/>
  <c r="H2607" i="1"/>
  <c r="AU167" i="2"/>
  <c r="K30" i="3"/>
  <c r="J30" i="3"/>
  <c r="I30" i="3"/>
  <c r="H30" i="3"/>
  <c r="G30" i="3"/>
  <c r="F30" i="3"/>
  <c r="AC168" i="2"/>
  <c r="J168" i="2"/>
  <c r="K168" i="2" s="1"/>
  <c r="L168" i="2" s="1"/>
  <c r="M168" i="2" s="1"/>
  <c r="N168" i="2" s="1"/>
  <c r="O168" i="2" s="1"/>
  <c r="P168" i="2" s="1"/>
  <c r="Q168" i="2" s="1"/>
  <c r="R168" i="2" s="1"/>
  <c r="S168" i="2" s="1"/>
  <c r="T168" i="2" s="1"/>
  <c r="U168" i="2" s="1"/>
  <c r="V168" i="2" s="1"/>
  <c r="W168" i="2" s="1"/>
  <c r="X168" i="2" s="1"/>
  <c r="Y168" i="2" s="1"/>
  <c r="Z168" i="2" s="1"/>
  <c r="AS168" i="2"/>
  <c r="AP168" i="2"/>
  <c r="J20" i="3"/>
  <c r="I20" i="3"/>
  <c r="K28" i="3"/>
  <c r="J28" i="3"/>
  <c r="I28" i="3"/>
  <c r="H28" i="3"/>
  <c r="N2607" i="1" l="1"/>
  <c r="M2610" i="1" s="1"/>
  <c r="AR246" i="2"/>
  <c r="AS246" i="2" l="1"/>
  <c r="AP246" i="2"/>
  <c r="F21" i="4"/>
  <c r="C38" i="3" s="1"/>
  <c r="AC246" i="2"/>
  <c r="J246" i="2"/>
  <c r="K246" i="2" s="1"/>
  <c r="L246" i="2" s="1"/>
  <c r="M246" i="2" s="1"/>
  <c r="N246" i="2" s="1"/>
  <c r="O246" i="2" s="1"/>
  <c r="P246" i="2" s="1"/>
  <c r="Q246" i="2" s="1"/>
  <c r="R246" i="2" s="1"/>
  <c r="S246" i="2" s="1"/>
  <c r="T246" i="2" s="1"/>
  <c r="U246" i="2" s="1"/>
  <c r="V246" i="2" s="1"/>
  <c r="W246" i="2" s="1"/>
  <c r="X246" i="2" s="1"/>
  <c r="Y246" i="2" s="1"/>
  <c r="Z246" i="2" s="1"/>
  <c r="K38" i="3" l="1"/>
  <c r="I38" i="3"/>
  <c r="J38" i="3"/>
  <c r="AW275" i="2" l="1"/>
  <c r="AS275" i="2"/>
  <c r="AP275" i="2"/>
  <c r="AC275" i="2"/>
  <c r="I274" i="2"/>
  <c r="F22" i="4"/>
  <c r="C40" i="3" s="1"/>
  <c r="K40" i="3" s="1"/>
  <c r="AP274" i="2" l="1"/>
  <c r="AS274" i="2"/>
  <c r="AC274" i="2"/>
  <c r="AB6" i="2"/>
  <c r="AB5" i="2" s="1"/>
  <c r="I6" i="2" l="1"/>
  <c r="I5" i="2" s="1"/>
  <c r="AY5" i="2" s="1"/>
  <c r="AV6" i="2"/>
  <c r="AV5" i="2" s="1"/>
  <c r="AU6" i="2"/>
  <c r="AU5" i="2" s="1"/>
  <c r="G277" i="2" s="1"/>
  <c r="AR6" i="2"/>
  <c r="AR5" i="2" s="1"/>
  <c r="AR279" i="2" s="1"/>
  <c r="AR283" i="2" s="1"/>
  <c r="AW6" i="2" l="1"/>
  <c r="AP6" i="2"/>
  <c r="AS6" i="2"/>
  <c r="AC6" i="2"/>
  <c r="G279" i="2" l="1"/>
  <c r="AC5" i="2"/>
  <c r="AP5" i="2"/>
  <c r="F5" i="4"/>
  <c r="C6" i="3" s="1"/>
  <c r="D44" i="3" s="1"/>
  <c r="AS5" i="2"/>
  <c r="AS279" i="2" s="1"/>
  <c r="E44" i="3" l="1"/>
  <c r="F44" i="3" s="1"/>
  <c r="G44" i="3" s="1"/>
  <c r="H44" i="3" s="1"/>
  <c r="I44" i="3" s="1"/>
  <c r="J44" i="3" s="1"/>
  <c r="K44" i="3" s="1"/>
  <c r="AP279" i="2"/>
  <c r="F26" i="4"/>
</calcChain>
</file>

<file path=xl/sharedStrings.xml><?xml version="1.0" encoding="utf-8"?>
<sst xmlns="http://schemas.openxmlformats.org/spreadsheetml/2006/main" count="16589" uniqueCount="1690">
  <si>
    <t>Obra</t>
  </si>
  <si>
    <t>Bancos</t>
  </si>
  <si>
    <t>B.D.I.</t>
  </si>
  <si>
    <t>Encargos Sociais</t>
  </si>
  <si>
    <t>PLANILHA ORÇAMENTARIA SÃO FELIX DO ARAGUAIA</t>
  </si>
  <si>
    <t xml:space="preserve">SINAPI - 08/2024 - Mato Grosso
</t>
  </si>
  <si>
    <t>Não Desonerado: 0,00%</t>
  </si>
  <si>
    <t>Planilha Orçamentária Analítica</t>
  </si>
  <si>
    <t xml:space="preserve"> 1 </t>
  </si>
  <si>
    <t>SERVIÇOS PRELIMINARES</t>
  </si>
  <si>
    <t xml:space="preserve"> 1.1 </t>
  </si>
  <si>
    <t>Código</t>
  </si>
  <si>
    <t>Banco</t>
  </si>
  <si>
    <t>Descrição</t>
  </si>
  <si>
    <t>Tipo</t>
  </si>
  <si>
    <t>Und</t>
  </si>
  <si>
    <t>Quant.</t>
  </si>
  <si>
    <t>Valor Unit</t>
  </si>
  <si>
    <t>Total</t>
  </si>
  <si>
    <t>Composição</t>
  </si>
  <si>
    <t xml:space="preserve"> 90777 </t>
  </si>
  <si>
    <t>SINAPI</t>
  </si>
  <si>
    <t>ENGENHEIRO CIVIL DE OBRA JUNIOR COM ENCARGOS COMPLEMENTARES</t>
  </si>
  <si>
    <t>SEDI - SERVIÇOS DIVERSOS</t>
  </si>
  <si>
    <t>H</t>
  </si>
  <si>
    <t>Composição Auxiliar</t>
  </si>
  <si>
    <t xml:space="preserve"> 95402 </t>
  </si>
  <si>
    <t>CURSO DE CAPACITAÇÃO PARA ENGENHEIRO CIVIL DE OBRA JÚNIOR (ENCARGOS COMPLEMENTARES) - HORISTA</t>
  </si>
  <si>
    <t>Insumo</t>
  </si>
  <si>
    <t xml:space="preserve"> 00043462 </t>
  </si>
  <si>
    <t>FERRAMENTAS - FAMILIA ENGENHEIRO CIVIL - HORISTA (ENCARGOS COMPLEMENTARES - COLETADO CAIXA)</t>
  </si>
  <si>
    <t>Material</t>
  </si>
  <si>
    <t xml:space="preserve"> 00037373 </t>
  </si>
  <si>
    <t>SEGURO - HORISTA (COLETADO CAIXA - ENCARGOS COMPLEMENTARES)</t>
  </si>
  <si>
    <t xml:space="preserve"> 00037372 </t>
  </si>
  <si>
    <t>EXAMES - HORISTA (COLETADO CAIXA - ENCARGOS COMPLEMENTARES)</t>
  </si>
  <si>
    <t xml:space="preserve"> 00002706 </t>
  </si>
  <si>
    <t>ENGENHEIRO CIVIL DE OBRA JUNIOR (HORISTA)</t>
  </si>
  <si>
    <t>Mão de Obra</t>
  </si>
  <si>
    <t xml:space="preserve"> 00043486 </t>
  </si>
  <si>
    <t>EPI - FAMILIA ENGENHEIRO CIVIL - HORISTA (ENCARGOS COMPLEMENTARES - COLETADO CAIXA)</t>
  </si>
  <si>
    <t>MO sem LS =&gt;</t>
  </si>
  <si>
    <t>LS =&gt;</t>
  </si>
  <si>
    <t>MO com LS =&gt;</t>
  </si>
  <si>
    <t>Valor do BDI =&gt;</t>
  </si>
  <si>
    <t>Valor com BDI =&gt;</t>
  </si>
  <si>
    <t>Quant. =&gt;</t>
  </si>
  <si>
    <t>128,00</t>
  </si>
  <si>
    <t>Preço Total =&gt;</t>
  </si>
  <si>
    <t xml:space="preserve"> 1.2 </t>
  </si>
  <si>
    <t xml:space="preserve"> 90776 </t>
  </si>
  <si>
    <t>ENCARREGADO GERAL COM ENCARGOS COMPLEMENTARES</t>
  </si>
  <si>
    <t xml:space="preserve"> 95401 </t>
  </si>
  <si>
    <t>CURSO DE CAPACITAÇÃO PARA ENCARREGADO GERAL (ENCARGOS COMPLEMENTARES) - HORISTA</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</si>
  <si>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</si>
  <si>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</si>
  <si>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</si>
  <si>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</si>
  <si>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00004083 </t>
  </si>
  <si>
    <t>ENCARREGADO GERAL DE OBRAS (HORISTA)</t>
  </si>
  <si>
    <t>1.760,00</t>
  </si>
  <si>
    <t xml:space="preserve"> 1.3 </t>
  </si>
  <si>
    <t xml:space="preserve"> C01 </t>
  </si>
  <si>
    <t>Próprio</t>
  </si>
  <si>
    <t>PLACA DE OBRA EM CHAPA DE AÇO GALVANIZADO</t>
  </si>
  <si>
    <t>SERP - SERVIÇOS PRELIMINARES</t>
  </si>
  <si>
    <t>M²</t>
  </si>
  <si>
    <t xml:space="preserve"> 94962 </t>
  </si>
  <si>
    <t>CONCRETO MAGRO PARA LASTRO, TRAÇO 1:4,5:4,5 (EM MASSA SECA DE CIMENTO/ AREIA MÉDIA/ BRITA 1) - PREPARO MECÂNICO COM BETONEIRA 400 L. AF_05/2021</t>
  </si>
  <si>
    <t>FUES - FUNDAÇÕES E ESTRUTURAS</t>
  </si>
  <si>
    <t>m³</t>
  </si>
  <si>
    <t xml:space="preserve"> 88262 </t>
  </si>
  <si>
    <t>CARPINTEIRO DE FORMAS COM ENCARGOS COMPLEMENTARES</t>
  </si>
  <si>
    <t xml:space="preserve"> 88316 </t>
  </si>
  <si>
    <t>SERVENTE COM ENCARGOS COMPLEMENTARES</t>
  </si>
  <si>
    <t xml:space="preserve"> 00004813 </t>
  </si>
  <si>
    <t>PLACA DE OBRA (PARA CONSTRUCAO CIVIL) EM CHAPA GALVANIZADA *N. 22*, ADESIVADA, DE *2,4 X 1,2* M (SEM POSTES PARA FIXACAO)</t>
  </si>
  <si>
    <t>m²</t>
  </si>
  <si>
    <t xml:space="preserve"> 00005075 </t>
  </si>
  <si>
    <t>PREGO DE ACO POLIDO COM CABECA 18 X 30 (2 3/4 X 10)</t>
  </si>
  <si>
    <t>KG</t>
  </si>
  <si>
    <t xml:space="preserve"> 00004491 </t>
  </si>
  <si>
    <t>PONTALETE *7,5 X 7,5* CM EM PINUS, MISTA OU EQUIVALENTE DA REGIAO - BRUTA</t>
  </si>
  <si>
    <t>M</t>
  </si>
  <si>
    <t xml:space="preserve"> 00004417 </t>
  </si>
  <si>
    <t>SARRAFO NAO APARELHADO *2,5 X 7* CM, EM MACARANDUBA/MASSARANDUBA, ANGELIM, PEROBA-ROSA OU EQUIVALENTE DA REGIAO - BRUTA</t>
  </si>
  <si>
    <t>12,50</t>
  </si>
  <si>
    <t xml:space="preserve"> 1.4 </t>
  </si>
  <si>
    <t xml:space="preserve"> 99059 </t>
  </si>
  <si>
    <t>LOCACAO CONVENCIONAL DE OBRA, UTILIZANDO GABARITO DE TÁBUAS CORRIDAS PONTALETADAS A CADA 2,00M -  2 UTILIZAÇÕES. AF_10/2018</t>
  </si>
  <si>
    <t>SERT - SERVIÇOS TÉCNICOS</t>
  </si>
  <si>
    <t xml:space="preserve"> 94974 </t>
  </si>
  <si>
    <t>CONCRETO MAGRO PARA LASTRO, TRAÇO 1:4,5:4,5 (EM MASSA SECA DE CIMENTO/ AREIA MÉDIA/ BRITA 1) - PREPARO MANUAL. AF_05/2021</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</si>
  <si>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</si>
  <si>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</si>
  <si>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</si>
  <si>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</si>
  <si>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</si>
  <si>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</si>
  <si>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</si>
  <si>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</si>
  <si>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</si>
  <si>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00005068 </t>
  </si>
  <si>
    <t>PREGO DE ACO POLIDO COM CABECA 17 X 21 (2 X 11)</t>
  </si>
  <si>
    <t xml:space="preserve"> 00010567 </t>
  </si>
  <si>
    <t>TABUA *2,5 X 23* CM EM PINUS, MISTA OU EQUIVALENTE DA REGIAO - BRUTA</t>
  </si>
  <si>
    <t xml:space="preserve"> 00004433 </t>
  </si>
  <si>
    <t>CAIBRO NAO APARELHADO *6 X 6* CM, EM MACARANDUBA/MASSARANDUBA, ANGELIM OU EQUIVALENTE DA REGIAO - BRUTA</t>
  </si>
  <si>
    <t xml:space="preserve"> 00007356 </t>
  </si>
  <si>
    <t>TINTA LATEX ACRILICA PREMIUM, COR BRANCO FOSCO</t>
  </si>
  <si>
    <t>L</t>
  </si>
  <si>
    <t>8,00</t>
  </si>
  <si>
    <t xml:space="preserve"> 1.5 </t>
  </si>
  <si>
    <t xml:space="preserve"> C63 </t>
  </si>
  <si>
    <t>CAÇAMBA BOTA FORA 7,0 M³</t>
  </si>
  <si>
    <t>CANT - CANTEIRO DE OBRAS</t>
  </si>
  <si>
    <t>UND</t>
  </si>
  <si>
    <t xml:space="preserve"> 00000006 </t>
  </si>
  <si>
    <t>Equipamento</t>
  </si>
  <si>
    <t>15,00</t>
  </si>
  <si>
    <t xml:space="preserve"> 2 </t>
  </si>
  <si>
    <t>RETIRADAS E DEMOLIÇÕES</t>
  </si>
  <si>
    <t xml:space="preserve"> 2.1 </t>
  </si>
  <si>
    <t xml:space="preserve"> 97647 </t>
  </si>
  <si>
    <t>REMOÇÃO DE TELHAS, DE FIBROCIMENTO, METÁLICA E CERÂMICA, DE FORMA MANUAL, SEM REAPROVEITAMENTO. AF_12/2017</t>
  </si>
  <si>
    <t xml:space="preserve"> 88323 </t>
  </si>
  <si>
    <t>TELHADISTA COM ENCARGOS COMPLEMENTARES</t>
  </si>
  <si>
    <t>268,22</t>
  </si>
  <si>
    <t xml:space="preserve"> 2.2 </t>
  </si>
  <si>
    <t xml:space="preserve"> 97650 </t>
  </si>
  <si>
    <t>REMOÇÃO DE TRAMA DE MADEIRA PARA COBERTURA, DE FORMA MANUAL, SEM REAPROVEITAMENTO. AF_12/2017</t>
  </si>
  <si>
    <t xml:space="preserve"> 2.3 </t>
  </si>
  <si>
    <t xml:space="preserve"> 97640 </t>
  </si>
  <si>
    <t>REMOÇÃO DE FORROS DE DRYWALL, PVC E FIBROMINERAL, DE FORMA MANUAL, SEM REAPROVEITAMENTO. AF_12/2017</t>
  </si>
  <si>
    <t xml:space="preserve"> 88278 </t>
  </si>
  <si>
    <t>MONTADOR DE ESTRUTURA METÁLICA COM ENCARGOS COMPLEMENTARES</t>
  </si>
  <si>
    <t>241,84</t>
  </si>
  <si>
    <t xml:space="preserve"> 2.4 </t>
  </si>
  <si>
    <t xml:space="preserve"> 97633 </t>
  </si>
  <si>
    <t>DEMOLIÇÃO DE REVESTIMENTO CERÂMICO, DE FORMA MANUAL, SEM REAPROVEITAMENTO. AF_12/2017</t>
  </si>
  <si>
    <t xml:space="preserve"> 88256 </t>
  </si>
  <si>
    <t>AZULEJISTA OU LADRILHISTA COM ENCARGOS COMPLEMENTARES</t>
  </si>
  <si>
    <t>80,92</t>
  </si>
  <si>
    <t xml:space="preserve"> 2.5 </t>
  </si>
  <si>
    <t xml:space="preserve"> 97645 </t>
  </si>
  <si>
    <t>REMOÇÃO DE JANELAS, DE FORMA MANUAL, SEM REAPROVEITAMENTO. AF_12/2017</t>
  </si>
  <si>
    <t xml:space="preserve"> 88309 </t>
  </si>
  <si>
    <t>PEDREIRO COM ENCARGOS COMPLEMENTARES</t>
  </si>
  <si>
    <t>17,20</t>
  </si>
  <si>
    <t xml:space="preserve"> 2.6 </t>
  </si>
  <si>
    <t xml:space="preserve"> 97644 </t>
  </si>
  <si>
    <t>REMOÇÃO DE PORTAS, DE FORMA MANUAL, SEM REAPROVEITAMENTO. AF_12/2017</t>
  </si>
  <si>
    <t>31,05</t>
  </si>
  <si>
    <t xml:space="preserve"> 2.7 </t>
  </si>
  <si>
    <t xml:space="preserve"> 97631 </t>
  </si>
  <si>
    <t>DEMOLIÇÃO DE ARGAMASSAS, DE FORMA MANUAL, SEM REAPROVEITAMENTO. AF_12/2017</t>
  </si>
  <si>
    <t xml:space="preserve"> 2.8 </t>
  </si>
  <si>
    <t xml:space="preserve"> 97666 </t>
  </si>
  <si>
    <t>REMOÇÃO DE METAIS SANITÁRIOS, DE FORMA MANUAL, SEM REAPROVEITAMENTO. AF_12/2017</t>
  </si>
  <si>
    <t>UN</t>
  </si>
  <si>
    <t xml:space="preserve"> 88267 </t>
  </si>
  <si>
    <t>ENCANADOR OU BOMBEIRO HIDRÁULICO COM ENCARGOS COMPLEMENTARES</t>
  </si>
  <si>
    <t>4,00</t>
  </si>
  <si>
    <t xml:space="preserve"> 2.9 </t>
  </si>
  <si>
    <t xml:space="preserve"> 97622 </t>
  </si>
  <si>
    <t>DEMOLIÇÃO DE ALVENARIA DE BLOCO FURADO, DE FORMA MANUAL, SEM REAPROVEITAMENTO. AF_12/2017</t>
  </si>
  <si>
    <t>8,39</t>
  </si>
  <si>
    <t xml:space="preserve"> 2.10 </t>
  </si>
  <si>
    <t xml:space="preserve"> 97663 </t>
  </si>
  <si>
    <t>REMOÇÃO DE LOUÇAS, DE FORMA MANUAL, SEM REAPROVEITAMENTO. AF_12/2017</t>
  </si>
  <si>
    <t>1,00</t>
  </si>
  <si>
    <t xml:space="preserve"> 2.11 </t>
  </si>
  <si>
    <t xml:space="preserve"> 2.12 </t>
  </si>
  <si>
    <t xml:space="preserve"> 2.13 </t>
  </si>
  <si>
    <t xml:space="preserve"> C03 </t>
  </si>
  <si>
    <t>DEMOLIÇÃO DE CONCRETO SIMPLES</t>
  </si>
  <si>
    <t>M³</t>
  </si>
  <si>
    <t>37,45</t>
  </si>
  <si>
    <t xml:space="preserve"> 3 </t>
  </si>
  <si>
    <t>MOVIMENTO DE TERRA</t>
  </si>
  <si>
    <t xml:space="preserve"> 3.1 </t>
  </si>
  <si>
    <t xml:space="preserve"> 93358 </t>
  </si>
  <si>
    <t>ESCAVAÇÃO MANUAL DE VALA COM PROFUNDIDADE MENOR OU IGUAL A 1,30 M. AF_02/2021</t>
  </si>
  <si>
    <t>MOVT - MOVIMENTO DE TERRA</t>
  </si>
  <si>
    <t>5,96</t>
  </si>
  <si>
    <t xml:space="preserve"> 3.2 </t>
  </si>
  <si>
    <t xml:space="preserve"> 96385 </t>
  </si>
  <si>
    <t>EXECUÇÃO E COMPACTAÇÃO DE ATERRO COM SOLO PREDOMINANTEMENTE ARGILOSO - EXCLUSIVE SOLO, ESCAVAÇÃO, CARGA E TRANSPORTE. AF_11/2019</t>
  </si>
  <si>
    <t xml:space="preserve"> 5934 </t>
  </si>
  <si>
    <t>MOTONIVELADORA POTÊNCIA BÁSICA LÍQUIDA (PRIMEIRA MARCHA) 125 HP, PESO BRUTO 13032 KG, LARGURA DA LÂMINA DE 3,7 M - CHI DIURNO. AF_06/2014</t>
  </si>
  <si>
    <t xml:space="preserve"> 73436 </t>
  </si>
  <si>
    <t>ROLO COMPACTADOR VIBRATÓRIO PÉ DE CARNEIRO PARA SOLOS, POTÊNCIA 80 HP, PESO OPERACIONAL SEM/COM LASTRO 7,4 / 8,8 T, LARGURA DE TRABALHO 1,68 M - CHP DIURNO. AF_02/2016</t>
  </si>
  <si>
    <t xml:space="preserve"> 5932 </t>
  </si>
  <si>
    <t>MOTONIVELADORA POTÊNCIA BÁSICA LÍQUIDA (PRIMEIRA MARCHA) 125 HP, PESO BRUTO 13032 KG, LARGURA DA LÂMINA DE 3,7 M - CHP DIURNO. AF_06/2014</t>
  </si>
  <si>
    <t xml:space="preserve"> 93244 </t>
  </si>
  <si>
    <t>ROLO COMPACTADOR VIBRATÓRIO PÉ DE CARNEIRO PARA SOLOS, POTÊNCIA 80 HP, PESO OPERACIONAL SEM/COM LASTRO 7,4 / 8,8 T, LARGURA DE TRABALHO 1,68 M - CHI DIURNO. AF_02/2016</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</si>
  <si>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</si>
  <si>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</si>
  <si>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</si>
  <si>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</si>
  <si>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3,90</t>
  </si>
  <si>
    <t xml:space="preserve"> 4 </t>
  </si>
  <si>
    <t>FUNDAÇÕES</t>
  </si>
  <si>
    <t xml:space="preserve"> 4.1 </t>
  </si>
  <si>
    <t xml:space="preserve"> 88377 </t>
  </si>
  <si>
    <t>OPERADOR DE BETONEIRA ESTACIONÁRIA/MISTURADOR COM ENCARGOS COMPLEMENTARES</t>
  </si>
  <si>
    <t xml:space="preserve"> 88830 </t>
  </si>
  <si>
    <t>BETONEIRA CAPACIDADE NOMINAL DE 400 L, CAPACIDADE DE MISTURA 280 L, MOTOR ELÉTRICO TRIFÁSICO POTÊNCIA DE 2 CV, SEM CARREGADOR - CHP DIURNO. AF_05/2023</t>
  </si>
  <si>
    <t xml:space="preserve"> 88831 </t>
  </si>
  <si>
    <t>BETONEIRA CAPACIDADE NOMINAL DE 400 L, CAPACIDADE DE MISTURA 280 L, MOTOR ELÉTRICO TRIFÁSICO POTÊNCIA DE 2 CV, SEM CARREGADOR - CHI DIURNO. AF_05/2023</t>
  </si>
  <si>
    <t xml:space="preserve"> 00004721 </t>
  </si>
  <si>
    <t>PEDRA BRITADA N. 1 (9,5 A 19 MM) POSTO PEDREIRA/FORNECEDOR, SEM FRETE</t>
  </si>
  <si>
    <t xml:space="preserve"> 00000370 </t>
  </si>
  <si>
    <t>AREIA MEDIA - POSTO JAZIDA/FORNECEDOR (RETIRADO NA JAZIDA, SEM TRANSPORTE)</t>
  </si>
  <si>
    <t xml:space="preserve"> 00001379 </t>
  </si>
  <si>
    <t>CIMENTO PORTLAND COMPOSTO CP II-32</t>
  </si>
  <si>
    <t>0,32</t>
  </si>
  <si>
    <t xml:space="preserve"> 4.2 </t>
  </si>
  <si>
    <t xml:space="preserve"> 94971 </t>
  </si>
  <si>
    <t>CONCRETO FCK = 25MPA, TRAÇO 1:2,3:2,7 (EM MASSA SECA DE CIMENTO/ AREIA MÉDIA/ BRITA 1) - PREPARO MECÂNICO COM BETONEIRA 600 L. AF_05/2021</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</si>
  <si>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</si>
  <si>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</si>
  <si>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</si>
  <si>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</si>
  <si>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2,43</t>
  </si>
  <si>
    <t xml:space="preserve"> 4.3 </t>
  </si>
  <si>
    <t xml:space="preserve"> 103670 </t>
  </si>
  <si>
    <t>LANÇAMENTO COM USO DE BALDES, ADENSAMENTO E ACABAMENTO DE CONCRETO EM ESTRUTURAS. AF_02/2022</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</si>
  <si>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</si>
  <si>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</si>
  <si>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</si>
  <si>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</si>
  <si>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4.4 </t>
  </si>
  <si>
    <t xml:space="preserve"> 96536 </t>
  </si>
  <si>
    <t>FABRICAÇÃO, MONTAGEM E DESMONTAGEM DE FÔRMA PARA VIGA BALDRAME, EM MADEIRA SERRADA, E=25 MM, 4 UTILIZAÇÕES. AF_06/2017</t>
  </si>
  <si>
    <t xml:space="preserve"> 00006212 </t>
  </si>
  <si>
    <t>TABUA *2,5 X 30 CM EM PINUS, MISTA OU EQUIVALENTE DA REGIAO - BRUTA</t>
  </si>
  <si>
    <t xml:space="preserve"> 00004517 </t>
  </si>
  <si>
    <t>SARRAFO *2,5 X 7,5* CM EM PINUS, MISTA OU EQUIVALENTE DA REGIAO - BRUTA</t>
  </si>
  <si>
    <t xml:space="preserve"> 00002692 </t>
  </si>
  <si>
    <t>DESMOLDANTE PROTETOR PARA FORMAS DE MADEIRA, DE BASE OLEOSA EMULSIONADA EM AGUA</t>
  </si>
  <si>
    <t xml:space="preserve"> 00005073 </t>
  </si>
  <si>
    <t>PREGO DE ACO POLIDO COM CABECA 17 X 24 (2 1/4 X 11)</t>
  </si>
  <si>
    <t xml:space="preserve"> 00040304 </t>
  </si>
  <si>
    <t>PREGO DE ACO POLIDO COM CABECA DUPLA 17 X 27 (2 1/2 X 11)</t>
  </si>
  <si>
    <t>8,64</t>
  </si>
  <si>
    <t xml:space="preserve"> 4.5 </t>
  </si>
  <si>
    <t xml:space="preserve"> 92762 </t>
  </si>
  <si>
    <t>ARMAÇÃO DE PILAR OU VIGA DE ESTRUTURA CONVENCIONAL DE CONCRETO ARMADO UTILIZANDO AÇO CA-50 DE 10,0 MM - MONTAGEM. AF_06/2022</t>
  </si>
  <si>
    <t xml:space="preserve"> 92803 </t>
  </si>
  <si>
    <t>CORTE E DOBRA DE AÇO CA-50, DIÂMETRO DE 10,0 MM. AF_06/2022</t>
  </si>
  <si>
    <t xml:space="preserve"> 88238 </t>
  </si>
  <si>
    <t>AJUDANTE DE ARMADOR COM ENCARGOS COMPLEMENTARES</t>
  </si>
  <si>
    <t xml:space="preserve"> 88245 </t>
  </si>
  <si>
    <t>ARMADOR COM ENCARGOS COMPLEMENTARES</t>
  </si>
  <si>
    <t xml:space="preserve"> 00039017 </t>
  </si>
  <si>
    <t>ESPACADOR / DISTANCIADOR CIRCULAR COM ENTRADA LATERAL, EM PLASTICO, PARA VERGALHAO *4,2 A 12,5* MM, COBRIMENTO 20 MM</t>
  </si>
  <si>
    <t xml:space="preserve"> 00043132 </t>
  </si>
  <si>
    <t>ARAME RECOZIDO 16 BWG, D = 1,65 MM (0,016 KG/M) OU 18 BWG, D = 1,25 MM (0,01 KG/M)</t>
  </si>
  <si>
    <t>136,08</t>
  </si>
  <si>
    <t xml:space="preserve"> 4.6 </t>
  </si>
  <si>
    <t xml:space="preserve"> 92760 </t>
  </si>
  <si>
    <t>ARMAÇÃO DE PILAR OU VIGA DE ESTRUTURA CONVENCIONAL DE CONCRETO ARMADO UTILIZANDO AÇO CA-50 DE 6,3 MM - MONTAGEM. AF_06/2022</t>
  </si>
  <si>
    <t xml:space="preserve"> 92801 </t>
  </si>
  <si>
    <t>CORTE E DOBRA DE AÇO CA-50, DIÂMETRO DE 6,3 MM. AF_06/2022</t>
  </si>
  <si>
    <t>58,32</t>
  </si>
  <si>
    <t xml:space="preserve"> 4.7 </t>
  </si>
  <si>
    <t xml:space="preserve"> 101165 </t>
  </si>
  <si>
    <t>ALVENARIA DE EMBASAMENTO COM BLOCO ESTRUTURAL DE CONCRETO, DE 14X19X29CM E ARGAMASSA DE ASSENTAMENTO COM PREPARO EM BETONEIRA. AF_05/2020</t>
  </si>
  <si>
    <t xml:space="preserve"> 87292 </t>
  </si>
  <si>
    <t>ARGAMASSA TRAÇO 1:2:8 (EM VOLUME DE CIMENTO, CAL E AREIA MÉDIA ÚMIDA) PARA EMBOÇO/MASSA ÚNICA/ASSENTAMENTO DE ALVENARIA DE VEDAÇÃO, PREPARO MECÂNICO COM BETONEIRA 400 L. AF_08/2019</t>
  </si>
  <si>
    <t xml:space="preserve"> 00034566 </t>
  </si>
  <si>
    <t>BLOCO DE CONCRETO ESTRUTURAL 14 X 19 X 29 CM, FBK 6 MPA (NBR 6136)</t>
  </si>
  <si>
    <t>1,35</t>
  </si>
  <si>
    <t xml:space="preserve"> 5 </t>
  </si>
  <si>
    <t>ESTRUTURA</t>
  </si>
  <si>
    <t xml:space="preserve"> 5.1 </t>
  </si>
  <si>
    <t>1,93</t>
  </si>
  <si>
    <t xml:space="preserve"> 5.2 </t>
  </si>
  <si>
    <t xml:space="preserve"> 5.3 </t>
  </si>
  <si>
    <t xml:space="preserve"> 92411 </t>
  </si>
  <si>
    <t>MONTAGEM E DESMONTAGEM DE FÔRMA DE PILARES RETANGULARES E ESTRUTURAS SIMILARES, PÉ-DIREITO SIMPLES, EM MADEIRA SERRADA, 2 UTILIZAÇÕES. AF_09/2020</t>
  </si>
  <si>
    <t xml:space="preserve"> 92269 </t>
  </si>
  <si>
    <t>FABRICAÇÃO DE FÔRMA PARA PILARES E ESTRUTURAS SIMILARES, EM MADEIRA SERRADA, E=25 MM. AF_09/2020</t>
  </si>
  <si>
    <t>50,46</t>
  </si>
  <si>
    <t xml:space="preserve"> 5.4 </t>
  </si>
  <si>
    <t>108,41</t>
  </si>
  <si>
    <t xml:space="preserve"> 5.5 </t>
  </si>
  <si>
    <t xml:space="preserve"> 92759 </t>
  </si>
  <si>
    <t>ARMAÇÃO DE PILAR OU VIGA DE ESTRUTURA CONVENCIONAL DE CONCRETO ARMADO UTILIZANDO AÇO CA-60 DE 5,0 MM - MONTAGEM. AF_06/2022</t>
  </si>
  <si>
    <t xml:space="preserve"> 92800 </t>
  </si>
  <si>
    <t>CORTE E DOBRA DE AÇO CA-60, DIÂMETRO DE 5,0 MM. AF_06/2022</t>
  </si>
  <si>
    <t>46,46</t>
  </si>
  <si>
    <t xml:space="preserve"> 5.6 </t>
  </si>
  <si>
    <t xml:space="preserve"> 101964 </t>
  </si>
  <si>
    <t>LAJE PRÉ-MOLDADA UNIDIRECIONAL, BIAPOIADA, PARA FORRO, ENCHIMENTO EM CERÂMICA, VIGOTA CONVENCIONAL, ALTURA TOTAL DA LAJE (ENCHIMENTO+CAPA) = (8+3). AF_11/2020_PA</t>
  </si>
  <si>
    <t xml:space="preserve"> 92273 </t>
  </si>
  <si>
    <t>FABRICAÇÃO DE ESCORAS DO TIPO PONTALETE, EM MADEIRA, PARA PÉ-DIREITO SIMPLES. AF_09/2020</t>
  </si>
  <si>
    <t xml:space="preserve"> 103674 </t>
  </si>
  <si>
    <t>CONCRETAGEM DE VIGAS E LAJES, FCK=25 MPA, PARA LAJES PREMOLDADAS COM USO DE BOMBA - LANÇAMENTO, ADENSAMENTO E ACABAMENTO. AF_02/2022_PS</t>
  </si>
  <si>
    <t xml:space="preserve"> 92767 </t>
  </si>
  <si>
    <t>ARMAÇÃO DE LAJE DE ESTRUTURA CONVENCIONAL DE CONCRETO ARMADO UTILIZANDO AÇO CA-60 DE 4,2 MM - MONTAGEM. AF_06/2022</t>
  </si>
  <si>
    <t xml:space="preserve"> 00006193 </t>
  </si>
  <si>
    <t>TABUA NAO APARELHADA *2,5 X 20* CM, EM MACARANDUBA/MASSARANDUBA, ANGELIM OU EQUIVALENTE DA REGIAO - BRUTA</t>
  </si>
  <si>
    <t xml:space="preserve"> 00003736 </t>
  </si>
  <si>
    <t>LAJE PRE-MOLDADA CONVENCIONAL (LAJOTAS + VIGOTAS) PARA FORRO, UNIDIRECIONAL, SOBRECARGA DE 100 KG/M2, VAO ATE 4,00 M (SEM COLOCACAO)</t>
  </si>
  <si>
    <t>14,93</t>
  </si>
  <si>
    <t xml:space="preserve"> 6 </t>
  </si>
  <si>
    <t>ALVENARIA</t>
  </si>
  <si>
    <t xml:space="preserve"> 6.1 </t>
  </si>
  <si>
    <t xml:space="preserve"> 103328 </t>
  </si>
  <si>
    <t>ALVENARIA DE VEDAÇÃO DE BLOCOS CERÂMICOS FURADOS NA HORIZONTAL DE 9X19X19 CM (ESPESSURA 9 CM) E ARGAMASSA DE ASSENTAMENTO COM PREPARO EM BETONEIRA. AF_12/2021</t>
  </si>
  <si>
    <t>PARE - PAREDES/PAINEIS</t>
  </si>
  <si>
    <t xml:space="preserve"> 00007271 </t>
  </si>
  <si>
    <t>BLOCO CERAMICO / TIJOLO VAZADO PARA ALVENARIA DE VEDACAO, 8 FUROS NA HORIZONTAL DE 9 X 19 X 19 CM (L X A X C)</t>
  </si>
  <si>
    <t xml:space="preserve"> 00037395 </t>
  </si>
  <si>
    <t>PINO DE ACO COM FURO, HASTE = 27 MM (ACAO DIRETA)</t>
  </si>
  <si>
    <t>CENTO</t>
  </si>
  <si>
    <t xml:space="preserve"> 00034557 </t>
  </si>
  <si>
    <t>TELA DE ACO SOLDADA GALVANIZADA/ZINCADA PARA ALVENARIA, FIO D = *1,20 A 1,70* MM, MALHA 15 X 15 MM, (C X L) *50 X 7,5* CM</t>
  </si>
  <si>
    <t>130,61</t>
  </si>
  <si>
    <t xml:space="preserve"> 6.2 </t>
  </si>
  <si>
    <t xml:space="preserve"> 93187 </t>
  </si>
  <si>
    <t>VERGA MOLDADA IN LOCO EM CONCRETO, ESPESSURA DE *20* CM. AF_03/2024</t>
  </si>
  <si>
    <t xml:space="preserve"> 94964 </t>
  </si>
  <si>
    <t>CONCRETO FCK = 20MPA, TRAÇO 1:2,7:3 (EM MASSA SECA DE CIMENTO/ AREIA MÉDIA/ BRITA 1) - PREPARO MECÂNICO COM BETONEIRA 400 L. AF_05/2021</t>
  </si>
  <si>
    <t xml:space="preserve"> 92270 </t>
  </si>
  <si>
    <t>FABRICAÇÃO DE FÔRMA PARA VIGAS, COM MADEIRA SERRADA, E = 25 MM. AF_09/2020</t>
  </si>
  <si>
    <t xml:space="preserve"> 92802 </t>
  </si>
  <si>
    <t>CORTE E DOBRA DE AÇO CA-50, DIÂMETRO DE 8,0 MM. AF_06/2022</t>
  </si>
  <si>
    <t>52,60</t>
  </si>
  <si>
    <t xml:space="preserve"> 6.3 </t>
  </si>
  <si>
    <t xml:space="preserve"> 93197 </t>
  </si>
  <si>
    <t>CONTRAVERGA MOLDADA IN LOCO EM CONCRETO, ESPESSURA DE *20* CM. AF_03/2024</t>
  </si>
  <si>
    <t>28,30</t>
  </si>
  <si>
    <t xml:space="preserve"> 7 </t>
  </si>
  <si>
    <t>COBERTURA</t>
  </si>
  <si>
    <t xml:space="preserve"> 7.1 </t>
  </si>
  <si>
    <t xml:space="preserve"> 92620 </t>
  </si>
  <si>
    <t>FABRICAÇÃO E INSTALAÇÃO DE TESOURA INTEIRA EM AÇO, VÃO DE 12 M, PARA TELHA ONDULADA DE FIBROCIMENTO, METÁLICA, PLÁSTICA OU TERMOACÚSTICA, INCLUSO IÇAMENTO. AF_12/2015</t>
  </si>
  <si>
    <t>COBE - COBERTURA</t>
  </si>
  <si>
    <t xml:space="preserve"> 92258 </t>
  </si>
  <si>
    <t>INSTALAÇÃO DE TESOURA (INTEIRA OU MEIA), EM AÇO, PARA VÃOS MAIORES OU IGUAIS A 10,0 M E MENORES QUE 12,0 M, INCLUSO IÇAMENTO. AF_07/2019</t>
  </si>
  <si>
    <t xml:space="preserve"> 00040598 </t>
  </si>
  <si>
    <t>PERFIL "U" SIMPLES, EM CHAPA DOBRADA DE ACO LAMINADO, E = 3 MM, H = 125 MM, L = 50 MM (5,07 KG/M)</t>
  </si>
  <si>
    <t xml:space="preserve"> 00004777 </t>
  </si>
  <si>
    <t>CANTONEIRA ACO ABAS IGUAIS (QUALQUER BITOLA), ESPESSURA ENTRE 1/8" E 1/4"</t>
  </si>
  <si>
    <t xml:space="preserve"> 00010997 </t>
  </si>
  <si>
    <t>ELETRODO REVESTIDO AWS - E7018, DIAMETRO IGUAL A 4,00 MM</t>
  </si>
  <si>
    <t xml:space="preserve"> 7.2 </t>
  </si>
  <si>
    <t xml:space="preserve"> 92618 </t>
  </si>
  <si>
    <t>FABRICAÇÃO E INSTALAÇÃO DE TESOURA INTEIRA EM AÇO, VÃO DE 11 M, PARA TELHA ONDULADA DE FIBROCIMENTO, METÁLICA, PLÁSTICA OU TERMOACÚSTICA, INCLUSO IÇAMENTO. AF_07/2019</t>
  </si>
  <si>
    <t xml:space="preserve"> 7.3 </t>
  </si>
  <si>
    <t xml:space="preserve"> 94216 </t>
  </si>
  <si>
    <t>TELHAMENTO COM TELHA METÁLICA TERMOACÚSTICA E = 30 MM, COM ATÉ 2 ÁGUAS, INCLUSO IÇAMENTO. AF_07/2019</t>
  </si>
  <si>
    <t xml:space="preserve"> 93282 </t>
  </si>
  <si>
    <t>GUINCHO ELÉTRICO DE COLUNA, CAPACIDADE 400 KG, COM MOTO FREIO, MOTOR TRIFÁSICO DE 1,25 CV - CHI DIURNO. AF_03/2016</t>
  </si>
  <si>
    <t xml:space="preserve"> 93281 </t>
  </si>
  <si>
    <t>GUINCHO ELÉTRICO DE COLUNA, CAPACIDADE 400 KG, COM MOTO FREIO, MOTOR TRIFÁSICO DE 1,25 CV - CHP DIURNO. AF_03/2016</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</si>
  <si>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</si>
  <si>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</si>
  <si>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00011029 </t>
  </si>
  <si>
    <t>HASTE RETA PARA GANCHO DE FERRO GALVANIZADO, COM ROSCA 1/4" X 30 CM PARA FIXACAO DE TELHA METALICA, INCLUI PORCA E ARRUELAS DE VEDACAO</t>
  </si>
  <si>
    <t>CJ</t>
  </si>
  <si>
    <t>368,23</t>
  </si>
  <si>
    <t xml:space="preserve"> 7.4 </t>
  </si>
  <si>
    <t xml:space="preserve"> CO01 </t>
  </si>
  <si>
    <t>ESTRUTURA DE AÇO PARA COBERTURA EM PERFIL "U" ENRIJECIDO, (150 X 60 X 20 MM, E = 3,00 MM ) ASSENTADOS COMO TERÇA A CADA 1,20 M</t>
  </si>
  <si>
    <t xml:space="preserve"> 88315 </t>
  </si>
  <si>
    <t>SERRALHEIRO COM ENCARGOS COMPLEMENTARES</t>
  </si>
  <si>
    <t xml:space="preserve"> 88251 </t>
  </si>
  <si>
    <t>AUXILIAR DE SERRALHEIRO COM ENCARGOS COMPLEMENTARES</t>
  </si>
  <si>
    <t xml:space="preserve"> 00043083 </t>
  </si>
  <si>
    <t>PERFIL "U" ENRIJECIDO, EM CHAPA DOBRADA DE ACO LAMINADO, E = 3,75 MM, H = 200 MM, L = 75 MM (9,94 KG/M)</t>
  </si>
  <si>
    <t>232,75</t>
  </si>
  <si>
    <t xml:space="preserve"> 7.5 </t>
  </si>
  <si>
    <t xml:space="preserve"> 94227 </t>
  </si>
  <si>
    <t>CALHA EM CHAPA DE AÇO GALVANIZADO NÚMERO 24, DESENVOLVIMENTO DE 33 CM, INCLUSO TRANSPORTE VERTICAL. AF_07/2019</t>
  </si>
  <si>
    <t xml:space="preserve"> 00005104 </t>
  </si>
  <si>
    <t>REBITE DE REPUXO EM ALUMINIO VAZADO, DIAMETRO 3,2 X 8 MM DE COMPRIMENTO (1KG = 1025 UNIDADES)</t>
  </si>
  <si>
    <t xml:space="preserve"> 00000142 </t>
  </si>
  <si>
    <t>SELANTE ELASTICO MONOCOMPONENTE A BASE DE POLIURETANO (PU) PARA JUNTAS DIVERSAS</t>
  </si>
  <si>
    <t>310ML</t>
  </si>
  <si>
    <t xml:space="preserve"> 00013388 </t>
  </si>
  <si>
    <t>SOLDA EM BARRA DE ESTANHO-CHUMBO 50/50</t>
  </si>
  <si>
    <t xml:space="preserve"> 00040782 </t>
  </si>
  <si>
    <t>CALHA QUADRADA DE CHAPA DE ACO GALVANIZADA NUM 24, CORTE 33 CM</t>
  </si>
  <si>
    <t xml:space="preserve"> 00005061 </t>
  </si>
  <si>
    <t>PREGO DE ACO POLIDO COM CABECA 18 X 27 (2 1/2 X 10)</t>
  </si>
  <si>
    <t>136,65</t>
  </si>
  <si>
    <t xml:space="preserve"> 7.6 </t>
  </si>
  <si>
    <t xml:space="preserve"> 96121 </t>
  </si>
  <si>
    <t>ACABAMENTOS PARA FORRO (RODA-FORRO EM PERFIL METÁLICO E PLÁSTICO). AF_08/2023</t>
  </si>
  <si>
    <t>REVE - REVESTIMENTO E TRATAMENTO DE SUPERFÍCIES</t>
  </si>
  <si>
    <t xml:space="preserve"> 00039443 </t>
  </si>
  <si>
    <t>PARAFUSO DRY WALL, EM ACO ZINCADO, CABECA LENTILHA E PONTA BROCA (LB), LARGURA 4,2 MM, COMPRIMENTO 13 MM</t>
  </si>
  <si>
    <t xml:space="preserve"> 00040552 </t>
  </si>
  <si>
    <t>PARAFUSO, AUTOATARRAXANTE, CABECA CHATA, FENDA SIMPLES, EM ACO ZINCADO, 1/4" (6,35 MM) X 25 MM</t>
  </si>
  <si>
    <t xml:space="preserve"> 00036246 </t>
  </si>
  <si>
    <t>ACABAMENTO SIMPLES/CONVENCIONAL PARA FORRO PVC, TIPO "U" OU "C", COR BRANCA, COMPRIMENTO 6 M</t>
  </si>
  <si>
    <t>213,79</t>
  </si>
  <si>
    <t xml:space="preserve"> 7.7 </t>
  </si>
  <si>
    <t xml:space="preserve"> 96116 </t>
  </si>
  <si>
    <t>FORRO EM RÉGUAS DE PVC, FRISADO, PARA AMBIENTES COMERCIAIS, INCLUSIVE ESTRUTURA BIDIRECIONAL DE FIXAÇÃO. AF_08/2023</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</si>
  <si>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</si>
  <si>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</si>
  <si>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</si>
  <si>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</si>
  <si>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00036238 </t>
  </si>
  <si>
    <t>FORRO DE PVC, FRISADO, BRANCO, REGUA DE 20 CM, ESPESSURA APROXIMADA DE 8 MM E COMPRIMENTO 6 M (SEM COLOCACAO)</t>
  </si>
  <si>
    <t xml:space="preserve"> 00043131 </t>
  </si>
  <si>
    <t>ARAME GALVANIZADO 6 BWG, D = 5,16 MM (0,157 KG/M), OU 8 BWG, D = 4,19 MM (0,101 KG/M), OU 10 BWG, D = 3,40 MM (0,0713 KG/M)</t>
  </si>
  <si>
    <t xml:space="preserve"> 00040547 </t>
  </si>
  <si>
    <t>PARAFUSO ZINCADO, AUTOBROCANTE, FLANGEADO, 4,2 MM X 19 MM</t>
  </si>
  <si>
    <t>202,18</t>
  </si>
  <si>
    <t xml:space="preserve"> 8 </t>
  </si>
  <si>
    <t>ESQUDRIAS</t>
  </si>
  <si>
    <t xml:space="preserve"> 8.1 </t>
  </si>
  <si>
    <t>ESQUADRIAS MADEIRA</t>
  </si>
  <si>
    <t xml:space="preserve"> 8.1.1 </t>
  </si>
  <si>
    <t xml:space="preserve"> 91016 </t>
  </si>
  <si>
    <t>KIT DE PORTA DE MADEIRA PARA VERNIZ, SEMI-OCA (LEVE OU MÉDIA), PADRÃO MÉDIO, 90X210CM, ESPESSURA DE 3,5CM, ITENS INCLUSOS: DOBRADIÇAS, MONTAGEM E INSTALAÇÃO DO BATENTE, SEM FECHADURA - FORNECIMENTO E INSTALAÇÃO. AF_12/2019</t>
  </si>
  <si>
    <t>ESQV - ESQUADRIAS/FERRAGENS/VIDROS</t>
  </si>
  <si>
    <t xml:space="preserve"> 91012 </t>
  </si>
  <si>
    <t>PORTA DE MADEIRA PARA VERNIZ, SEMI-OCA (LEVE OU MÉDIA), 90X210CM, ESPESSURA DE 3,5CM, INCLUSO DOBRADIÇAS - FORNECIMENTO E INSTALAÇÃO. AF_12/2019</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</si>
  <si>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</si>
  <si>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</si>
  <si>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</si>
  <si>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</si>
  <si>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3,00</t>
  </si>
  <si>
    <t xml:space="preserve"> 8.1.2 </t>
  </si>
  <si>
    <t xml:space="preserve"> 91304 </t>
  </si>
  <si>
    <t>FECHADURA DE EMBUTIR COM CILINDRO, EXTERNA, COMPLETA, ACABAMENTO PADRÃO POPULAR, INCLUSO EXECUÇÃO DE FURO - FORNECIMENTO E INSTALAÇÃO. AF_12/2019</t>
  </si>
  <si>
    <t xml:space="preserve"> 88261 </t>
  </si>
  <si>
    <t>CARPINTEIRO DE ESQUADRIA COM ENCARGOS COMPLEMENTARES</t>
  </si>
  <si>
    <t xml:space="preserve"> 00003080 </t>
  </si>
  <si>
    <t>FECHADURA ESPELHO PARA PORTA EXTERNA, EM ACO INOX (MAQUINA, TESTA E CONTRA-TESTA) E EM ZAMAC (MACANETA, LINGUETA E TRINCOS) COM ACABAMENTO CROMADO, MAQUINA DE 40 MM, INCLUINDO CHAVE TIPO CILINDRO</t>
  </si>
  <si>
    <t>13,00</t>
  </si>
  <si>
    <t xml:space="preserve"> 8.1.3 </t>
  </si>
  <si>
    <t xml:space="preserve"> 91015 </t>
  </si>
  <si>
    <t>KIT DE PORTA DE MADEIRA PARA VERNIZ, SEMI-OCA (LEVE OU MÉDIA), PADRÃO MÉDIO, 80X210CM, ESPESSURA DE 3,5CM, ITENS INCLUSOS: DOBRADIÇAS, MONTAGEM E INSTALAÇÃO DO BATENTE, SEM FECHADURA - FORNECIMENTO E INSTALAÇÃO. AF_12/2019</t>
  </si>
  <si>
    <t xml:space="preserve"> 91011 </t>
  </si>
  <si>
    <t>PORTA DE MADEIRA PARA VERNIZ, SEMI-OCA (LEVE OU MÉDIA), 80X210CM, ESPESSURA DE 3,5CM, INCLUSO DOBRADIÇAS - FORNECIMENTO E INSTALAÇÃO. AF_12/2019</t>
  </si>
  <si>
    <t>6,00</t>
  </si>
  <si>
    <t xml:space="preserve"> 8.1.4 </t>
  </si>
  <si>
    <t xml:space="preserve"> 91014 </t>
  </si>
  <si>
    <t>KIT DE PORTA DE MADEIRA PARA VERNIZ, SEMI-OCA (LEVE OU MÉDIA), PADRÃO MÉDIO, 70X210CM, ESPESSURA DE 3,5CM, ITENS INCLUSOS: DOBRADIÇAS, MONTAGEM E INSTALAÇÃO DO BATENTE, SEM FECHADURA - FORNECIMENTO E INSTALAÇÃO. AF_12/2019</t>
  </si>
  <si>
    <t xml:space="preserve"> 91010 </t>
  </si>
  <si>
    <t>PORTA DE MADEIRA PARA VERNIZ, SEMI-OCA (LEVE OU MÉDIA), 70X210CM, ESPESSURA DE 3,5CM, INCLUSO DOBRADIÇAS - FORNECIMENTO E INSTALAÇÃO. AF_12/2019</t>
  </si>
  <si>
    <t xml:space="preserve"> 8.2 </t>
  </si>
  <si>
    <t>ESQUADRIAS METÁLICAS</t>
  </si>
  <si>
    <t xml:space="preserve"> 8.2.1 </t>
  </si>
  <si>
    <t xml:space="preserve"> 91338 </t>
  </si>
  <si>
    <t>PORTA DE ALUMÍNIO DE ABRIR COM LAMBRI, COM GUARNIÇÃO, FIXAÇÃO COM PARAFUSOS - FORNECIMENTO E INSTALAÇÃO. AF_12/2019</t>
  </si>
  <si>
    <t xml:space="preserve"> 00036888 </t>
  </si>
  <si>
    <t>GUARNICAO / MOLDURA / ARREMATE DE ACABAMENTO PARA ESQUADRIA, EM ALUMINIO PERFIL 25, ACABAMENTO ANODIZADO BRANCO OU BRILHANTE, PARA 1 FACE</t>
  </si>
  <si>
    <t xml:space="preserve"> 00004914 </t>
  </si>
  <si>
    <t>PORTA DE ABRIR EM ALUMINIO COM LAMBRI HORIZONTAL/LAMINADA, ACABAMENTO ANODIZADO NATURAL, SEM GUARNICAO/ALIZAR/VISTA</t>
  </si>
  <si>
    <t xml:space="preserve"> 00007568 </t>
  </si>
  <si>
    <t>BUCHA DE NYLON SEM ABA S10, COM PARAFUSO DE 6,10 X 65 MM EM ACO ZINCADO COM ROSCA SOBERBA, CABECA CHATA E FENDA PHILLIPS</t>
  </si>
  <si>
    <t>3,36</t>
  </si>
  <si>
    <t xml:space="preserve"> 8.2.2 </t>
  </si>
  <si>
    <t xml:space="preserve"> 102185 </t>
  </si>
  <si>
    <t>PORTA DE ABRIR COM MOLA HIDRÁULICA, EM VIDRO TEMPERADO, 2 FOLHAS DE 90X210 CM, ESPESSURA DD 10MM, INCLUSIVE ACESSÓRIOS. AF_01/2021</t>
  </si>
  <si>
    <t xml:space="preserve"> 88325 </t>
  </si>
  <si>
    <t>VIDRACEIRO COM ENCARGOS COMPLEMENTARES</t>
  </si>
  <si>
    <t xml:space="preserve"> 00011499 </t>
  </si>
  <si>
    <t>MOLA HIDRAULICA DE PISO, PARA PORTAS DE ATE 1100 MM E PESO DE ATE 120 KG, COM CORPO EM ACO INOX</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</si>
  <si>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</si>
  <si>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</si>
  <si>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00005031 </t>
  </si>
  <si>
    <t>VIDRO TEMPERADO INCOLOR PARA PORTA DE ABRIR, E = 10 MM (SEM FERRAGENS E SEM COLOCACAO)</t>
  </si>
  <si>
    <t xml:space="preserve"> 8.2.3 </t>
  </si>
  <si>
    <t xml:space="preserve"> 100701 </t>
  </si>
  <si>
    <t>PORTA DE FERRO, DE ABRIR, TIPO GRADE COM CHAPA, COM GUARNIÇÕES. AF_12/2019</t>
  </si>
  <si>
    <t xml:space="preserve"> 88627 </t>
  </si>
  <si>
    <t>ARGAMASSA TRAÇO 1:0,5:4,5 (EM VOLUME DE CIMENTO, CAL E AREIA MÉDIA ÚMIDA) PARA ASSENTAMENTO DE ALVENARIA, PREPARO MANUAL. AF_08/2019</t>
  </si>
  <si>
    <t xml:space="preserve"> 00004930 </t>
  </si>
  <si>
    <t>PORTA DE ABRIR / GIRO, EM GRADIL FERRO, COM BARRA CHATA 3 CM X 1/4", COM REQUADRO E GUARNICAO - COMPLETO - ACABAMENTO NATURAL</t>
  </si>
  <si>
    <t>5,46</t>
  </si>
  <si>
    <t xml:space="preserve"> 8.2.4 </t>
  </si>
  <si>
    <t xml:space="preserve"> 94573 </t>
  </si>
  <si>
    <t>JANELA DE ALUMÍNIO DE CORRER COM 4 FOLHAS PARA VIDROS, COM VIDROS, BATENTE, ACABAMENTO COM ACETATO OU BRILHANTE E FERRAGENS. EXCLUSIVE ALIZAR E CONTRAMARCO. FORNECIMENTO E INSTALAÇÃO. AF_12/2019</t>
  </si>
  <si>
    <t xml:space="preserve"> 00034364 </t>
  </si>
  <si>
    <t>JANELA DE CORRER, EM ALUMINIO PERFIL 25, 120 X 150 CM (A X L), 4 FLS, BANDEIRA COM BASCULA, ACABAMENTO BRANCO OU BRILHANTE, BATENTE/REQUADRO DE 6 A 14 CM, COM VIDRO 4 MM, SEM GUARNICAO/ALIZAR</t>
  </si>
  <si>
    <t xml:space="preserve"> 00039961 </t>
  </si>
  <si>
    <t>SILICONE ACETICO USO GERAL INCOLOR 280 G</t>
  </si>
  <si>
    <t xml:space="preserve"> 00004377 </t>
  </si>
  <si>
    <t>PARAFUSO DE ACO ZINCADO COM ROSCA SOBERBA, CABECA CHATA E FENDA SIMPLES, DIAMETRO 4,2 MM, COMPRIMENTO * 32 * MM</t>
  </si>
  <si>
    <t>12,00</t>
  </si>
  <si>
    <t xml:space="preserve"> 8.2.5 </t>
  </si>
  <si>
    <t xml:space="preserve"> 94569 </t>
  </si>
  <si>
    <t>JANELA DE ALUMÍNIO TIPO MAXIM-AR, COM VIDROS, BATENTE E FERRAGENS. EXCLUSIVE ALIZAR, ACABAMENTO E CONTRAMARCO. FORNECIMENTO E INSTALAÇÃO. AF_12/2019</t>
  </si>
  <si>
    <t xml:space="preserve"> 00034381 </t>
  </si>
  <si>
    <t>JANELA MAXIM AR, EM ALUMINIO PERFIL 25, 60 X 80 CM (A X L), ACABAMENTO BRANCO OU BRILHANTE, BATENTE DE 4 A 5 CM, COM VIDRO 4 MM, SEM GUARNICAO/ALIZAR</t>
  </si>
  <si>
    <t>1,20</t>
  </si>
  <si>
    <t xml:space="preserve"> 8.2.6 </t>
  </si>
  <si>
    <t xml:space="preserve"> 94570 </t>
  </si>
  <si>
    <t>JANELA DE ALUMÍNIO DE CORRER COM 2 FOLHAS PARA VIDROS, COM VIDROS, BATENTE, ACABAMENTO COM ACETATO OU BRILHANTE E FERRAGENS. EXCLUSIVE ALIZAR E CONTRAMARCO. FORNECIMENTO E INSTALAÇÃO. AF_12/2019</t>
  </si>
  <si>
    <t xml:space="preserve"> 00036896 </t>
  </si>
  <si>
    <t>JANELA DE CORRER, EM ALUMINIO PERFIL 25, 100 X 120 CM (A X L), 2 FLS MOVEIS, SEM BANDEIRA, ACABAMENTO BRANCO OU BRILHANTE, BATENTE DE 6 A 7 CM, COM VIDRO 4 MM, SEM GUARNICAO</t>
  </si>
  <si>
    <t>1,50</t>
  </si>
  <si>
    <t xml:space="preserve"> 8.2.7 </t>
  </si>
  <si>
    <t>0,80</t>
  </si>
  <si>
    <t xml:space="preserve"> 8.2.8 </t>
  </si>
  <si>
    <t xml:space="preserve"> 101965 </t>
  </si>
  <si>
    <t>PEITORIL LINEAR EM GRANITO OU MÁRMORE, L = 15CM, COMPRIMENTO DE ATÉ 2M, ASSENTADO COM ARGAMASSA 1:6 COM ADITIVO. AF_11/2020</t>
  </si>
  <si>
    <t xml:space="preserve"> 87283 </t>
  </si>
  <si>
    <t>ARGAMASSA TRAÇO 1:6 (EM VOLUME DE CIMENTO E AREIA MÉDIA ÚMIDA) COM ADIÇÃO DE PLASTIFICANTE PARA EMBOÇO/MASSA ÚNICA/ASSENTAMENTO DE ALVENARIA DE VEDAÇÃO, PREPARO MECÂNICO COM BETONEIRA 400 L. AF_08/2019</t>
  </si>
  <si>
    <t xml:space="preserve"> 88274 </t>
  </si>
  <si>
    <t>MARMORISTA/GRANITEIRO COM ENCARGOS COMPLEMENTARES</t>
  </si>
  <si>
    <t xml:space="preserve"> 00034747 </t>
  </si>
  <si>
    <t>PEITORIL EM MARMORE, POLIDO, BRANCO COMUM, L= *15* CM, E= *2,0* CM, COM PINGADEIRA</t>
  </si>
  <si>
    <t xml:space="preserve"> 8.2.9 </t>
  </si>
  <si>
    <t xml:space="preserve"> EM01 </t>
  </si>
  <si>
    <t>PORTAO DE CORRER EM CHAPA TIPO PAINEL LAMBRIL QUADRADO, COM REQUADRO, ACABAMENTO NATURAL, COM TRILHOS E ROLDANAS</t>
  </si>
  <si>
    <t xml:space="preserve"> 00037561 </t>
  </si>
  <si>
    <t>PORTAO DE CORRER EM CHAPA TIPO PAINEL LAMBRIL QUADRADO, COM PORTA SOCIAL COMPLETA INCLUIDA, COM REQUADRO, ACABAMENTO NATURAL, COM TRILHOS E ROLDANAS</t>
  </si>
  <si>
    <t>10,80</t>
  </si>
  <si>
    <t xml:space="preserve"> 9 </t>
  </si>
  <si>
    <t>REVESTIMENTO</t>
  </si>
  <si>
    <t xml:space="preserve"> 9.1 </t>
  </si>
  <si>
    <t xml:space="preserve"> 87879 </t>
  </si>
  <si>
    <t>CHAPISCO APLICADO EM ALVENARIAS E ESTRUTURAS DE CONCRETO INTERNAS, COM COLHER DE PEDREIRO.  ARGAMASSA TRAÇO 1:3 COM PREPARO EM BETONEIRA 400L. AF_10/2022</t>
  </si>
  <si>
    <t xml:space="preserve"> 87313 </t>
  </si>
  <si>
    <t>ARGAMASSA TRAÇO 1:3 (EM VOLUME DE CIMENTO E AREIA GROSSA ÚMIDA) PARA CHAPISCO CONVENCIONAL, PREPARO MECÂNICO COM BETONEIRA 400 L. AF_08/2019</t>
  </si>
  <si>
    <t>399,35</t>
  </si>
  <si>
    <t xml:space="preserve"> 9.2 </t>
  </si>
  <si>
    <t xml:space="preserve"> 87529 </t>
  </si>
  <si>
    <t>MASSA ÚNICA, PARA RECEBIMENTO DE PINTURA, EM ARGAMASSA TRAÇO 1:2:8, PREPARO MECÂNICO COM BETONEIRA 400L, APLICADA MANUALMENTE EM FACES INTERNAS DE PAREDES, ESPESSURA DE 20MM, COM EXECUÇÃO DE TALISCAS. AF_06/2014</t>
  </si>
  <si>
    <t xml:space="preserve"> 9.3 </t>
  </si>
  <si>
    <t xml:space="preserve"> 87267 </t>
  </si>
  <si>
    <t>REVESTIMENTO CERÂMICO PARA PAREDES INTERNAS COM PLACAS TIPO ESMALTADA EXTRA DE DIMENSÕES 20X20 CM APLICADAS A MEIA ALTURA DAS PAREDES. AF_02/2023_PE</t>
  </si>
  <si>
    <t xml:space="preserve"> 00034357 </t>
  </si>
  <si>
    <t>REJUNTE CIMENTICIO, QUALQUER COR</t>
  </si>
  <si>
    <t xml:space="preserve"> 00001381 </t>
  </si>
  <si>
    <t>ARGAMASSA COLANTE AC I PARA CERAMICAS</t>
  </si>
  <si>
    <t xml:space="preserve"> 00000536 </t>
  </si>
  <si>
    <t>REVESTIMENTO EM CERAMICA ESMALTADA, PEI MENOR OU IGUAL A 3, FORMATO MENOR OU IGUAL A 2025 CM2</t>
  </si>
  <si>
    <t>172,32</t>
  </si>
  <si>
    <t xml:space="preserve"> 9.4 </t>
  </si>
  <si>
    <t xml:space="preserve"> 86895 </t>
  </si>
  <si>
    <t>BANCADA DE GRANITO CINZA POLIDO, DE 0,50 X 0,60 M, PARA LAVATÓRIO - FORNECIMENTO E INSTALAÇÃO. AF_01/2020</t>
  </si>
  <si>
    <t>INHI - INSTALAÇÕES HIDROS SANITÁRIAS</t>
  </si>
  <si>
    <t xml:space="preserve"> 00004823 </t>
  </si>
  <si>
    <t>MASSA PLASTICA PARA MARMORE/GRANITO</t>
  </si>
  <si>
    <t xml:space="preserve"> 00037590 </t>
  </si>
  <si>
    <t>SUPORTE MAO-FRANCESA EM ACO, ABAS IGUAIS 30 CM, CAPACIDADE MINIMA 60 KG, BRANCO</t>
  </si>
  <si>
    <t xml:space="preserve"> 00011795 </t>
  </si>
  <si>
    <t>GRANITO PARA BANCADA, POLIDO, TIPO ANDORINHA/ QUARTZ/ CASTELO/ CORUMBA OU OUTROS EQUIVALENTES DA REGIAO, E= *2,5* CM</t>
  </si>
  <si>
    <t xml:space="preserve"> 00037329 </t>
  </si>
  <si>
    <t>REJUNTE EPOXI, QUALQUER COR</t>
  </si>
  <si>
    <t xml:space="preserve"> 9.5 </t>
  </si>
  <si>
    <t xml:space="preserve"> 86889 </t>
  </si>
  <si>
    <t>BANCADA DE GRANITO CINZA POLIDO, DE 1,50 X 0,60 M, PARA PIA DE COZINHA - FORNECIMENTO E INSTALAÇÃO. AF_01/2020</t>
  </si>
  <si>
    <t xml:space="preserve"> 00037591 </t>
  </si>
  <si>
    <t>SUPORTE MAO-FRANCESA EM ACO, ABAS IGUAIS 40 CM, CAPACIDADE MINIMA 70 KG, BRANCO</t>
  </si>
  <si>
    <t xml:space="preserve"> 10 </t>
  </si>
  <si>
    <t>PISOS E RODAPES</t>
  </si>
  <si>
    <t xml:space="preserve"> 10.1 </t>
  </si>
  <si>
    <t xml:space="preserve"> 87263 </t>
  </si>
  <si>
    <t>REVESTIMENTO CERÂMICO PARA PISO COM PLACAS TIPO PORCELANATO DE DIMENSÕES 60X60 CM APLICADA EM AMBIENTES DE ÁREA MAIOR QUE 10 M². AF_02/2023_PE</t>
  </si>
  <si>
    <t>PISO - PISOS</t>
  </si>
  <si>
    <t xml:space="preserve"> 00037595 </t>
  </si>
  <si>
    <t>ARGAMASSA COLANTE TIPO AC III</t>
  </si>
  <si>
    <t xml:space="preserve"> 00038195 </t>
  </si>
  <si>
    <t>PISO EM PORCELANATO, BORDA RETA, LISO, MONOCOLOR, ACETINADO OU POLIDO, FORMATO MAIOR QUE 2025 CM2</t>
  </si>
  <si>
    <t>182,40</t>
  </si>
  <si>
    <t xml:space="preserve"> 10.2 </t>
  </si>
  <si>
    <t xml:space="preserve"> 88649 </t>
  </si>
  <si>
    <t>RODAPÉ CERÂMICO DE 7CM DE ALTURA COM PLACAS TIPO ESMALTADA EXTRA DE DIMENSÕES 45X45CM. AF_02/2023</t>
  </si>
  <si>
    <t xml:space="preserve"> 00001287 </t>
  </si>
  <si>
    <t>PISO EM CERAMICA ESMALTADA, COR LISA, PEI MAIOR OU IGUAL A 4, FORMATO MENOR OU IGUAL A 2025 CM2</t>
  </si>
  <si>
    <t>117,04</t>
  </si>
  <si>
    <t xml:space="preserve"> 10.3 </t>
  </si>
  <si>
    <t>35,18</t>
  </si>
  <si>
    <t xml:space="preserve"> 10.4 </t>
  </si>
  <si>
    <t xml:space="preserve"> 94990 </t>
  </si>
  <si>
    <t>EXECUÇÃO DE PASSEIO (CALÇADA) OU PISO DE CONCRETO COM CONCRETO MOLDADO IN LOCO, FEITO EM OBRA, ACABAMENTO CONVENCIONAL, NÃO ARMADO. AF_08/2022</t>
  </si>
  <si>
    <t xml:space="preserve"> 00004509 </t>
  </si>
  <si>
    <t>SARRAFO *2,5 X 10* CM EM PINUS, MISTA OU EQUIVALENTE DA REGIAO - BRUTA</t>
  </si>
  <si>
    <t>33,24</t>
  </si>
  <si>
    <t xml:space="preserve"> 10.5 </t>
  </si>
  <si>
    <t xml:space="preserve"> 97101 </t>
  </si>
  <si>
    <t>EXECUÇÃO DE RADIER, ESPESSURA DE 10 CM, FCK = 30 MPA, COM USO DE FORMAS EM MADEIRA SERRADA. AF_09/2021</t>
  </si>
  <si>
    <t xml:space="preserve"> 97086 </t>
  </si>
  <si>
    <t>FABRICAÇÃO, MONTAGEM E DESMONTAGEM DE FORMA PARA RADIER, PISO DE CONCRETO OU LAJE SOBRE SOLO, EM MADEIRA SERRADA, 4 UTILIZAÇÕES. AF_09/2021</t>
  </si>
  <si>
    <t xml:space="preserve"> 97083 </t>
  </si>
  <si>
    <t>COMPACTAÇÃO MECÂNICA DE SOLO PARA EXECUÇÃO DE RADIER, PISO DE CONCRETO OU LAJE SOBRE SOLO, COM COMPACTADOR DE SOLOS A PERCUSSÃO. AF_09/2021</t>
  </si>
  <si>
    <t xml:space="preserve"> 96624 </t>
  </si>
  <si>
    <t>LASTRO COM MATERIAL GRANULAR (PEDRA BRITADA N.2), APLICADO EM PISOS OU LAJES SOBRE SOLO, ESPESSURA DE *10 CM*. AF_01/2024</t>
  </si>
  <si>
    <t xml:space="preserve"> 97089 </t>
  </si>
  <si>
    <t>ARMAÇÃO PARA EXECUÇÃO DE RADIER, PISO DE CONCRETO OU LAJE SOBRE SOLO, COM USO DE TELA Q-113. AF_09/2021</t>
  </si>
  <si>
    <t xml:space="preserve"> 97096 </t>
  </si>
  <si>
    <t>CONCRETAGEM DE RADIER, PISO DE CONCRETO OU LAJE SOBRE SOLO, FCK 30 MPA - LANÇAMENTO, ADENSAMENTO E ACABAMENTO. AF_09/2021</t>
  </si>
  <si>
    <t xml:space="preserve"> 97087 </t>
  </si>
  <si>
    <t>CAMADA SEPARADORA PARA EXECUÇÃO DE RADIER, PISO DE CONCRETO OU LAJE SOBRE SOLO, EM LONA PLÁSTICA. AF_09/2021</t>
  </si>
  <si>
    <t xml:space="preserve"> 97082 </t>
  </si>
  <si>
    <t>ESCAVAÇÃO MANUAL DE VIGA DE BORDA PARA RADIER. AF_09/2021</t>
  </si>
  <si>
    <t>34,60</t>
  </si>
  <si>
    <t xml:space="preserve"> 10.6 </t>
  </si>
  <si>
    <t xml:space="preserve"> 98689 </t>
  </si>
  <si>
    <t>SOLEIRA EM GRANITO, LARGURA 15 CM, ESPESSURA 2,0 CM. AF_09/2020</t>
  </si>
  <si>
    <t xml:space="preserve"> 00020232 </t>
  </si>
  <si>
    <t>SOLEIRA EM GRANITO, POLIDO, TIPO ANDORINHA/ QUARTZ/ CASTELO/ CORUMBA OU OUTROS EQUIVALENTES DA REGIAO, L= *15* CM, E= *2,0* CM</t>
  </si>
  <si>
    <t>16,35</t>
  </si>
  <si>
    <t xml:space="preserve"> 10.7 </t>
  </si>
  <si>
    <t xml:space="preserve"> 101094 </t>
  </si>
  <si>
    <t>PISO PODOTÁTIL DE ALERTA OU DIRECIONAL, DE BORRACHA, ASSENTADO SOBRE ARGAMASSA. AF_05/2020</t>
  </si>
  <si>
    <t xml:space="preserve"> 00038186 </t>
  </si>
  <si>
    <t>PISO TATIL DE ALERTA OU DIRECIONAL, DE BORRACHA, COLORIDO, 25 X 25 CM, E = 12 MM, PARA ARGAMASSA</t>
  </si>
  <si>
    <t>108,02</t>
  </si>
  <si>
    <t xml:space="preserve"> 11 </t>
  </si>
  <si>
    <t>VIDROS</t>
  </si>
  <si>
    <t xml:space="preserve"> 11.1 </t>
  </si>
  <si>
    <t xml:space="preserve"> 102184 </t>
  </si>
  <si>
    <t>PORTA DE ABRIR COM MOLA HIDRÁULICA, EM VIDRO TEMPERADO, 90X210 CM, ESPESSURA 10 MM, INCLUSIVE ACESSÓRIOS. AF_01/2021</t>
  </si>
  <si>
    <t xml:space="preserve"> 11.2 </t>
  </si>
  <si>
    <t xml:space="preserve"> 102181 </t>
  </si>
  <si>
    <t>INSTALAÇÃO DE VIDRO TEMPERADO, E = 10 MM, ENCAIXADO EM PERFIL U. AF_01/2021_PS</t>
  </si>
  <si>
    <t xml:space="preserve"> 00034360 </t>
  </si>
  <si>
    <t>PERFIL DE ALUMINIO ANODIZADO</t>
  </si>
  <si>
    <t xml:space="preserve"> 00010507 </t>
  </si>
  <si>
    <t>VIDRO TEMPERADO INCOLOR E = 10 MM, SEM COLOCACAO</t>
  </si>
  <si>
    <t xml:space="preserve"> 00039432 </t>
  </si>
  <si>
    <t>FITA DE PAPEL REFORCADA COM LAMINA DE METAL PARA REFORCO DE CANTOS DE CHAPA DE GESSO PARA DRYWALL</t>
  </si>
  <si>
    <t xml:space="preserve"> 00011950 </t>
  </si>
  <si>
    <t>BUCHA DE NYLON SEM ABA S6, COM PARAFUSO DE 4,20 X 40 MM EM ACO ZINCADO COM ROSCA SOBERBA, CABECA CHATA E FENDA PHILLIPS</t>
  </si>
  <si>
    <t>6,51</t>
  </si>
  <si>
    <t xml:space="preserve"> 11.3 </t>
  </si>
  <si>
    <t xml:space="preserve"> 102153 </t>
  </si>
  <si>
    <t>INSTALAÇÃO DE VIDRO LISO FUME, E = 4 MM, EM ESQUADRIA DE MADEIRA, FIXADO COM BAGUETE. AF_01/2021</t>
  </si>
  <si>
    <t xml:space="preserve"> 00039026 </t>
  </si>
  <si>
    <t>PREGO DE ACO POLIDO SEM CABECA 15 X 15 (1 1/4 X 13)</t>
  </si>
  <si>
    <t xml:space="preserve"> 00011188 </t>
  </si>
  <si>
    <t>VIDRO LISO FUME E = 4MM - SEM COLOCACAO</t>
  </si>
  <si>
    <t xml:space="preserve"> 12 </t>
  </si>
  <si>
    <t>PINTURA</t>
  </si>
  <si>
    <t xml:space="preserve"> 12.1 </t>
  </si>
  <si>
    <t xml:space="preserve"> 88431 </t>
  </si>
  <si>
    <t>APLICAÇÃO MANUAL DE PINTURA COM TINTA TEXTURIZADA ACRÍLICA EM PAREDES EXTERNAS DE CASAS, DUAS CORES. AF_06/2014</t>
  </si>
  <si>
    <t>PINT - PINTURAS</t>
  </si>
  <si>
    <t xml:space="preserve"> 88310 </t>
  </si>
  <si>
    <t>PINTOR COM ENCARGOS COMPLEMENTARES</t>
  </si>
  <si>
    <t xml:space="preserve"> 00038877 </t>
  </si>
  <si>
    <t>MASSA PREMIUM PARA TEXTURA LISA DE BASE ACRILICA, USO INTERNO E EXTERNO</t>
  </si>
  <si>
    <t>250,06</t>
  </si>
  <si>
    <t xml:space="preserve"> 12.2 </t>
  </si>
  <si>
    <t>51,80</t>
  </si>
  <si>
    <t xml:space="preserve"> 12.3 </t>
  </si>
  <si>
    <t xml:space="preserve"> 88489 </t>
  </si>
  <si>
    <t>PINTURA LÁTEX ACRÍLICA PREMIUM, APLICAÇÃO MANUAL EM PAREDES, DUAS DEMÃOS. AF_04/2023</t>
  </si>
  <si>
    <t>400,76</t>
  </si>
  <si>
    <t xml:space="preserve"> 12.4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</si>
  <si>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</si>
  <si>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</si>
  <si>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</si>
  <si>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</si>
  <si>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</si>
  <si>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</si>
  <si>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12.5 </t>
  </si>
  <si>
    <t xml:space="preserve"> 102204 </t>
  </si>
  <si>
    <t>PINTURA VERNIZ (INCOLOR) ALQUÍDICO EM MADEIRA, USO INTERNO, 1 DEMÃO. AF_01/2021</t>
  </si>
  <si>
    <t xml:space="preserve"> 00005318 </t>
  </si>
  <si>
    <t>DILUENTE AGUARRAS</t>
  </si>
  <si>
    <t xml:space="preserve"> 00010475 </t>
  </si>
  <si>
    <t>VERNIZ TIPO COPAL PARA MADEIRA, BRILHANTE, USO INTERNO</t>
  </si>
  <si>
    <t>32,92</t>
  </si>
  <si>
    <t xml:space="preserve"> 12.6 </t>
  </si>
  <si>
    <t xml:space="preserve"> 100742 </t>
  </si>
  <si>
    <t>PINTURA COM TINTA ALQUÍDICA DE ACABAMENTO (ESMALTE SINTÉTICO ACETINADO) APLICADA A ROLO OU PINCEL SOBRE SUPERFÍCIES METÁLICAS (EXCETO PERFIL) EXECUTADO EM OBRA (POR DEMÃO). AF_01/2020</t>
  </si>
  <si>
    <t xml:space="preserve"> 00007311 </t>
  </si>
  <si>
    <t>TINTA ESMALTE SINTETICO PREMIUM ACETINADO</t>
  </si>
  <si>
    <t>43,88</t>
  </si>
  <si>
    <t xml:space="preserve"> 12.7 </t>
  </si>
  <si>
    <t xml:space="preserve"> 102500 </t>
  </si>
  <si>
    <t>PINTURA DE DEMARCAÇÃO DE VAGA COM TINTA ACRÍLICA, E = 10 CM, APLICAÇÃO MANUAL. AF_05/2021</t>
  </si>
  <si>
    <t xml:space="preserve"> 00012815 </t>
  </si>
  <si>
    <t>FITA CREPE ROLO DE 25 MM X 50 M</t>
  </si>
  <si>
    <t xml:space="preserve"> 00007348 </t>
  </si>
  <si>
    <t>TINTA ACRILICA PREMIUM PARA PISO</t>
  </si>
  <si>
    <t>52,40</t>
  </si>
  <si>
    <t xml:space="preserve"> 12.8 </t>
  </si>
  <si>
    <t xml:space="preserve"> 102491 </t>
  </si>
  <si>
    <t>PINTURA DE PISO COM TINTA ACRÍLICA, APLICAÇÃO MANUAL, 2 DEMÃOS, INCLUSO FUNDO PREPARADOR. AF_05/2021</t>
  </si>
  <si>
    <t xml:space="preserve"> 00006085 </t>
  </si>
  <si>
    <t>SELADOR ACRILICO OPACO PREMIUM INTERIOR/EXTERIOR</t>
  </si>
  <si>
    <t>537,96</t>
  </si>
  <si>
    <t xml:space="preserve"> 12.9 </t>
  </si>
  <si>
    <t>562,22</t>
  </si>
  <si>
    <t xml:space="preserve"> 13 </t>
  </si>
  <si>
    <t>INSTALAÇÕES ELÉTRICAS</t>
  </si>
  <si>
    <t xml:space="preserve"> 13.1 </t>
  </si>
  <si>
    <t xml:space="preserve"> IL05 </t>
  </si>
  <si>
    <t>PADRÃO DE ENTRADA T5 42,95KW INCLUSO POSTE 9M – CONFORME EXIGÊNCIA DA CONCESSIONÁRIA DE ENERGIA – FORNECIMENTO E INSTALAÇÃO</t>
  </si>
  <si>
    <t>INEL - INSTALAÇÃO ELÉTRICA/ELETRIFICAÇÃO E ILUMINAÇÃO EXTERNA</t>
  </si>
  <si>
    <t xml:space="preserve"> 94975 </t>
  </si>
  <si>
    <t>CONCRETO FCK = 15MPA, TRAÇO 1:3,4:3,5 (EM MASSA SECA DE CIMENTO/ AREIA MÉDIA/ BRITA 1) - PREPARO MANUAL. AF_05/2021</t>
  </si>
  <si>
    <t xml:space="preserve"> 96985 </t>
  </si>
  <si>
    <t>HASTE DE ATERRAMENTO, DIÂMETRO 5/8", COM 3 METROS - FORNECIMENTO E INSTALAÇÃO. AF_08/2023</t>
  </si>
  <si>
    <t xml:space="preserve"> 100578 </t>
  </si>
  <si>
    <t>ASSENTAMENTO DE POSTE DE CONCRETO COM COMPRIMENTO NOMINAL DE 9 M, CARGA NOMINAL MENOR OU IGUAL A 1000 DAN, ENGASTAMENTO SIMPLES COM 1,5 M DE SOLO (NÃO INCLUI FORNECIMENTO). AF_11/2019</t>
  </si>
  <si>
    <t xml:space="preserve"> 88264 </t>
  </si>
  <si>
    <t>ELETRICISTA COM ENCARGOS COMPLEMENTARES</t>
  </si>
  <si>
    <t xml:space="preserve"> 96977 </t>
  </si>
  <si>
    <t>CORDOALHA DE COBRE NU 50 MM², ENTERRADA - FORNECIMENTO E INSTALAÇÃO. AF_08/2023</t>
  </si>
  <si>
    <t xml:space="preserve"> 88247 </t>
  </si>
  <si>
    <t>AUXILIAR DE ELETRICISTA COM ENCARGOS COMPLEMENTARES</t>
  </si>
  <si>
    <t xml:space="preserve"> 00039233 </t>
  </si>
  <si>
    <t>CABO DE COBRE, FLEXIVEL, CLASSE 4 OU 5, ISOLACAO EM PVC/A, ANTICHAMA BWF-B, 1 CONDUTOR, 450/750 V, SECAO NOMINAL 35 MM2</t>
  </si>
  <si>
    <t xml:space="preserve"> 00002686 </t>
  </si>
  <si>
    <t>ELETRODUTO DE PVC RIGIDO ROSCAVEL DE 3 ", SEM LUVA</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</si>
  <si>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</si>
  <si>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</si>
  <si>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</si>
  <si>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</si>
  <si>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00005033 </t>
  </si>
  <si>
    <t>POSTE DE CONCRETO ARMADO DE SECAO DUPLO T, EXTENSAO DE 9,00 M, RESISTENCIA DE 300 A 400 DAN, TIPO B OU D</t>
  </si>
  <si>
    <t xml:space="preserve"> 00034643 </t>
  </si>
  <si>
    <t>CAIXA DE INSPECAO PARA ATERRAMENTO E PARA RAIOS, EM POLIPROPILENO, DIAMETRO = 300 MM X ALTURA = 400 MM</t>
  </si>
  <si>
    <t xml:space="preserve"> 00039692 </t>
  </si>
  <si>
    <t>CAIXA DE PROTECAO PARA TRANSFORMADOR CORRENTE, EM CHAPA DE ACO 18 USG (PADRAO DA CONCESSIONARIA LOCAL)</t>
  </si>
  <si>
    <t xml:space="preserve"> 00011862 </t>
  </si>
  <si>
    <t>CONECTOR METALICO TIPO PARAFUSO FENDIDO (SPLIT BOLT), PARA CABOS ATE 50 MM2</t>
  </si>
  <si>
    <t xml:space="preserve"> 00000425 </t>
  </si>
  <si>
    <t>GRAMPO METALICO TIPO OLHAL PARA HASTE DE ATERRAMENTO DE 5/8", CONDUTOR DE *10* A 50 MM2</t>
  </si>
  <si>
    <t xml:space="preserve"> 00001096 </t>
  </si>
  <si>
    <t>ARMACAO VERTICAL COM HASTE E CONTRA-PINO, EM CHAPA DE ACO GALVANIZADO 3/16", COM 4 ESTRIBOS E 4 ISOLADORES</t>
  </si>
  <si>
    <t xml:space="preserve"> 00000404 </t>
  </si>
  <si>
    <t>FITA ISOLANTE DE BORRACHA AUTOFUSAO, USO ATE 69 KV (ALTA TENSAO)</t>
  </si>
  <si>
    <t xml:space="preserve"> 00011855 </t>
  </si>
  <si>
    <t>CONECTOR METALICO TIPO PARAFUSO FENDIDO (SPLIT BOLT), PARA CABOS ATE 70 MM2</t>
  </si>
  <si>
    <t xml:space="preserve"> 00039134 </t>
  </si>
  <si>
    <t>ABRACADEIRA EM ACO PARA AMARRACAO DE ELETRODUTOS, TIPO D, COM 3" E CUNHA DE FIXACAO</t>
  </si>
  <si>
    <t xml:space="preserve"> 00041628 </t>
  </si>
  <si>
    <t>CAIXA DE CONCRETO ARMADO PRE-MOLDADO, COM FUNDO E TAMPA, DIMENSOES DE 0,40 X 0,40 X 0,40 M</t>
  </si>
  <si>
    <t xml:space="preserve"> 00001102 </t>
  </si>
  <si>
    <t>CABECOTE PARA ENTRADA DE LINHA DE ALIMENTACAO PARA ELETRODUTO, EM LIGA DE ALUMINIO COM ACABAMENTO ANTI CORROSIVO, COM FIXACAO POR ENCAIXE LISO DE 360 GRAUS, DE 3"</t>
  </si>
  <si>
    <t xml:space="preserve"> 00001018 </t>
  </si>
  <si>
    <t>CABO DE COBRE, FLEXIVEL, CLASSE 4 OU 5, ISOLACAO EM PVC/A, ANTICHAMA BWF-B, COBERTURA PVC-ST1, ANTICHAMA BWF-B, 1 CONDUTOR, 0,6/1 KV, SECAO NOMINAL 50 MM2</t>
  </si>
  <si>
    <t xml:space="preserve"> 13.2 </t>
  </si>
  <si>
    <t xml:space="preserve"> 90447 </t>
  </si>
  <si>
    <t>RASGO EM ALVENARIA PARA ELETRODUTOS COM DIAMETROS MENORES OU IGUAIS A 40 MM. AF_05/2015</t>
  </si>
  <si>
    <t>42,00</t>
  </si>
  <si>
    <t xml:space="preserve"> 13.3 </t>
  </si>
  <si>
    <t xml:space="preserve"> 92990 </t>
  </si>
  <si>
    <t>CABO DE COBRE FLEXÍVEL ISOLADO, 70 MM², ANTI-CHAMA 0,6/1,0 KV, PARA REDE ENTERRADA DE DISTRIBUIÇÃO DE ENERGIA ELÉTRICA - FORNECIMENTO E INSTALAÇÃO. AF_12/2021</t>
  </si>
  <si>
    <t xml:space="preserve"> 00000977 </t>
  </si>
  <si>
    <t>CABO DE COBRE, FLEXIVEL, CLASSE 4 OU 5, ISOLACAO EM PVC/A, ANTICHAMA BWF-B, COBERTURA PVC-ST1, ANTICHAMA BWF-B, 1 CONDUTOR, 0,6/1 KV, SECAO NOMINAL 70 MM2</t>
  </si>
  <si>
    <t xml:space="preserve"> 00021127 </t>
  </si>
  <si>
    <t>FITA ISOLANTE ADESIVA ANTICHAMA, USO ATE 750 V, EM ROLO DE 19 MM X 5 M</t>
  </si>
  <si>
    <t>255,00</t>
  </si>
  <si>
    <t xml:space="preserve"> 13.4 </t>
  </si>
  <si>
    <t xml:space="preserve"> 92986 </t>
  </si>
  <si>
    <t>CABO DE COBRE FLEXÍVEL ISOLADO, 35 MM², ANTI-CHAMA 0,6/1,0 KV, PARA REDE ENTERRADA DE DISTRIBUIÇÃO DE ENERGIA ELÉTRICA - FORNECIMENTO E INSTALAÇÃO. AF_12/2021</t>
  </si>
  <si>
    <t xml:space="preserve"> 00001019 </t>
  </si>
  <si>
    <t>CABO DE COBRE, FLEXIVEL, CLASSE 4 OU 5, ISOLACAO EM PVC/A, ANTICHAMA BWF-B, COBERTURA PVC-ST1, ANTICHAMA BWF-B, 1 CONDUTOR, 0,6/1 KV, SECAO NOMINAL 35 MM2</t>
  </si>
  <si>
    <t>160,00</t>
  </si>
  <si>
    <t xml:space="preserve"> 13.5 </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</si>
  <si>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</si>
  <si>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</si>
  <si>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</si>
  <si>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</si>
  <si>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 xml:space="preserve"> 13.6 </t>
  </si>
  <si>
    <t xml:space="preserve"> 91835 </t>
  </si>
  <si>
    <t>ELETRODUTO FLEXÍVEL CORRUGADO REFORÇADO, PVC, DN 25 MM (3/4"), PARA CIRCUITOS TERMINAIS, INSTALADO EM FORRO - FORNECIMENTO E INSTALAÇÃO. AF_03/2023</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</si>
  <si>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</si>
  <si>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</si>
  <si>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00039244 </t>
  </si>
  <si>
    <t>ELETRODUTO PVC FLEXIVEL CORRUGADO, REFORCADO, COR LARANJA, DE 25 MM, PARA LAJES E PISOS</t>
  </si>
  <si>
    <t>373,55</t>
  </si>
  <si>
    <t xml:space="preserve"> 13.7 </t>
  </si>
  <si>
    <t xml:space="preserve"> 92982 </t>
  </si>
  <si>
    <t>CABO DE COBRE FLEXÍVEL ISOLADO, 16 MM², ANTI-CHAMA 0,6/1,0 KV, PARA DISTRIBUIÇÃO - FORNECIMENTO E INSTALAÇÃO. AF_12/2015</t>
  </si>
  <si>
    <t xml:space="preserve"> 00000995 </t>
  </si>
  <si>
    <t>CABO DE COBRE, FLEXIVEL, CLASSE 4 OU 5, ISOLACAO EM PVC/A, ANTICHAMA BWF-B, COBERTURA PVC-ST1, ANTICHAMA BWF-B, 1 CONDUTOR, 0,6/1 KV, SECAO NOMINAL 16 MM2</t>
  </si>
  <si>
    <t xml:space="preserve"> 13.8 </t>
  </si>
  <si>
    <t xml:space="preserve"> 92979 </t>
  </si>
  <si>
    <t>CABO DE COBRE FLEXÍVEL ISOLADO, 10 MM², ANTI-CHAMA 450/750 V, PARA DISTRIBUIÇÃO - FORNECIMENTO E INSTALAÇÃO. AF_12/2015</t>
  </si>
  <si>
    <t xml:space="preserve"> 00000980 </t>
  </si>
  <si>
    <t>CABO DE COBRE, FLEXIVEL, CLASSE 4 OU 5, ISOLACAO EM PVC/A, ANTICHAMA BWF-B, 1 CONDUTOR, 450/750 V, SECAO NOMINAL 10 MM2</t>
  </si>
  <si>
    <t xml:space="preserve"> 13.9 </t>
  </si>
  <si>
    <t xml:space="preserve"> 91927 </t>
  </si>
  <si>
    <t>CABO DE COBRE FLEXÍVEL ISOLADO, 2,5 MM², ANTI-CHAMA 0,6/1,0 KV, PARA CIRCUITOS TERMINAIS - FORNECIMENTO E INSTALAÇÃO. AF_03/2023</t>
  </si>
  <si>
    <t xml:space="preserve"> 00001022 </t>
  </si>
  <si>
    <t>CABO DE COBRE, FLEXIVEL, CLASSE 4 OU 5, ISOLACAO EM PVC/A, ANTICHAMA BWF-B, COBERTURA PVC-ST1, ANTICHAMA BWF-B, 1 CONDUTOR, 0,6/1 KV, SECAO NOMINAL 2,5 MM2</t>
  </si>
  <si>
    <t>838,30</t>
  </si>
  <si>
    <t xml:space="preserve"> 13.10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</si>
  <si>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</si>
  <si>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</si>
  <si>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</si>
  <si>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</si>
  <si>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200,75</t>
  </si>
  <si>
    <t xml:space="preserve"> 13.11 </t>
  </si>
  <si>
    <t xml:space="preserve"> 91931 </t>
  </si>
  <si>
    <t>CABO DE COBRE FLEXÍVEL ISOLADO, 6 MM², ANTI-CHAMA 0,6/1,0 KV, PARA CIRCUITOS TERMINAIS - FORNECIMENTO E INSTALAÇÃO. AF_03/2023</t>
  </si>
  <si>
    <t xml:space="preserve"> 00000994 </t>
  </si>
  <si>
    <t>CABO DE COBRE, FLEXIVEL, CLASSE 4 OU 5, ISOLACAO EM PVC/A, ANTICHAMA BWF-B, COBERTURA PVC-ST1, ANTICHAMA BWF-B, 1 CONDUTOR, 0,6/1 KV, SECAO NOMINAL 6 MM2</t>
  </si>
  <si>
    <t>229,05</t>
  </si>
  <si>
    <t xml:space="preserve"> 13.12 </t>
  </si>
  <si>
    <t xml:space="preserve"> 00000867 </t>
  </si>
  <si>
    <t>CABO DE COBRE NU 50 MM2 MEIO-DURO</t>
  </si>
  <si>
    <t>85,00</t>
  </si>
  <si>
    <t xml:space="preserve"> 13.13 </t>
  </si>
  <si>
    <t>180,00</t>
  </si>
  <si>
    <t xml:space="preserve"> 13.14 </t>
  </si>
  <si>
    <t xml:space="preserve"> IE05 </t>
  </si>
  <si>
    <t>REFLETOR LED 100W PARA ILUMINAÇÃO EM AMBIENTES EXTERNOS-FORNECIMENTO E INSTALAÇÃO 127/220V</t>
  </si>
  <si>
    <t xml:space="preserve"> 00039391 </t>
  </si>
  <si>
    <t>LUMINARIA LED REFLETOR RETANGULAR BIVOLT, LUZ BRANCA, 50 W</t>
  </si>
  <si>
    <t>5,00</t>
  </si>
  <si>
    <t xml:space="preserve"> 13.15 </t>
  </si>
  <si>
    <t xml:space="preserve"> 97669 </t>
  </si>
  <si>
    <t>ELETRODUTO FLEXÍVEL CORRUGADO, PEAD, DN 90 (3"), PARA REDE ENTERRADA DE DISTRIBUIÇÃO DE ENERGIA ELÉTRICA - FORNECIMENTO E INSTALAÇÃO. AF_12/2021</t>
  </si>
  <si>
    <t xml:space="preserve"> 00002442 </t>
  </si>
  <si>
    <t>ELETRODUTO/DUTO PEAD FLEXIVEL PAREDE SIMPLES, CORRUGACAO HELICOIDAL, COR PRETA, SEM ROSCA, DE 3", CRC 680 N, PARA CABEAMENTO SUBTERRANEO (NBR 15715)</t>
  </si>
  <si>
    <t xml:space="preserve"> 13.16 </t>
  </si>
  <si>
    <t xml:space="preserve"> 91854 </t>
  </si>
  <si>
    <t>ELETRODUTO FLEXÍVEL CORRUGADO, PVC, DN 25 MM (3/4"), PARA CIRCUITOS TERMINAIS, INSTALADO EM PAREDE - FORNECIMENTO E INSTALAÇÃO. AF_03/2023</t>
  </si>
  <si>
    <t xml:space="preserve"> 00002688 </t>
  </si>
  <si>
    <t>ELETRODUTO PVC FLEXIVEL CORRUGADO, COR AMARELA, DE 25 MM</t>
  </si>
  <si>
    <t xml:space="preserve"> 13.17 </t>
  </si>
  <si>
    <t xml:space="preserve"> 95778 </t>
  </si>
  <si>
    <t>CONDULETE DE ALUMÍNIO, TIPO C, PARA ELETRODUTO DE AÇO GALVANIZADO DN 20 MM (3/4''), APARENTE - FORNECIMENTO E INSTALAÇÃO. AF_10/2022</t>
  </si>
  <si>
    <t xml:space="preserve"> 00002559 </t>
  </si>
  <si>
    <t>CONDULETE DE ALUMINIO TIPO C, PARA ELETRODUTO ROSCAVEL DE 3/4", COM TAMPA CEGA</t>
  </si>
  <si>
    <t>7,00</t>
  </si>
  <si>
    <t xml:space="preserve"> 13.18 </t>
  </si>
  <si>
    <t xml:space="preserve"> 91836 </t>
  </si>
  <si>
    <t>ELETRODUTO FLEXÍVEL CORRUGADO, PVC, DN 32 MM (1"), PARA CIRCUITOS TERMINAIS, INSTALADO EM FORRO - FORNECIMENTO E INSTALAÇÃO. AF_03/2023</t>
  </si>
  <si>
    <t xml:space="preserve"> 00002690 </t>
  </si>
  <si>
    <t>ELETRODUTO PVC FLEXIVEL CORRUGADO, COR AMARELA, DE 32 MM</t>
  </si>
  <si>
    <t>25,00</t>
  </si>
  <si>
    <t xml:space="preserve"> 13.19 </t>
  </si>
  <si>
    <t xml:space="preserve"> 92008 </t>
  </si>
  <si>
    <t>TOMADA BAIXA DE EMBUTIR (2 MÓDULOS), 2P+T 10 A, INCLUINDO SUPORTE E PLACA - FORNECIMENTO E INSTALAÇÃO. AF_03/2023</t>
  </si>
  <si>
    <t xml:space="preserve"> 92006 </t>
  </si>
  <si>
    <t>TOMADA BAIXA DE EMBUTIR (2 MÓDULOS), 2P+T 10 A, SEM SUPORTE E SEM PLACA - FORNECIMENTO E INSTALAÇÃO. AF_03/2023</t>
  </si>
  <si>
    <t xml:space="preserve"> 91946 </t>
  </si>
  <si>
    <t>SUPORTE PARAFUSADO COM PLACA DE ENCAIXE 4" X 2" MÉDIO (1,30 M DO PISO) PARA PONTO ELÉTRICO - FORNECIMENTO E INSTALAÇÃO. AF_03/2023</t>
  </si>
  <si>
    <t xml:space="preserve"> 13.20 </t>
  </si>
  <si>
    <t xml:space="preserve"> 92004 </t>
  </si>
  <si>
    <t>TOMADA MÉDIA DE EMBUTIR (2 MÓDULOS), 2P+T 10 A, INCLUINDO SUPORTE E PLACA - FORNECIMENTO E INSTALAÇÃO. AF_03/2023</t>
  </si>
  <si>
    <t xml:space="preserve"> 92002 </t>
  </si>
  <si>
    <t>TOMADA MÉDIA DE EMBUTIR (2 MÓDULOS), 2P+T 10 A, SEM SUPORTE E SEM PLACA - FORNECIMENTO E INSTALAÇÃO. AF_03/2023</t>
  </si>
  <si>
    <t>2,00</t>
  </si>
  <si>
    <t xml:space="preserve"> 13.21 </t>
  </si>
  <si>
    <t xml:space="preserve"> 92005 </t>
  </si>
  <si>
    <t>TOMADA MÉDIA DE EMBUTIR (2 MÓDULOS), 2P+T 20 A, INCLUINDO SUPORTE E PLACA - FORNECIMENTO E INSTALAÇÃO. AF_03/2023</t>
  </si>
  <si>
    <t xml:space="preserve"> 92003 </t>
  </si>
  <si>
    <t>TOMADA MÉDIA DE EMBUTIR (2 MÓDULOS), 2P+T 20 A, SEM SUPORTE E SEM PLACA - FORNECIMENTO E INSTALAÇÃO. AF_03/2023</t>
  </si>
  <si>
    <t xml:space="preserve"> 13.22 </t>
  </si>
  <si>
    <t xml:space="preserve"> 91996 </t>
  </si>
  <si>
    <t>TOMADA MÉDIA DE EMBUTIR (1 MÓDULO), 2P+T 10 A, INCLUINDO SUPORTE E PLACA - FORNECIMENTO E INSTALAÇÃO. AF_03/2023</t>
  </si>
  <si>
    <t xml:space="preserve"> 91994 </t>
  </si>
  <si>
    <t>TOMADA MÉDIA DE EMBUTIR (1 MÓDULO), 2P+T 10 A, SEM SUPORTE E SEM PLACA - FORNECIMENTO E INSTALAÇÃO. AF_03/2023</t>
  </si>
  <si>
    <t xml:space="preserve"> 13.23 </t>
  </si>
  <si>
    <t xml:space="preserve"> 91997 </t>
  </si>
  <si>
    <t>TOMADA MÉDIA DE EMBUTIR (1 MÓDULO), 2P+T 20 A, INCLUINDO SUPORTE E PLACA - FORNECIMENTO E INSTALAÇÃO. AF_03/2023</t>
  </si>
  <si>
    <t xml:space="preserve"> 91995 </t>
  </si>
  <si>
    <t>TOMADA MÉDIA DE EMBUTIR (1 MÓDULO), 2P+T 20 A, SEM SUPORTE E SEM PLACA - FORNECIMENTO E INSTALAÇÃO. AF_03/2023</t>
  </si>
  <si>
    <t xml:space="preserve"> 13.24 </t>
  </si>
  <si>
    <t xml:space="preserve"> 91993 </t>
  </si>
  <si>
    <t>TOMADA ALTA DE EMBUTIR (1 MÓDULO), 2P+T 20 A, INCLUINDO SUPORTE E PLACA - FORNECIMENTO E INSTALAÇÃO. AF_03/2023</t>
  </si>
  <si>
    <t xml:space="preserve"> 91991 </t>
  </si>
  <si>
    <t>TOMADA ALTA DE EMBUTIR (1 MÓDULO), 2P+T 20 A, SEM SUPORTE E SEM PLACA - FORNECIMENTO E INSTALAÇÃO. AF_03/2023</t>
  </si>
  <si>
    <t xml:space="preserve"> 13.25 </t>
  </si>
  <si>
    <t xml:space="preserve"> 91992 </t>
  </si>
  <si>
    <t>TOMADA ALTA DE EMBUTIR (1 MÓDULO), 2P+T 10 A, INCLUINDO SUPORTE E PLACA - FORNECIMENTO E INSTALAÇÃO. AF_03/2023</t>
  </si>
  <si>
    <t xml:space="preserve"> 91990 </t>
  </si>
  <si>
    <t>TOMADA ALTA DE EMBUTIR (1 MÓDULO), 2P+T 10 A, SEM SUPORTE E SEM PLACA - FORNECIMENTO E INSTALAÇÃO. AF_03/2023</t>
  </si>
  <si>
    <t xml:space="preserve"> 13.26 </t>
  </si>
  <si>
    <t xml:space="preserve"> 91953 </t>
  </si>
  <si>
    <t>INTERRUPTOR SIMPLES (1 MÓDULO), 10A/250V, INCLUINDO SUPORTE E PLACA - FORNECIMENTO E INSTALAÇÃO. AF_03/2023</t>
  </si>
  <si>
    <t xml:space="preserve"> 91952 </t>
  </si>
  <si>
    <t>INTERRUPTOR SIMPLES (1 MÓDULO), 10A/250V, SEM SUPORTE E SEM PLACA - FORNECIMENTO E INSTALAÇÃO. AF_03/2023</t>
  </si>
  <si>
    <t xml:space="preserve"> 13.27 </t>
  </si>
  <si>
    <t xml:space="preserve"> 91955 </t>
  </si>
  <si>
    <t>INTERRUPTOR PARALELO (1 MÓDULO), 10A/250V, INCLUINDO SUPORTE E PLACA - FORNECIMENTO E INSTALAÇÃO. AF_03/2023</t>
  </si>
  <si>
    <t xml:space="preserve"> 91954 </t>
  </si>
  <si>
    <t>INTERRUPTOR PARALELO (1 MÓDULO), 10A/250V, SEM SUPORTE E SEM PLACA - FORNECIMENTO E INSTALAÇÃO. AF_03/2023</t>
  </si>
  <si>
    <t xml:space="preserve"> 13.28 </t>
  </si>
  <si>
    <t xml:space="preserve"> 91965 </t>
  </si>
  <si>
    <t>INTERRUPTOR SIMPLES (2 MÓDULOS) COM INTERRUPTOR PARALELO (1 MÓDULO), 10A/250V, INCLUINDO SUPORTE E PLACA - FORNECIMENTO E INSTALAÇÃO. AF_03/2023</t>
  </si>
  <si>
    <t xml:space="preserve"> 91964 </t>
  </si>
  <si>
    <t>INTERRUPTOR SIMPLES (2 MÓDULOS) COM INTERRUPTOR PARALELO (1 MÓDULO), 10A/250V, SEM SUPORTE E SEM PLACA - FORNECIMENTO E INSTALAÇÃO. AF_03/2023</t>
  </si>
  <si>
    <t xml:space="preserve"> 13.29 </t>
  </si>
  <si>
    <t xml:space="preserve"> 97599 </t>
  </si>
  <si>
    <t>LUMINÁRIA DE EMERGÊNCIA, COM 30 LÂMPADAS LED DE 2 W, SEM REATOR - FORNECIMENTO E INSTALAÇÃO. AF_02/2020</t>
  </si>
  <si>
    <t xml:space="preserve"> 00038774 </t>
  </si>
  <si>
    <t>LUMINARIA DE EMERGENCIA 30 LEDS, POTENCIA 2 W, BATERIA DE LITIO, AUTONOMIA DE 6 HORAS</t>
  </si>
  <si>
    <t xml:space="preserve"> 13.30 </t>
  </si>
  <si>
    <t xml:space="preserve"> IE03 </t>
  </si>
  <si>
    <t>LUMINARIA DE SOBREPOR EM CHAPA DE ACO PARA 2 LAMPADAS LED DE *18* W, PERFIL COMERCIAL (NAO INCLUI REATOR E LAMPADAS)</t>
  </si>
  <si>
    <t xml:space="preserve"> 00012239 </t>
  </si>
  <si>
    <t>LUMINARIA DE SOBREPOR EM CHAPA DE ACO PARA 2 LAMPADAS FLUORESCENTES DE *36* W, PERFIL COMERCIAL (NAO INCLUI REATOR E LAMPADAS)</t>
  </si>
  <si>
    <t xml:space="preserve"> 00039387 </t>
  </si>
  <si>
    <t>LAMPADA LED TUBULAR BIVOLT 18/20 W, BASE G13</t>
  </si>
  <si>
    <t>45,00</t>
  </si>
  <si>
    <t xml:space="preserve"> 13.31 </t>
  </si>
  <si>
    <t xml:space="preserve"> IE04 </t>
  </si>
  <si>
    <t>REFLETOR LED 50W PARA ILUMINAÇÃO EM AMBIENTES EXTERNOS-FORNECIMENTO E INSTALAÇÃO 127/220V</t>
  </si>
  <si>
    <t xml:space="preserve"> 13.32 </t>
  </si>
  <si>
    <t xml:space="preserve"> 13.33 </t>
  </si>
  <si>
    <t xml:space="preserve"> 93673 </t>
  </si>
  <si>
    <t>DISJUNTOR TRIPOLAR TIPO DIN, CORRENTE NOMINAL DE 50A - FORNECIMENTO E INSTALAÇÃO. AF_10/2020</t>
  </si>
  <si>
    <t xml:space="preserve"> 00034709 </t>
  </si>
  <si>
    <t>DISJUNTOR TERMOMAGNETICO PARA TRILHO DIN (IEC), TRIPOLAR, 10 - 50 A</t>
  </si>
  <si>
    <t xml:space="preserve"> 00001575 </t>
  </si>
  <si>
    <t>TERMINAL A COMPRESSAO EM COBRE ESTANHADO PARA CABO 16 MM2, 1 FURO E 1 COMPRESSAO, PARA PARAFUSO DE FIXACAO M6</t>
  </si>
  <si>
    <t xml:space="preserve"> 13.34 </t>
  </si>
  <si>
    <t xml:space="preserve"> IE50 </t>
  </si>
  <si>
    <t>DISJUNTOR TRIPOLAR NORMA DIN 63A A 100A</t>
  </si>
  <si>
    <t xml:space="preserve"> 00001576 </t>
  </si>
  <si>
    <t>TERMINAL A COMPRESSAO EM COBRE ESTANHADO PARA CABO 25 MM2, 1 FURO E 1 COMPRESSAO, PARA PARAFUSO DE FIXACAO M8</t>
  </si>
  <si>
    <t xml:space="preserve"> 00034606 </t>
  </si>
  <si>
    <t>DISJUNTOR TIPO NEMA, BIPOLAR 60 ATE 100A, TENSAO MAXIMA 415 V</t>
  </si>
  <si>
    <t xml:space="preserve"> 13.35 </t>
  </si>
  <si>
    <t xml:space="preserve"> IE51 </t>
  </si>
  <si>
    <t>DISJUNTOR TRIPOLAR TIPO DIN, CORRENTE NOMINAL DE 150A - FORNECIMENTO E INSTALAÇÃO. AF_10/2020</t>
  </si>
  <si>
    <t xml:space="preserve"> 00002374 </t>
  </si>
  <si>
    <t>DISJUNTOR TERMOMAGNETICO TRIPOLAR 150 A / 600 V, TIPO FXD / ICC - 35 KA</t>
  </si>
  <si>
    <t xml:space="preserve"> 13.36 </t>
  </si>
  <si>
    <t xml:space="preserve"> 93653 </t>
  </si>
  <si>
    <t>DISJUNTOR MONOPOLAR TIPO DIN, CORRENTE NOMINAL DE 10A - FORNECIMENTO E INSTALAÇÃO. AF_10/2020</t>
  </si>
  <si>
    <t xml:space="preserve"> 00034653 </t>
  </si>
  <si>
    <t>DISJUNTOR TERMOMAGNETICO PARA TRILHO DIN (IEC), MONOPOLAR, 6 - 32 A</t>
  </si>
  <si>
    <t xml:space="preserve"> 00001570 </t>
  </si>
  <si>
    <t>TERMINAL A COMPRESSAO EM COBRE ESTANHADO PARA CABO 2,5 MM2, 1 FURO E 1 COMPRESSAO, PARA PARAFUSO DE FIXACAO M5</t>
  </si>
  <si>
    <t xml:space="preserve"> 13.37 </t>
  </si>
  <si>
    <t xml:space="preserve"> 93654 </t>
  </si>
  <si>
    <t>DISJUNTOR MONOPOLAR TIPO DIN, CORRENTE NOMINAL DE 16A - FORNECIMENTO E INSTALAÇÃO. AF_10/2020</t>
  </si>
  <si>
    <t xml:space="preserve"> 13.38 </t>
  </si>
  <si>
    <t xml:space="preserve"> 93660 </t>
  </si>
  <si>
    <t>DISJUNTOR BIPOLAR TIPO DIN, CORRENTE NOMINAL DE 10A - FORNECIMENTO E INSTALAÇÃO. AF_10/2020</t>
  </si>
  <si>
    <t xml:space="preserve"> 00034616 </t>
  </si>
  <si>
    <t>DISJUNTOR TERMOMAGNETICO PARA TRILHO DIN (IEC), BIPOLAR, 6 - 32 A</t>
  </si>
  <si>
    <t xml:space="preserve"> 13.39 </t>
  </si>
  <si>
    <t xml:space="preserve"> 93661 </t>
  </si>
  <si>
    <t>DISJUNTOR BIPOLAR TIPO DIN, CORRENTE NOMINAL DE 16A - FORNECIMENTO E INSTALAÇÃO. AF_10/2020</t>
  </si>
  <si>
    <t>19,00</t>
  </si>
  <si>
    <t xml:space="preserve"> 13.40 </t>
  </si>
  <si>
    <t xml:space="preserve"> 93662 </t>
  </si>
  <si>
    <t>DISJUNTOR BIPOLAR TIPO DIN, CORRENTE NOMINAL DE 20A - FORNECIMENTO E INSTALAÇÃO. AF_10/2020</t>
  </si>
  <si>
    <t xml:space="preserve"> 00001571 </t>
  </si>
  <si>
    <t>TERMINAL A COMPRESSAO EM COBRE ESTANHADO PARA CABO 4 MM2, 1 FURO E 1 COMPRESSAO, PARA PARAFUSO DE FIXACAO M5</t>
  </si>
  <si>
    <t xml:space="preserve"> 13.41 </t>
  </si>
  <si>
    <t xml:space="preserve"> 93664 </t>
  </si>
  <si>
    <t>DISJUNTOR BIPOLAR TIPO DIN, CORRENTE NOMINAL DE 32A - FORNECIMENTO E INSTALAÇÃO. AF_10/2020</t>
  </si>
  <si>
    <t xml:space="preserve"> 00001573 </t>
  </si>
  <si>
    <t>TERMINAL A COMPRESSAO EM COBRE ESTANHADO PARA CABO 6 MM2, 1 FURO E 1 COMPRESSAO, PARA PARAFUSO DE FIXACAO M6</t>
  </si>
  <si>
    <t xml:space="preserve"> 13.42 </t>
  </si>
  <si>
    <t xml:space="preserve"> 93663 </t>
  </si>
  <si>
    <t>DISJUNTOR BIPOLAR TIPO DIN, CORRENTE NOMINAL DE 25A - FORNECIMENTO E INSTALAÇÃO. AF_10/2020</t>
  </si>
  <si>
    <t xml:space="preserve"> 13.43 </t>
  </si>
  <si>
    <t xml:space="preserve"> 00003379 </t>
  </si>
  <si>
    <t>HASTE DE ATERRAMENTO EM ACO COM 3,00 M DE COMPRIMENTO E DN = 5/8", REVESTIDA COM BAIXA CAMADA DE COBRE, SEM CONECTOR</t>
  </si>
  <si>
    <t xml:space="preserve"> 13.44 </t>
  </si>
  <si>
    <t xml:space="preserve"> 97883 </t>
  </si>
  <si>
    <t>CAIXA ENTERRADA ELÉTRICA RETANGULAR, EM CONCRETO PRÉ-MOLDADO, FUNDO COM BRITA, DIMENSÕES INTERNAS: 0,6X0,6X0,5 M. AF_12/2020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</si>
  <si>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</si>
  <si>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</si>
  <si>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</si>
  <si>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</si>
  <si>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97735 </t>
  </si>
  <si>
    <t>PEÇA RETANGULAR PRÉ-MOLDADA, VOLUME DE CONCRETO DE 30 A 100 LITROS, TAXA DE AÇO APROXIMADA DE 30KG/M³. AF_03/2024</t>
  </si>
  <si>
    <t xml:space="preserve"> 101619 </t>
  </si>
  <si>
    <t>PREPARO DE FUNDO DE VALA COM LARGURA MENOR QUE 1,5 M, COM CAMADA DE BRITA, LANÇAMENTO MANUAL. AF_08/2020</t>
  </si>
  <si>
    <t xml:space="preserve"> 00043431 </t>
  </si>
  <si>
    <t>CAIXA DE CONCRETO ARMADO PRE-MOLDADO, SEM FUNDO, QUADRADA, DIMENSOES DE 0,60 X 0,60 X 0,50 M</t>
  </si>
  <si>
    <t xml:space="preserve"> 13.45 </t>
  </si>
  <si>
    <t xml:space="preserve"> 101883 </t>
  </si>
  <si>
    <t>QUADRO DE DISTRIBUIÇÃO DE ENERGIA EM CHAPA DE AÇO GALVANIZADO, DE EMBUTIR, COM BARRAMENTO TRIFÁSICO, PARA 18 DISJUNTORES DIN 100A - FORNECIMENTO E INSTALAÇÃO. AF_10/2020</t>
  </si>
  <si>
    <t xml:space="preserve"> 87367 </t>
  </si>
  <si>
    <t>ARGAMASSA TRAÇO 1:1:6 (EM VOLUME DE CIMENTO, CAL E AREIA MÉDIA ÚMIDA) PARA EMBOÇO/MASSA ÚNICA/ASSENTAMENTO DE ALVENARIA DE VEDAÇÃO, PREPARO MANUAL. AF_08/2019</t>
  </si>
  <si>
    <t xml:space="preserve"> 00013395 </t>
  </si>
  <si>
    <t>QUADRO DE DISTRIBUICAO COM BARRAMENTO TRIFASICO, DE EMBUTIR, EM CHAPA DE ACO GALVANIZADO, PARA 18 DISJUNTORES DIN, 100 A, INCLUINDO BARRAMENTO</t>
  </si>
  <si>
    <t xml:space="preserve"> 13.46 </t>
  </si>
  <si>
    <t xml:space="preserve"> 101880 </t>
  </si>
  <si>
    <t>QUADRO DE DISTRIBUIÇÃO DE ENERGIA EM CHAPA DE AÇO GALVANIZADO, DE EMBUTIR, COM BARRAMENTO TRIFÁSICO, PARA 30 DISJUNTORES DIN 150A - FORNECIMENTO E INSTALAÇÃO. AF_10/2020</t>
  </si>
  <si>
    <t xml:space="preserve"> 00012041 </t>
  </si>
  <si>
    <t>QUADRO DE DISTRIBUICAO COM BARRAMENTO TRIFASICO, DE EMBUTIR, EM CHAPA DE ACO GALVANIZADO, PARA 30 DISJUNTORES DIN, 150 A</t>
  </si>
  <si>
    <t xml:space="preserve"> 13.47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</si>
  <si>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</si>
  <si>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</si>
  <si>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</si>
  <si>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</si>
  <si>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 xml:space="preserve"> 00001872 </t>
  </si>
  <si>
    <t>CAIXA DE PASSAGEM, EM PVC, DE 4" X 2", PARA ELETRODUTO FLEXIVEL CORRUGADO</t>
  </si>
  <si>
    <t xml:space="preserve"> 13.48 </t>
  </si>
  <si>
    <t xml:space="preserve"> 91940 </t>
  </si>
  <si>
    <t>CAIXA RETANGULAR 4" X 2" MÉDIA (1,30 M DO PISO), PVC, INSTALADA EM PAREDE - FORNECIMENTO E INSTALAÇÃO. AF_03/2023</t>
  </si>
  <si>
    <t xml:space="preserve"> 13.49 </t>
  </si>
  <si>
    <t xml:space="preserve"> 91939 </t>
  </si>
  <si>
    <t>CAIXA RETANGULAR 4" X 2" ALTA (2,00 M DO PISO), PVC, INSTALADA EM PAREDE - FORNECIMENTO E INSTALAÇÃO. AF_03/2023</t>
  </si>
  <si>
    <t>30,00</t>
  </si>
  <si>
    <t xml:space="preserve"> 13.50 </t>
  </si>
  <si>
    <t xml:space="preserve"> 101632 </t>
  </si>
  <si>
    <t>RELÉ FOTOELÉTRICO PARA COMANDO DE ILUMINAÇÃO EXTERNA 1000 W - FORNECIMENTO E INSTALAÇÃO. AF_08/2020</t>
  </si>
  <si>
    <t xml:space="preserve"> 00002510 </t>
  </si>
  <si>
    <t>RELE FOTOELETRICO INTERNO E EXTERNO BIVOLT 1000 W, DE CONECTOR, SEM BASE</t>
  </si>
  <si>
    <t xml:space="preserve"> 13.51 </t>
  </si>
  <si>
    <t xml:space="preserve"> 97660 </t>
  </si>
  <si>
    <t>REMOÇÃO DE INTERRUPTORES/TOMADAS ELÉTRICAS, DE FORMA MANUAL, SEM REAPROVEITAMENTO. AF_12/2017</t>
  </si>
  <si>
    <t>73,00</t>
  </si>
  <si>
    <t xml:space="preserve"> 13.52 </t>
  </si>
  <si>
    <t xml:space="preserve"> 97661 </t>
  </si>
  <si>
    <t>REMOÇÃO DE CABOS ELÉTRICOS, DE FORMA MANUAL, SEM REAPROVEITAMENTO. AF_12/2017</t>
  </si>
  <si>
    <t>615,00</t>
  </si>
  <si>
    <t xml:space="preserve"> 13.53 </t>
  </si>
  <si>
    <t xml:space="preserve"> 97665 </t>
  </si>
  <si>
    <t>REMOÇÃO DE LUMINÁRIAS, DE FORMA MANUAL, SEM REAPROVEITAMENTO. AF_12/2017</t>
  </si>
  <si>
    <t>26,00</t>
  </si>
  <si>
    <t xml:space="preserve"> 00037539 </t>
  </si>
  <si>
    <t>PLACA DE SINALIZACAO DE SEGURANCA CONTRA INCENDIO, FOTOLUMINESCENTE, RETANGULAR, *13 X 26* CM, EM PVC *2* MM ANTI-CHAMAS (SIMBOLOS, CORES E PICTOGRAMAS CONFORME NBR 16820)</t>
  </si>
  <si>
    <t>10,00</t>
  </si>
  <si>
    <t xml:space="preserve"> 14 </t>
  </si>
  <si>
    <t>INSTALAÇÃOES DE LÓGICA/TELEFONIA</t>
  </si>
  <si>
    <t xml:space="preserve"> 14.1 </t>
  </si>
  <si>
    <t xml:space="preserve"> 14.2 </t>
  </si>
  <si>
    <t xml:space="preserve"> 95781 </t>
  </si>
  <si>
    <t>CONDULETE DE ALUMÍNIO, TIPO C, PARA ELETRODUTO DE AÇO GALVANIZADO DN 25 MM (1</t>
  </si>
  <si>
    <t xml:space="preserve"> 00002560 </t>
  </si>
  <si>
    <t>CONDULETE DE ALUMINIO TIPO C, PARA ELETRODUTO ROSCAVEL DE 1", COM TAMPA CEGA</t>
  </si>
  <si>
    <t>11,00</t>
  </si>
  <si>
    <t xml:space="preserve"> 14.3 </t>
  </si>
  <si>
    <t>36,00</t>
  </si>
  <si>
    <t xml:space="preserve"> 14.4 </t>
  </si>
  <si>
    <t>58,86</t>
  </si>
  <si>
    <t xml:space="preserve"> 14.5 </t>
  </si>
  <si>
    <t xml:space="preserve"> 14.6 </t>
  </si>
  <si>
    <t xml:space="preserve"> 98307 </t>
  </si>
  <si>
    <t>TOMADA DE REDE RJ45 - FORNECIMENTO E INSTALAÇÃO. AF_11/2019</t>
  </si>
  <si>
    <t>INES - INSTALAÇÕES ESPECIAIS</t>
  </si>
  <si>
    <t xml:space="preserve"> 00038083 </t>
  </si>
  <si>
    <t>TOMADA RJ45, 8 FIOS, CAT 5E, CONJUNTO MONTADO PARA EMBUTIR 4" X 2" (PLACA + SUPORTE + MODULO)</t>
  </si>
  <si>
    <t>20,00</t>
  </si>
  <si>
    <t xml:space="preserve"> 14.7 </t>
  </si>
  <si>
    <t xml:space="preserve"> 98308 </t>
  </si>
  <si>
    <t>TOMADA PARA TELEFONE RJ11 - FORNECIMENTO E INSTALAÇÃO. AF_11/2019</t>
  </si>
  <si>
    <t xml:space="preserve"> 00038082 </t>
  </si>
  <si>
    <t>TOMADA RJ11, 2 FIOS, CONJUNTO MONTADO PARA EMBUTIR 4" X 2" (PLACA + SUPORTE + MODULO)</t>
  </si>
  <si>
    <t xml:space="preserve"> 14.8 </t>
  </si>
  <si>
    <t xml:space="preserve"> 98296 </t>
  </si>
  <si>
    <t>CABO ELETRÔNICO CATEGORIA 6, INSTALADO EM EDIFICAÇÃO RESIDENCIAL - FORNECIMENTO E INSTALAÇÃO. AF_11/2019</t>
  </si>
  <si>
    <t xml:space="preserve"> 00039599 </t>
  </si>
  <si>
    <t>CABO DE REDE, PAR TRANCADO UTP, 4 PARES, CATEGORIA 6 (CAT 6), ISOLAMENTO PVC (LSZH)</t>
  </si>
  <si>
    <t>341,64</t>
  </si>
  <si>
    <t xml:space="preserve"> 14.9 </t>
  </si>
  <si>
    <t xml:space="preserve"> 98301 </t>
  </si>
  <si>
    <t>PATCH PANEL 24 PORTAS, CATEGORIA 5E - FORNECIMENTO E INSTALAÇÃO. AF_11/2019</t>
  </si>
  <si>
    <t xml:space="preserve"> 00039594 </t>
  </si>
  <si>
    <t>PATCH PANEL, 24 PORTAS, CATEGORIA 5E, COM RACKS DE 19" DE LARGURA E 1 U DE ALTURA</t>
  </si>
  <si>
    <t xml:space="preserve"> 14.10 </t>
  </si>
  <si>
    <t xml:space="preserve"> IE14 </t>
  </si>
  <si>
    <t>CAIXA DE PASSAGEM DE PAREDE, DE EMBUTIR, EM PVC, DIMENSOES *200 X 200 X 90* MM - FORNECIMENTO INSTALAÇÃO</t>
  </si>
  <si>
    <t xml:space="preserve"> 00039812 </t>
  </si>
  <si>
    <t>CAIXA DE PASSAGEM ELETRICA DE PAREDE, DE EMBUTIR, EM PVC, COM TAMPA APARAFUSADA, DIMENSOES 200 X 200 X *90* MM</t>
  </si>
  <si>
    <t xml:space="preserve"> 14.11 </t>
  </si>
  <si>
    <t xml:space="preserve"> IE18 </t>
  </si>
  <si>
    <t>PATCH CORD (CABO DE REDE), CATEGORIA 6 (CAT 6), EXTENSAO DE 1,50 M - FORNECIMENTO E INSTALAÇÃO</t>
  </si>
  <si>
    <t xml:space="preserve"> 00039606 </t>
  </si>
  <si>
    <t>PATCH CORD (CABO DE REDE), CATEGORIA 6 (CAT 6) UTP, 23 AWG, 4 PARES, EXTENSAO DE 1,50 M</t>
  </si>
  <si>
    <t xml:space="preserve"> 14.12 </t>
  </si>
  <si>
    <t xml:space="preserve"> IE19 </t>
  </si>
  <si>
    <t>PATCH CORD (CABO DE REDE), CATEGORIA 6 (CAT 6), EXTENSAO DE 2,50 M - FORNECIMENTO E INSTALAÇÃO</t>
  </si>
  <si>
    <t xml:space="preserve"> 00039607 </t>
  </si>
  <si>
    <t>PATCH CORD (CABO DE REDE), CATEGORIA 6 (CAT 6) UTP, 23 AWG, 4 PARES, EXTENSAO DE 2,50 M</t>
  </si>
  <si>
    <t xml:space="preserve"> 15 </t>
  </si>
  <si>
    <t>INSTALAÇÃO HIDRÁULICA E SANITÁRIA</t>
  </si>
  <si>
    <t xml:space="preserve"> 15.1 </t>
  </si>
  <si>
    <t>INSTALAÇÃO HIDRÁULICA</t>
  </si>
  <si>
    <t xml:space="preserve"> 15.1.1 </t>
  </si>
  <si>
    <t xml:space="preserve"> 86903 </t>
  </si>
  <si>
    <t>LAVATÓRIO LOUÇA BRANCA COM COLUNA, 45 X 55CM OU EQUIVALENTE, PADRÃO MÉDIO - FORNECIMENTO E INSTALAÇÃO. AF_01/2020</t>
  </si>
  <si>
    <t xml:space="preserve"> 00010426 </t>
  </si>
  <si>
    <t>LAVATORIO DE LOUCA BRANCA, COM COLUNA, DIMENSOES *54 X 44* CM (L X C)</t>
  </si>
  <si>
    <t xml:space="preserve"> 00004351 </t>
  </si>
  <si>
    <t>PARAFUSO NIQUELADO 3 1/2" COM ACABAMENTO CROMADO PARA FIXAR PECA SANITARIA, INCLUI PORCA CEGA, ARRUELA E BUCHA DE NYLON TAMANHO S-8</t>
  </si>
  <si>
    <t xml:space="preserve"> 15.1.2 </t>
  </si>
  <si>
    <t xml:space="preserve"> IH02 </t>
  </si>
  <si>
    <t>LAVATORIO DE CANTO DE LOUCA BRANCA, SUSPENSO (SEM COLUNA), DIMENSOES *40 X 30* CM (L X C)</t>
  </si>
  <si>
    <t xml:space="preserve"> 86877 </t>
  </si>
  <si>
    <t>VÁLVULA EM METAL CROMADO 1.1/2" X 1.1/2" PARA TANQUE OU LAVATÓRIO, COM OU SEM LADRÃO - FORNECIMENTO E INSTALAÇÃO. AF_01/2020</t>
  </si>
  <si>
    <t xml:space="preserve"> 86881 </t>
  </si>
  <si>
    <t>SIFÃO DO TIPO GARRAFA EM METAL CROMADO 1 X 1.1/2" - FORNECIMENTO E INSTALAÇÃO. AF_01/2020</t>
  </si>
  <si>
    <t xml:space="preserve"> 86915 </t>
  </si>
  <si>
    <t>TORNEIRA CROMADA DE MESA, 1/2" OU 3/4", PARA LAVATÓRIO, PADRÃO MÉDIO - FORNECIMENTO E INSTALAÇÃO. AF_01/2020</t>
  </si>
  <si>
    <t xml:space="preserve"> 86887 </t>
  </si>
  <si>
    <t>ENGATE FLEXÍVEL EM INOX, 1/2  X 40CM - FORNECIMENTO E INSTALAÇÃO. AF_01/2020</t>
  </si>
  <si>
    <t xml:space="preserve"> 00010425 </t>
  </si>
  <si>
    <t>LAVATORIO DE LOUCA BRANCA, SUSPENSO (SEM COLUNA), DIMENSOES *40 X 30* CM</t>
  </si>
  <si>
    <t xml:space="preserve"> 15.1.3 </t>
  </si>
  <si>
    <t xml:space="preserve"> 86900 </t>
  </si>
  <si>
    <t>CUBA DE EMBUTIR RETANGULAR DE AÇO INOXIDÁVEL, 46 X 30 X 12 CM - FORNECIMENTO E INSTALAÇÃO. AF_01/2020</t>
  </si>
  <si>
    <t xml:space="preserve"> 00001743 </t>
  </si>
  <si>
    <t>CUBA ACO INOX (AISI 304) DE EMBUTIR COM VALVULA 3 1/2 ", DE *46 X 30 X 12* CM</t>
  </si>
  <si>
    <t xml:space="preserve"> 15.1.4 </t>
  </si>
  <si>
    <t xml:space="preserve"> 00003146 </t>
  </si>
  <si>
    <t>FITA VEDA ROSCA EM ROLOS DE 18 MM X 10 M (L X C)</t>
  </si>
  <si>
    <t xml:space="preserve"> 00037588 </t>
  </si>
  <si>
    <t>VALVULA DE ESCOAMENTO PARA TANQUE, EM METAL CROMADO, 1.1/2 ", SEM LADRAO, COM TAMPAO PLASTICO</t>
  </si>
  <si>
    <t xml:space="preserve"> 15.1.5 </t>
  </si>
  <si>
    <t xml:space="preserve"> 86878 </t>
  </si>
  <si>
    <t>VÁLVULA EM METAL CROMADO TIPO AMERICANA 1.1/2" X 1.1/2" PARA PIA - FORNECIMENTO E INSTALAÇÃO. AF_01/2020</t>
  </si>
  <si>
    <t xml:space="preserve"> 00006157 </t>
  </si>
  <si>
    <t>VALVULA EM METAL CROMADO PARA PIA AMERICANA 3.1/2 X 1.1/2"</t>
  </si>
  <si>
    <t xml:space="preserve"> 15.1.6 </t>
  </si>
  <si>
    <t xml:space="preserve"> 00006136 </t>
  </si>
  <si>
    <t>SIFAO EM METAL CROMADO PARA PIA OU LAVATORIO, 1 X 1.1/2"</t>
  </si>
  <si>
    <t xml:space="preserve"> 15.1.7 </t>
  </si>
  <si>
    <t xml:space="preserve"> 89546 </t>
  </si>
  <si>
    <t>BUCHA DE REDUÇÃO LONGA, PVC, SERIE R, ÁGUA PLUVIAL, DN 50 X 40 MM, JUNTA ELÁSTICA, FORNECIDO E INSTALADO EM RAMAL DE ENCAMINHAMENTO. AF_06/2022</t>
  </si>
  <si>
    <t xml:space="preserve"> 88248 </t>
  </si>
  <si>
    <t>AUXILIAR DE ENCANADOR OU BOMBEIRO HIDRÁULICO COM ENCARGOS COMPLEMENTARES</t>
  </si>
  <si>
    <t xml:space="preserve"> 00020085 </t>
  </si>
  <si>
    <t>ANEL BORRACHA, DN 50 MM, PARA TUBO SERIE REFORCADA ESGOTO PREDIAL</t>
  </si>
  <si>
    <t xml:space="preserve"> 00020083 </t>
  </si>
  <si>
    <t>SOLUCAO PREPARADORA / LIMPADORA PARA PVC, FRASCO COM 1000 CM3</t>
  </si>
  <si>
    <t xml:space="preserve"> 00038383 </t>
  </si>
  <si>
    <t>LIXA D'AGUA EM FOLHA, GRAO 100</t>
  </si>
  <si>
    <t xml:space="preserve"> 00038418 </t>
  </si>
  <si>
    <t>BUCHA DE REDUCAO, PVC, LONGA, SERIE R, DN 50 X 40 MM, PARA ESGOTO PREDIAL</t>
  </si>
  <si>
    <t xml:space="preserve"> 00020078 </t>
  </si>
  <si>
    <t>PASTA LUBRIFICANTE PARA TUBOS E CONEXOES COM JUNTA ELASTICA, EMBALAGEM DE *400* GR (USO EM PVC, ACO, POLIETILENO E OUTROS)</t>
  </si>
  <si>
    <t xml:space="preserve"> 00000122 </t>
  </si>
  <si>
    <t>ADESIVO PLASTICO PARA PVC, FRASCO COM *850* GR</t>
  </si>
  <si>
    <t xml:space="preserve"> 15.1.8 </t>
  </si>
  <si>
    <t xml:space="preserve"> 103999 </t>
  </si>
  <si>
    <t>BUCHA DE REDUÇÃO, LONGA, PVC, SOLDÁVEL, DN 50 X 25 MM, INSTALADO EM RAMAL DE DISTRIBUIÇÃO DE ÁGUA - FORNECIMENTO E INSTALAÇÃO. AF_06/2022</t>
  </si>
  <si>
    <t xml:space="preserve"> 00000813 </t>
  </si>
  <si>
    <t>BUCHA DE REDUCAO DE PVC, SOLDAVEL, LONGA, COM 50 X 25 MM, PARA AGUA FRIA PREDIAL</t>
  </si>
  <si>
    <t xml:space="preserve"> 15.1.9 </t>
  </si>
  <si>
    <t xml:space="preserve"> 89392 </t>
  </si>
  <si>
    <t>CURVA DE TRANSPOSIÇÃO, PVC, SOLDÁVEL, DN 32MM, INSTALADO EM RAMAL OU SUB-RAMAL DE ÁGUA   FORNECIMENTO E INSTALAÇÃO. AF_06/2022</t>
  </si>
  <si>
    <t xml:space="preserve"> 00038026 </t>
  </si>
  <si>
    <t>CURVA DE TRANSPOSICAO, PVC, SOLDAVEL, 32 MM, COR MARROM, PARA AGUA FRIA PREDIAL</t>
  </si>
  <si>
    <t xml:space="preserve"> 15.1.10 </t>
  </si>
  <si>
    <t xml:space="preserve"> 89481 </t>
  </si>
  <si>
    <t>JOELHO 90 GRAUS, PVC, SOLDÁVEL, DN 25MM, INSTALADO EM PRUMADA DE ÁGUA - FORNECIMENTO E INSTALAÇÃO. AF_06/2022</t>
  </si>
  <si>
    <t xml:space="preserve"> 00003529 </t>
  </si>
  <si>
    <t>JOELHO PVC, SOLDAVEL, 90 GRAUS, 25 MM, COR MARROM, PARA AGUA FRIA PREDIAL</t>
  </si>
  <si>
    <t xml:space="preserve"> 15.1.11 </t>
  </si>
  <si>
    <t xml:space="preserve"> 89492 </t>
  </si>
  <si>
    <t>JOELHO 90 GRAUS, PVC, SOLDÁVEL, DN 32MM, INSTALADO EM PRUMADA DE ÁGUA - FORNECIMENTO E INSTALAÇÃO. AF_06/2022</t>
  </si>
  <si>
    <t xml:space="preserve"> 00003536 </t>
  </si>
  <si>
    <t>JOELHO PVC, SOLDAVEL, 90 GRAUS, 32 MM, COR MARROM, PARA AGUA FRIA PREDIAL</t>
  </si>
  <si>
    <t xml:space="preserve"> 15.1.12 </t>
  </si>
  <si>
    <t xml:space="preserve"> 89497 </t>
  </si>
  <si>
    <t>JOELHO 90 GRAUS, PVC, SOLDÁVEL, DN 40MM, INSTALADO EM PRUMADA DE ÁGUA - FORNECIMENTO E INSTALAÇÃO. AF_06/2022</t>
  </si>
  <si>
    <t xml:space="preserve"> 00003535 </t>
  </si>
  <si>
    <t>JOELHO PVC, SOLDAVEL, 90 GRAUS, 40 MM, COR MARROM, PARA AGUA FRIA PREDIAL</t>
  </si>
  <si>
    <t xml:space="preserve"> 15.1.13 </t>
  </si>
  <si>
    <t xml:space="preserve"> 89501 </t>
  </si>
  <si>
    <t>JOELHO 90 GRAUS, PVC, SOLDÁVEL, DN 50MM, INSTALADO EM PRUMADA DE ÁGUA - FORNECIMENTO E INSTALAÇÃO. AF_06/2022</t>
  </si>
  <si>
    <t xml:space="preserve"> 00003540 </t>
  </si>
  <si>
    <t>JOELHO PVC, SOLDAVEL, 90 GRAUS, 50 MM, COR MARROM, PARA AGUA FRIA PREDIAL</t>
  </si>
  <si>
    <t xml:space="preserve"> 15.1.14 </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</si>
  <si>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</si>
  <si>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</si>
  <si>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</si>
  <si>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</si>
  <si>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15.1.15 </t>
  </si>
  <si>
    <t xml:space="preserve"> 105189 </t>
  </si>
  <si>
    <t>TE DE REDUÇÃO, PVC, SOLDÁVEL, 90 GRAUS, DN 40 MM X 25 MM, INSTALADO EM RESERVAÇÃO PREDIAL DE ÁGUA - FORNECIMENTO E INSTALAÇÃO. AF_04/2024</t>
  </si>
  <si>
    <t xml:space="preserve"> 00007129 </t>
  </si>
  <si>
    <t>TE DE REDUCAO, PVC, SOLDAVEL, 90 GRAUS, 50 MM X 25 MM, PARA AGUA FRIA PREDIAL</t>
  </si>
  <si>
    <t xml:space="preserve"> 15.1.16 </t>
  </si>
  <si>
    <t xml:space="preserve"> 94695 </t>
  </si>
  <si>
    <t>TÊ DE REDUÇÃO, PVC, SOLDÁVEL, DN 50 MM X 40 MM, INSTALADO EM RESERVAÇÃO PREDIAL DE ÁGUA - FORNECIMENTO E INSTALAÇÃO. AF_04/2024</t>
  </si>
  <si>
    <t xml:space="preserve"> 00007131 </t>
  </si>
  <si>
    <t>TE DE REDUCAO, PVC, SOLDAVEL, 90 GRAUS, 50 MM X 40 MM, PARA AGUA FRIA PREDIAL</t>
  </si>
  <si>
    <t xml:space="preserve"> 15.1.17 </t>
  </si>
  <si>
    <t xml:space="preserve"> 94688 </t>
  </si>
  <si>
    <t>TÊ, PVC, SOLDÁVEL, DN  25 MM INSTALADO EM RESERVAÇÃO DE ÁGUA DE EDIFICAÇÃO QUE POSSUA RESERVATÓRIO DE FIBRA/FIBROCIMENTO   FORNECIMENTO E INSTALAÇÃO. AF_06/2016</t>
  </si>
  <si>
    <t xml:space="preserve"> 00007139 </t>
  </si>
  <si>
    <t>TE SOLDAVEL, PVC, 90 GRAUS, 25 MM, PARA AGUA FRIA PREDIAL (NBR 5648)</t>
  </si>
  <si>
    <t xml:space="preserve"> 15.1.18 </t>
  </si>
  <si>
    <t xml:space="preserve"> 94690 </t>
  </si>
  <si>
    <t>TÊ, PVC, SOLDÁVEL, DN 32 MM INSTALADO EM RESERVAÇÃO DE ÁGUA DE EDIFICAÇÃO QUE POSSUA RESERVATÓRIO DE FIBRA/FIBROCIMENTO   FORNECIMENTO E INSTALAÇÃO. AF_06/2016</t>
  </si>
  <si>
    <t xml:space="preserve"> 00007140 </t>
  </si>
  <si>
    <t>TE SOLDAVEL, PVC, 90 GRAUS, 32 MM, PARA AGUA FRIA PREDIAL (NBR 5648)</t>
  </si>
  <si>
    <t xml:space="preserve"> 15.1.19 </t>
  </si>
  <si>
    <t xml:space="preserve"> 94694 </t>
  </si>
  <si>
    <t>TÊ, PVC, SOLDÁVEL, DN 50 MM INSTALADO EM RESERVAÇÃO DE ÁGUA DE EDIFICAÇÃO QUE POSSUA RESERVATÓRIO DE FIBRA/FIBROCIMENTO   FORNECIMENTO E INSTALAÇÃO. AF_06/2016</t>
  </si>
  <si>
    <t xml:space="preserve"> 00007142 </t>
  </si>
  <si>
    <t>TE SOLDAVEL, PVC, 90 GRAUS,50 MM, PARA AGUA FRIA PREDIAL (NBR 5648)</t>
  </si>
  <si>
    <t xml:space="preserve"> 15.1.20 </t>
  </si>
  <si>
    <t xml:space="preserve"> 94704 </t>
  </si>
  <si>
    <t>ADAPTADOR COM FLANGE E ANEL DE VEDAÇÃO, PVC, SOLDÁVEL, DN 32 MM X 1", INSTALADO EM RESERVAÇÃO PREDIAL DE ÁGUA - FORNECIMENTO E INSTALAÇÃO. AF_04/2024</t>
  </si>
  <si>
    <t xml:space="preserve"> 00000097 </t>
  </si>
  <si>
    <t>ADAPTADOR PVC SOLDAVEL, COM FLANGE E ANEL DE VEDACAO, 32 MM X 1", PARA CAIXA D'AGUA</t>
  </si>
  <si>
    <t xml:space="preserve"> 15.1.21 </t>
  </si>
  <si>
    <t xml:space="preserve"> 94706 </t>
  </si>
  <si>
    <t>ADAPTADOR COM FLANGE E ANEL DE VEDAÇÃO, PVC, SOLDÁVEL, DN 50 MM X 1 1/2", INSTALADO EM RESERVAÇÃO PREDIAL DE ÁGUA - FORNECIMENTO E INSTALAÇÃO. AF_04/2024</t>
  </si>
  <si>
    <t xml:space="preserve"> 00000099 </t>
  </si>
  <si>
    <t>ADAPTADOR PVC SOLDAVEL, COM FLANGE E ANEL DE VEDACAO, 50 MM X 1 1/2", PARA CAIXA D'AGUA</t>
  </si>
  <si>
    <t xml:space="preserve"> 15.1.22 </t>
  </si>
  <si>
    <t xml:space="preserve"> 94490 </t>
  </si>
  <si>
    <t>REGISTRO DE ESFERA, PVC, SOLDÁVEL, COM VOLANTE, DN  32 MM - FORNECIMENTO E INSTALAÇÃO. AF_08/2021</t>
  </si>
  <si>
    <t xml:space="preserve"> 00020080 </t>
  </si>
  <si>
    <t>ADESIVO PLASTICO PARA PVC, FRASCO COM 175 GR</t>
  </si>
  <si>
    <t xml:space="preserve"> 00011675 </t>
  </si>
  <si>
    <t>REGISTRO DE ESFERA, PVC, COM VOLANTE, VS, SOLDAVEL, DN 32 MM, COM CORPO DIVIDIDO</t>
  </si>
  <si>
    <t xml:space="preserve"> 15.1.23 </t>
  </si>
  <si>
    <t xml:space="preserve"> 94492 </t>
  </si>
  <si>
    <t>REGISTRO DE ESFERA, PVC, SOLDÁVEL, COM VOLANTE, DN  50 MM - FORNECIMENTO E INSTALAÇÃO. AF_08/2021</t>
  </si>
  <si>
    <t xml:space="preserve"> 00011677 </t>
  </si>
  <si>
    <t>REGISTRO DE ESFERA, PVC, COM VOLANTE, VS, SOLDAVEL, DN 50 MM, COM CORPO DIVIDIDO</t>
  </si>
  <si>
    <t xml:space="preserve"> 15.1.24 </t>
  </si>
  <si>
    <t xml:space="preserve"> 89985 </t>
  </si>
  <si>
    <t>REGISTRO DE PRESSÃO BRUTO, LATÃO, ROSCÁVEL, 3/4", COM ACABAMENTO E CANOPLA CROMADOS - FORNECIMENTO E INSTALAÇÃO. AF_08/2021</t>
  </si>
  <si>
    <t xml:space="preserve"> 00003148 </t>
  </si>
  <si>
    <t>FITA VEDA ROSCA EM ROLOS DE 18 MM X 50 M (L X C)</t>
  </si>
  <si>
    <t xml:space="preserve"> 00006024 </t>
  </si>
  <si>
    <t>REGISTRO PRESSAO COM ACABAMENTO E CANOPLA CROMADA, SIMPLES, BITOLA 3/4" (REF 1416)</t>
  </si>
  <si>
    <t xml:space="preserve"> 15.1.25 </t>
  </si>
  <si>
    <t xml:space="preserve"> 94793 </t>
  </si>
  <si>
    <t>REGISTRO DE GAVETA BRUTO, LATÃO, ROSCÁVEL, 1 1/4", COM ACABAMENTO E CANOPLA CROMADOS - FORNECIMENTO E INSTALAÇÃO. AF_08/2021</t>
  </si>
  <si>
    <t xml:space="preserve"> 00006014 </t>
  </si>
  <si>
    <t>REGISTRO GAVETA COM ACABAMENTO E CANOPLA CROMADOS, SIMPLES, BITOLA 1 1/4" (REF 1509)</t>
  </si>
  <si>
    <t xml:space="preserve"> 15.1.26 </t>
  </si>
  <si>
    <t xml:space="preserve"> 99635 </t>
  </si>
  <si>
    <t>VÁLVULA DE DESCARGA METÁLICA, BASE 1 1/2", ACABAMENTO METALICO CROMADO - FORNECIMENTO E INSTALAÇÃO. AF_08/2021</t>
  </si>
  <si>
    <t xml:space="preserve"> 00010228 </t>
  </si>
  <si>
    <t>VALVULA DE DESCARGA METALICA, BASE 1 1/2" E ACABAMENTO METALICO CROMADO</t>
  </si>
  <si>
    <t xml:space="preserve"> 15.1.27 </t>
  </si>
  <si>
    <t xml:space="preserve"> 89356 </t>
  </si>
  <si>
    <t>TUBO, PVC, SOLDÁVEL, DN 25MM, INSTALADO EM RAMAL OU SUB-RAMAL DE ÁGUA - FORNECIMENTO E INSTALAÇÃO. AF_06/2022</t>
  </si>
  <si>
    <t xml:space="preserve"> 00009868 </t>
  </si>
  <si>
    <t>TUBO PVC, SOLDAVEL, DE 25 MM, AGUA FRIA (NBR-5648)</t>
  </si>
  <si>
    <t>66,00</t>
  </si>
  <si>
    <t xml:space="preserve"> 15.1.28 </t>
  </si>
  <si>
    <t xml:space="preserve"> 89357 </t>
  </si>
  <si>
    <t>TUBO, PVC, SOLDÁVEL, DN 32MM, INSTALADO EM RAMAL OU SUB-RAMAL DE ÁGUA - FORNECIMENTO E INSTALAÇÃO. AF_06/2022</t>
  </si>
  <si>
    <t xml:space="preserve"> 00009869 </t>
  </si>
  <si>
    <t>TUBO PVC, SOLDAVEL, DE 32 MM, AGUA FRIA (NBR-5648)</t>
  </si>
  <si>
    <t>18,00</t>
  </si>
  <si>
    <t xml:space="preserve"> 15.1.29 </t>
  </si>
  <si>
    <t xml:space="preserve"> 103978 </t>
  </si>
  <si>
    <t>TUBO, PVC, SOLDÁVEL, DE 40MM, INSTALADO EM RAMAL DE DISTRIBUIÇÃO DE ÁGUA - FORNECIMENTO E INSTALAÇÃO. AF_06/2022</t>
  </si>
  <si>
    <t xml:space="preserve"> 00009874 </t>
  </si>
  <si>
    <t>TUBO PVC, SOLDAVEL, DE 40 MM, AGUA FRIA (NBR-5648)</t>
  </si>
  <si>
    <t xml:space="preserve"> 15.1.30 </t>
  </si>
  <si>
    <t xml:space="preserve"> 89449 </t>
  </si>
  <si>
    <t>TUBO, PVC, SOLDÁVEL, DN 50MM, INSTALADO EM PRUMADA DE ÁGUA - FORNECIMENTO E INSTALAÇÃO. AF_06/2022</t>
  </si>
  <si>
    <t xml:space="preserve"> 00009875 </t>
  </si>
  <si>
    <t>TUBO PVC, SOLDAVEL, DE 50 MM, AGUA FRIA (NBR-5648)</t>
  </si>
  <si>
    <t>27,00</t>
  </si>
  <si>
    <t xml:space="preserve"> 15.1.31 </t>
  </si>
  <si>
    <t xml:space="preserve"> 100860 </t>
  </si>
  <si>
    <t>CHUVEIRO ELÉTRICO COMUM CORPO PLÁSTICO, TIPO DUCHA  FORNECIMENTO E INSTALAÇÃO. AF_01/2020</t>
  </si>
  <si>
    <t xml:space="preserve"> 00001368 </t>
  </si>
  <si>
    <t>CHUVEIRO COMUM EM PLASTICO BRANCO, COM CANO, 3 TEMPERATURAS, 5500 W (110/220 V)</t>
  </si>
  <si>
    <t xml:space="preserve"> 15.1.32 </t>
  </si>
  <si>
    <t xml:space="preserve"> 94795 </t>
  </si>
  <si>
    <t>TORNEIRA DE BOIA PARA CAIXA D'ÁGUA, ROSCÁVEL, 1/2" - FORNECIMENTO E INSTALAÇÃO. AF_08/2021</t>
  </si>
  <si>
    <t xml:space="preserve"> 00011829 </t>
  </si>
  <si>
    <t>TORNEIRA DE BOIA CONVENCIONAL PARA CAIXA D'AGUA, AGUA FRIA, 1/2", COM HASTE E TORNEIRA METALICOS E BALAO PLASTICO</t>
  </si>
  <si>
    <t xml:space="preserve"> 15.1.33 </t>
  </si>
  <si>
    <t xml:space="preserve"> 86914 </t>
  </si>
  <si>
    <t>TORNEIRA CROMADA 1/2 OU 3/4 PARA TANQUE, PADRÃO MÉDIO - FORNECIMENTO E INSTALAÇÃO. AF_01/2020</t>
  </si>
  <si>
    <t xml:space="preserve"> 00013417 </t>
  </si>
  <si>
    <t>TORNEIRA METALICA CROMADA CANO CURTO, SEM BICO, SEM AREJADOR, DE PAREDE, PARA TANQUE E USO GERAL, 1/2" OU 3/4" (REF 1143)</t>
  </si>
  <si>
    <t xml:space="preserve"> 15.1.34 </t>
  </si>
  <si>
    <t xml:space="preserve"> 102607 </t>
  </si>
  <si>
    <t>CAIXA D´ÁGUA EM POLIETILENO, 1000 LITROS - FORNECIMENTO E INSTALAÇÃO. AF_06/2021</t>
  </si>
  <si>
    <t xml:space="preserve"> 00034636 </t>
  </si>
  <si>
    <t>CAIXA D'AGUA / RESERVATORIO EM POLIETILENO, 1000 LITROS, COM TAMPA</t>
  </si>
  <si>
    <t xml:space="preserve"> 15.1.35 </t>
  </si>
  <si>
    <t xml:space="preserve"> 86909 </t>
  </si>
  <si>
    <t>TORNEIRA CROMADA TUBO MÓVEL, DE MESA, 1/2 OU 3/4, PARA PIA DE COZINHA, PADRÃO ALTO - FORNECIMENTO E INSTALAÇÃO. AF_01/2020</t>
  </si>
  <si>
    <t xml:space="preserve"> 00011772 </t>
  </si>
  <si>
    <t>TORNEIRA METALICA CROMADA, DE MESA/BANCADA, PARA COZINHA, BICA MOVEL, COM AREJADOR, 1/2" OU 3/4" (REF 1167 / 1168)</t>
  </si>
  <si>
    <t xml:space="preserve"> 15.1.36 </t>
  </si>
  <si>
    <t xml:space="preserve"> 86906 </t>
  </si>
  <si>
    <t>TORNEIRA CROMADA DE MESA, 1/2 OU 3/4, PARA LAVATÓRIO, PADRÃO POPULAR - FORNECIMENTO E INSTALAÇÃO. AF_01/2020</t>
  </si>
  <si>
    <t xml:space="preserve"> 00013415 </t>
  </si>
  <si>
    <t>TORNEIRA DE MESA/BANCADA, PARA LAVATORIO, FIXA, METALICA CROMADA, PADRAO POPULAR, 1/2" OU 3/4" (REF 1193)</t>
  </si>
  <si>
    <t xml:space="preserve"> 15.1.37 </t>
  </si>
  <si>
    <t xml:space="preserve"> 15.1.38 </t>
  </si>
  <si>
    <t xml:space="preserve"> IH 10 </t>
  </si>
  <si>
    <t>TUBO DE LIGACAO CROMADO PARA VASO SANITARIO</t>
  </si>
  <si>
    <t xml:space="preserve"> 099200 </t>
  </si>
  <si>
    <t>SBC</t>
  </si>
  <si>
    <t>BOMBEIRO OU ENCANADOR</t>
  </si>
  <si>
    <t xml:space="preserve"> 004460 </t>
  </si>
  <si>
    <t>TUBO DE LIGACAO DE VASO SANITARIO 1600 DECA</t>
  </si>
  <si>
    <t xml:space="preserve"> 099034 </t>
  </si>
  <si>
    <t>AJUDANTE DE BOMBEIRO OU ENCANADOR</t>
  </si>
  <si>
    <t xml:space="preserve"> 15.2 </t>
  </si>
  <si>
    <t>INSTALAÇÃO SANITÁRIA</t>
  </si>
  <si>
    <t xml:space="preserve"> 15.2.1 </t>
  </si>
  <si>
    <t>8,93</t>
  </si>
  <si>
    <t xml:space="preserve"> 15.2.2 </t>
  </si>
  <si>
    <t xml:space="preserve"> 95545 </t>
  </si>
  <si>
    <t>SABONETEIRA DE PAREDE EM METAL CROMADO, INCLUSO FIXAÇÃO. AF_01/2020</t>
  </si>
  <si>
    <t xml:space="preserve"> 00011757 </t>
  </si>
  <si>
    <t>SABONETEIRA DE PAREDE EM METAL CROMADO</t>
  </si>
  <si>
    <t xml:space="preserve"> 15.2.3 </t>
  </si>
  <si>
    <t xml:space="preserve"> 99253 </t>
  </si>
  <si>
    <t>CAIXA ENTERRADA HIDRÁULICA RETANGULAR EM ALVENARIA COM TIJOLOS CERÂMICOS MACIÇOS, DIMENSÕES INTERNAS: 0,6X0,6X0,6 M PARA REDE DE DRENAGEM. AF_12/2020</t>
  </si>
  <si>
    <t xml:space="preserve"> 88628 </t>
  </si>
  <si>
    <t>ARGAMASSA TRAÇO 1:3 (EM VOLUME DE CIMENTO E AREIA MÉDIA ÚMIDA), PREPARO MECÂNICO COM BETONEIRA 400 L. AF_08/2019</t>
  </si>
  <si>
    <t xml:space="preserve"> 94970 </t>
  </si>
  <si>
    <t>CONCRETO FCK = 20MPA, TRAÇO 1:2,7:3 (EM MASSA SECA DE CIMENTO/ AREIA MÉDIA/ BRITA 1) - PREPARO MECÂNICO COM BETONEIRA 600 L. AF_05/2021</t>
  </si>
  <si>
    <t xml:space="preserve"> 87316 </t>
  </si>
  <si>
    <t>ARGAMASSA TRAÇO 1:4 (EM VOLUME DE CIMENTO E AREIA GROSSA ÚMIDA) PARA CHAPISCO CONVENCIONAL, PREPARO MECÂNICO COM BETONEIRA 400 L. AF_08/2019</t>
  </si>
  <si>
    <t xml:space="preserve"> 101616 </t>
  </si>
  <si>
    <t>PREPARO DE FUNDO DE VALA COM LARGURA MENOR QUE 1,5 M (ACERTO DO SOLO NATURAL). AF_08/2020</t>
  </si>
  <si>
    <t xml:space="preserve"> 00005069 </t>
  </si>
  <si>
    <t>PREGO DE ACO POLIDO COM CABECA 17 X 27 (2 1/2 X 11)</t>
  </si>
  <si>
    <t xml:space="preserve"> 00007258 </t>
  </si>
  <si>
    <t>TIJOLO CERAMICO MACICO COMUM DE *5 X 10 X 20* CM (L X A X C)</t>
  </si>
  <si>
    <t xml:space="preserve"> 15.2.4 </t>
  </si>
  <si>
    <t xml:space="preserve"> 95469 </t>
  </si>
  <si>
    <t>VASO SANITARIO SIFONADO CONVENCIONAL COM  LOUÇA BRANCA - FORNECIMENTO E INSTALAÇÃO. AF_01/2020</t>
  </si>
  <si>
    <t xml:space="preserve"> 00010420 </t>
  </si>
  <si>
    <t>BACIA SANITARIA (VASO) CONVENCIONAL, DE LOUCA BRANCA, SIFAO APARENTE, SAIDA VERTICAL (SEM ASSENTO)</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</si>
  <si>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</si>
  <si>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</si>
  <si>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</si>
  <si>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</si>
  <si>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15.2.5 </t>
  </si>
  <si>
    <t xml:space="preserve"> 95472 </t>
  </si>
  <si>
    <t>VASO SANITARIO SIFONADO CONVENCIONAL PARA PCD SEM FURO FRONTAL COM LOUÇA BRANCA SEM ASSENTO, INCLUSO CONJUNTO DE LIGAÇÃO PARA BACIA SANITÁRIA AJUSTÁVEL - FORNECIMENTO E INSTALAÇÃO. AF_01/2020</t>
  </si>
  <si>
    <t xml:space="preserve"> 95471 </t>
  </si>
  <si>
    <t>VASO SANITARIO SIFONADO CONVENCIONAL PARA PCD SEM FURO FRONTAL COM  LOUÇA BRANCA SEM ASSENTO -  FORNECIMENTO E INSTALAÇÃO. AF_01/2020</t>
  </si>
  <si>
    <t xml:space="preserve"> 00006142 </t>
  </si>
  <si>
    <t>CONJUNTO DE LIGACAO AJUSTAVEL, PARA VASO / BACIA SANITARIA, EM PLASTICO BRANCO, COM TUBO, CANOPLA E ESPUDE</t>
  </si>
  <si>
    <t xml:space="preserve"> 15.2.6 </t>
  </si>
  <si>
    <t xml:space="preserve"> 86920 </t>
  </si>
  <si>
    <t>TANQUE DE LOUÇA BRANCA COM COLUNA, 30L OU EQUIVALENTE, INCLUSO SIFÃO FLEXÍVEL EM PVC, VÁLVULA PLÁSTICA E TORNEIRA DE METAL CROMADO PADRÃO POPULAR - FORNECIMENTO E INSTALAÇÃO. AF_01/2020</t>
  </si>
  <si>
    <t xml:space="preserve"> 86872 </t>
  </si>
  <si>
    <t>TANQUE DE LOUÇA BRANCA COM COLUNA, 30L OU EQUIVALENTE - FORNECIMENTO E INSTALAÇÃO. AF_01/2020</t>
  </si>
  <si>
    <t xml:space="preserve"> 86883 </t>
  </si>
  <si>
    <t>SIFÃO DO TIPO FLEXÍVEL EM PVC 1  X 1.1/2  - FORNECIMENTO E INSTALAÇÃO. AF_01/2020</t>
  </si>
  <si>
    <t xml:space="preserve"> 86913 </t>
  </si>
  <si>
    <t>TORNEIRA CROMADA 1/2" OU 3/4" PARA TANQUE, PADRÃO POPULAR - FORNECIMENTO E INSTALAÇÃO. AF_01/2020</t>
  </si>
  <si>
    <t xml:space="preserve"> 86879 </t>
  </si>
  <si>
    <t>VÁLVULA EM PLÁSTICO 1" PARA PIA, TANQUE OU LAVATÓRIO, COM OU SEM LADRÃO - FORNECIMENTO E INSTALAÇÃO. AF_01/2020</t>
  </si>
  <si>
    <t xml:space="preserve"> 15.2.7 </t>
  </si>
  <si>
    <t xml:space="preserve"> 89707 </t>
  </si>
  <si>
    <t>CAIXA SIFONADA, PVC, DN 100 X 140 X 50 MM, JUNTA ELÁSTICA, FORNECIDA E INSTALADA EM RAMAL DE DESCARGA OU EM RAMAL DE ESGOTO SANITÁRIO. AF_08/2022</t>
  </si>
  <si>
    <t xml:space="preserve"> 00005103 </t>
  </si>
  <si>
    <t>CAIXA SIFONADA PVC, 100 X 100 X 50 MM, COM GRELHA REDONDA, BRANCA</t>
  </si>
  <si>
    <t xml:space="preserve"> 15.2.8 </t>
  </si>
  <si>
    <t xml:space="preserve"> 104326 </t>
  </si>
  <si>
    <t>RALO SECO CÔNICO, PVC, DN 100 X 40 MM, JUNTA SOLDÁVEL, FORNECIDO E INSTALADO EM RAMAL DE DESCARGA OU EM RAMAL DE ESGOTO SANITÁRIO. AF_08/2022</t>
  </si>
  <si>
    <t xml:space="preserve"> 00011711 </t>
  </si>
  <si>
    <t>RALO SECO CONICO, PVC, 100 X 40 MM, COM GRELHA QUADRADA BRANCA</t>
  </si>
  <si>
    <t xml:space="preserve"> 15.2.9 </t>
  </si>
  <si>
    <t xml:space="preserve"> 89778 </t>
  </si>
  <si>
    <t>LUVA SIMPLES, PVC, SERIE NORMAL, ESGOTO PREDIAL, DN 100 MM, JUNTA ELÁSTICA, FORNECIDO E INSTALADO EM RAMAL DE DESCARGA OU RAMAL DE ESGOTO SANITÁRIO. AF_08/2022</t>
  </si>
  <si>
    <t xml:space="preserve"> 00003899 </t>
  </si>
  <si>
    <t>LUVA SIMPLES, PVC, SOLDAVEL, DN 100 MM, SERIE NORMAL, PARA ESGOTO PREDIAL</t>
  </si>
  <si>
    <t xml:space="preserve"> 15.2.10 </t>
  </si>
  <si>
    <t xml:space="preserve"> 89753 </t>
  </si>
  <si>
    <t>LUVA SIMPLES, PVC, SERIE NORMAL, ESGOTO PREDIAL, DN 50 MM, JUNTA ELÁSTICA, FORNECIDO E INSTALADO EM RAMAL DE DESCARGA OU RAMAL DE ESGOTO SANITÁRIO. AF_08/2022</t>
  </si>
  <si>
    <t xml:space="preserve"> 00003875 </t>
  </si>
  <si>
    <t>LUVA SIMPLES, PVC, SOLDAVEL, DN 50 MM, SERIE NORMAL, PARA ESGOTO PREDIAL</t>
  </si>
  <si>
    <t xml:space="preserve"> 15.2.11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</si>
  <si>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</si>
  <si>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</si>
  <si>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</si>
  <si>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</si>
  <si>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15.2.12 </t>
  </si>
  <si>
    <t xml:space="preserve"> 89809 </t>
  </si>
  <si>
    <t>JOELHO 90 GRAUS, PVC, SERIE NORMAL, ESGOTO PREDIAL, DN 100 MM, JUNTA ELÁSTICA, FORNECIDO E INSTALADO EM PRUMADA DE ESGOTO SANITÁRIO OU VENTILAÇÃO. AF_08/2022</t>
  </si>
  <si>
    <t xml:space="preserve"> 00003520 </t>
  </si>
  <si>
    <t>JOELHO PVC, SOLDAVEL, PB, 90 GRAUS, DN 100 MM, PARA ESGOTO PREDIAL</t>
  </si>
  <si>
    <t xml:space="preserve"> 00000301 </t>
  </si>
  <si>
    <t>ANEL BORRACHA PARA TUBO ESGOTO PREDIAL, DN 100 MM (NBR 5688)</t>
  </si>
  <si>
    <t xml:space="preserve"> 15.2.13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</si>
  <si>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</si>
  <si>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</si>
  <si>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</si>
  <si>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</si>
  <si>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15.2.14 </t>
  </si>
  <si>
    <t xml:space="preserve"> 89802 </t>
  </si>
  <si>
    <t>JOELHO 45 GRAUS, PVC, SERIE NORMAL, ESGOTO PREDIAL, DN 50 MM, JUNTA ELÁSTICA, FORNECIDO E INSTALADO EM PRUMADA DE ESGOTO SANITÁRIO OU VENTILAÇÃO. AF_08/2022</t>
  </si>
  <si>
    <t xml:space="preserve"> 00003518 </t>
  </si>
  <si>
    <t>JOELHO PVC, SOLDAVEL, PB, 45 GRAUS, DN 50 MM, PARA ESGOTO PREDIAL</t>
  </si>
  <si>
    <t xml:space="preserve"> 00000296 </t>
  </si>
  <si>
    <t>ANEL BORRACHA PARA TUBO ESGOTO PREDIAL, DN 50 MM (NBR 5688)</t>
  </si>
  <si>
    <t xml:space="preserve"> 15.2.15 </t>
  </si>
  <si>
    <t xml:space="preserve"> 89810 </t>
  </si>
  <si>
    <t>JOELHO 45 GRAUS, PVC, SERIE NORMAL, ESGOTO PREDIAL, DN 100 MM, JUNTA ELÁSTICA, FORNECIDO E INSTALADO EM PRUMADA DE ESGOTO SANITÁRIO OU VENTILAÇÃO. AF_08/2022</t>
  </si>
  <si>
    <t xml:space="preserve"> 00003528 </t>
  </si>
  <si>
    <t>JOELHO PVC, SOLDAVEL, PB, 45 GRAUS, DN 100 MM, PARA ESGOTO PREDIAL</t>
  </si>
  <si>
    <t xml:space="preserve"> 15.2.16 </t>
  </si>
  <si>
    <t xml:space="preserve"> 89782 </t>
  </si>
  <si>
    <t>TE, PVC, SERIE NORMAL, ESGOTO PREDIAL, DN 40 X 40 MM, JUNTA SOLDÁVEL, FORNECIDO E INSTALADO EM RAMAL DE DESCARGA OU RAMAL DE ESGOTO SANITÁRIO. AF_08/2022</t>
  </si>
  <si>
    <t xml:space="preserve"> 00007116 </t>
  </si>
  <si>
    <t>TE PVC SOLDAVEL, BBB, 90 GRAUS, DN 40 MM, PARA ESGOTO SECUNDARIO PREDIAL</t>
  </si>
  <si>
    <t xml:space="preserve"> 15.2.17 </t>
  </si>
  <si>
    <t xml:space="preserve"> 89812 </t>
  </si>
  <si>
    <t>CURVA LONGA 90 GRAUS, PVC, SERIE NORMAL, ESGOTO PREDIAL, DN 100 MM, JUNTA ELÁSTICA, FORNECIDO E INSTALADO EM PRUMADA DE ESGOTO SANITÁRIO OU VENTILAÇÃO. AF_08/2022</t>
  </si>
  <si>
    <t xml:space="preserve"> 00001970 </t>
  </si>
  <si>
    <t>CURVA PVC LONGA 90 GRAUS, DN 100 MM, PARA ESGOTO PREDIAL</t>
  </si>
  <si>
    <t xml:space="preserve"> 15.2.18 </t>
  </si>
  <si>
    <t xml:space="preserve"> 89711 </t>
  </si>
  <si>
    <t>TUBO PVC, SERIE NORMAL, ESGOTO PREDIAL, DN 40 MM, FORNECIDO E INSTALADO EM RAMAL DE DESCARGA OU RAMAL DE ESGOTO SANITÁRIO. AF_08/2022</t>
  </si>
  <si>
    <t xml:space="preserve"> 00009835 </t>
  </si>
  <si>
    <t>TUBO PVC SERIE NORMAL, DN 40 MM, PARA ESGOTO PREDIAL (NBR 5688)</t>
  </si>
  <si>
    <t xml:space="preserve"> 15.2.19 </t>
  </si>
  <si>
    <t xml:space="preserve"> 89798 </t>
  </si>
  <si>
    <t>TUBO PVC, SERIE NORMAL, ESGOTO PREDIAL, DN 50 MM, FORNECIDO E INSTALADO EM PRUMADA DE ESGOTO SANITÁRIO OU VENTILAÇÃO. AF_08/2022</t>
  </si>
  <si>
    <t xml:space="preserve"> 00009838 </t>
  </si>
  <si>
    <t>TUBO PVC SERIE NORMAL, DN 50 MM, PARA ESGOTO PREDIAL (NBR 5688)</t>
  </si>
  <si>
    <t xml:space="preserve"> 15.2.20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</si>
  <si>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</si>
  <si>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</si>
  <si>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</si>
  <si>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</si>
  <si>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75,00</t>
  </si>
  <si>
    <t xml:space="preserve"> 15.2.21 </t>
  </si>
  <si>
    <t xml:space="preserve"> 100867 </t>
  </si>
  <si>
    <t>BARRA DE APOIO RETA, EM ACO INOX POLIDO, COMPRIMENTO 70 CM,  FIXADA NA PAREDE - FORNECIMENTO E INSTALAÇÃO. AF_01/2020</t>
  </si>
  <si>
    <t xml:space="preserve"> 00036205 </t>
  </si>
  <si>
    <t>BARRA DE APOIO RETA, EM ACO INOX POLIDO, COMPRIMENTO 70CM, DIAMETRO MINIMO 3 CM</t>
  </si>
  <si>
    <t xml:space="preserve"> 15.2.22 </t>
  </si>
  <si>
    <t xml:space="preserve"> 98052 </t>
  </si>
  <si>
    <t>TANQUE SÉPTICO CIRCULAR, EM CONCRETO PRÉ-MOLDADO, DIÂMETRO INTERNO = 1,10 M, ALTURA INTERNA = 2,50 M, VOLUME ÚTIL: 2138,2 L (PARA 5 CONTRIBUINTES). AF_12/2020_PA</t>
  </si>
  <si>
    <t xml:space="preserve"> 101623 </t>
  </si>
  <si>
    <t>PREPARO DE FUNDO DE VALA COM LARGURA MENOR QUE 1,5 M, COM CAMADA DE BRITA, LANÇAMENTO MECANIZADO. AF_08/2020</t>
  </si>
  <si>
    <t xml:space="preserve"> 97738 </t>
  </si>
  <si>
    <t>PEÇA CIRCULAR PRÉ-MOLDADA, VOLUME DE CONCRETO DE 10 A 30 LITROS, TAXA DE FIBRA DE POLIPROPILENO APROXIMADA DE 6 KG/M³. AF_03/2024_PS</t>
  </si>
  <si>
    <t xml:space="preserve"> 97739 </t>
  </si>
  <si>
    <t>PEÇA CIRCULAR PRÉ-MOLDADA, VOLUME DE CONCRETO DE 30 A 100 LITROS, TAXA DE AÇO APROXIMADA DE 30KG/M³. AF_03/2024</t>
  </si>
  <si>
    <t xml:space="preserve"> 00012551 </t>
  </si>
  <si>
    <t>ANEL EM CONCRETO ARMADO, LISO, PARA POCOS DE VISITA, POCOS DE INSPECAO, FOSSAS SEPTICAS E SUMIDOUROS, SEM FUNDO, DIAMETRO INTERNO DE 1,20 M E ALTURA DE 0,50 M</t>
  </si>
  <si>
    <t xml:space="preserve"> 15.2.23 </t>
  </si>
  <si>
    <t xml:space="preserve"> 98058 </t>
  </si>
  <si>
    <t>FILTRO ANAERÓBIO CIRCULAR, EM CONCRETO PRÉ-MOLDADO, DIÂMETRO INTERNO = 1,10 M, ALTURA INTERNA = 1,50 M, VOLUME ÚTIL: 1140,4 L (PARA 5 CONTRIBUINTES). AF_12/2020_PA</t>
  </si>
  <si>
    <t xml:space="preserve"> 00004720 </t>
  </si>
  <si>
    <t>PEDRA BRITADA N. 0, OU PEDRISCO (4,8 A 9,5 MM) POSTO PEDREIRA/FORNECEDOR, SEM FRETE</t>
  </si>
  <si>
    <t xml:space="preserve"> 00012532 </t>
  </si>
  <si>
    <t>ANEL EM CONCRETO ARMADO, LISO, PARA POCOS DE INSPECAO, SEM FUNDO, DIAMETRO INTERNO DE 0,60 M E ALTURA DE 0,50 M</t>
  </si>
  <si>
    <t xml:space="preserve"> 15.2.24 </t>
  </si>
  <si>
    <t xml:space="preserve"> 98062 </t>
  </si>
  <si>
    <t>SUMIDOURO CIRCULAR, EM CONCRETO PRÉ-MOLDADO, DIÂMETRO INTERNO = 1,88 M, ALTURA INTERNA = 2,00 M, ÁREA DE INFILTRAÇÃO: 13,1 M² (PARA 5 CONTRIBUINTES). AF_12/2020_PA</t>
  </si>
  <si>
    <t xml:space="preserve"> 101624 </t>
  </si>
  <si>
    <t>PREPARO DE FUNDO DE VALA COM LARGURA MAIOR OU IGUAL A 1,5 M E MENOR QUE 2,5 M, COM CAMADA DE BRITA, LANÇAMENTO MECANIZADO. AF_08/2020</t>
  </si>
  <si>
    <t xml:space="preserve"> 100475 </t>
  </si>
  <si>
    <t>ARGAMASSA TRAÇO 1:3 (EM VOLUME DE CIMENTO E AREIA MÉDIA ÚMIDA) COM ADIÇÃO DE IMPERMEABILIZANTE, PREPARO MECÂNICO COM BETONEIRA 400 L. AF_08/2019</t>
  </si>
  <si>
    <t xml:space="preserve"> 97740 </t>
  </si>
  <si>
    <t>PEÇA CIRCULAR PRÉ-MOLDADA, VOLUME DE CONCRETO ACIMA DE 100 LITROS, TAXA DE AÇO APROXIMADA DE 30KG/M³. AF_03/2024</t>
  </si>
  <si>
    <t xml:space="preserve"> 00043446 </t>
  </si>
  <si>
    <t>ANEL EM CONCRETO ARMADO, PERFURADO, PARA FOSSAS SEPTICAS E SUMIDOUROS, SEM FUNDO, DIAMETRO INTERNO DE 2,00 M E ALTURA DE 0,50 M</t>
  </si>
  <si>
    <t xml:space="preserve"> 16 </t>
  </si>
  <si>
    <t>IMPLANTAÇÃO/URBANIZAÇÃO</t>
  </si>
  <si>
    <t xml:space="preserve"> 16.1 </t>
  </si>
  <si>
    <t>MURO FECHAMENTO</t>
  </si>
  <si>
    <t xml:space="preserve"> 16.1.1 </t>
  </si>
  <si>
    <t>64,87</t>
  </si>
  <si>
    <t xml:space="preserve"> 16.1.2 </t>
  </si>
  <si>
    <t>0,97</t>
  </si>
  <si>
    <t xml:space="preserve"> 16.1.3 </t>
  </si>
  <si>
    <t>71,35</t>
  </si>
  <si>
    <t xml:space="preserve"> 16.1.4 </t>
  </si>
  <si>
    <t>5,35</t>
  </si>
  <si>
    <t xml:space="preserve"> 16.1.5 </t>
  </si>
  <si>
    <t xml:space="preserve"> 16.1.6 </t>
  </si>
  <si>
    <t>299,60</t>
  </si>
  <si>
    <t xml:space="preserve"> 16.1.7 </t>
  </si>
  <si>
    <t>128,40</t>
  </si>
  <si>
    <t xml:space="preserve"> 16.1.8 </t>
  </si>
  <si>
    <t xml:space="preserve"> 16.1.9 </t>
  </si>
  <si>
    <t xml:space="preserve"> 16.1.10 </t>
  </si>
  <si>
    <t xml:space="preserve"> C43 </t>
  </si>
  <si>
    <t>PLACA DE SINALIZACAO EM CHAPA DE ACO NUM 16 COM PINTURA REFLETIVA</t>
  </si>
  <si>
    <t>URBA - URBANIZAÇÃO</t>
  </si>
  <si>
    <t>und</t>
  </si>
  <si>
    <t xml:space="preserve"> 00034723 </t>
  </si>
  <si>
    <t xml:space="preserve"> 00005050 </t>
  </si>
  <si>
    <t>POSTE CONICO CONTINUO EM ACO GALVANIZADO, RETO, FLANGEADO, H = 3 M, DIAMETRO INFERIOR = *95* MM</t>
  </si>
  <si>
    <t xml:space="preserve"> 16.1.11 </t>
  </si>
  <si>
    <t xml:space="preserve"> 98504 </t>
  </si>
  <si>
    <t>PLANTIO DE GRAMA BATATAIS EM PLACAS. AF_05/2018</t>
  </si>
  <si>
    <t xml:space="preserve"> 88441 </t>
  </si>
  <si>
    <t>JARDINEIRO COM ENCARGOS COMPLEMENTARES</t>
  </si>
  <si>
    <t xml:space="preserve"> 00003324 </t>
  </si>
  <si>
    <t>GRAMA BATATAIS EM PLACAS, SEM PLANTIO</t>
  </si>
  <si>
    <t>188,69</t>
  </si>
  <si>
    <t xml:space="preserve"> 16.1.12 </t>
  </si>
  <si>
    <t xml:space="preserve"> 105127 </t>
  </si>
  <si>
    <t>INSTALAÇÃO DE CONCERTINA DUPLA CLIPADA, ESPIRAL DE 300 MM. AF_03/2024</t>
  </si>
  <si>
    <t xml:space="preserve"> 00034348 </t>
  </si>
  <si>
    <t>CONCERTINA CLIPADA (DUPLA) EM ACO GALVANIZADO DE ALTA RESISTENCIA, COM ESPIRAL DE 300 MM, D = 2,76 MM</t>
  </si>
  <si>
    <t>108,12</t>
  </si>
  <si>
    <t xml:space="preserve"> 17 </t>
  </si>
  <si>
    <t>SERVIÇOS COMPLEMENTARES</t>
  </si>
  <si>
    <t xml:space="preserve"> 17.1 </t>
  </si>
  <si>
    <t>FOSSO/URBANISMO</t>
  </si>
  <si>
    <t xml:space="preserve"> 17.1.1 </t>
  </si>
  <si>
    <t>11,50</t>
  </si>
  <si>
    <t xml:space="preserve"> 17.1.2 </t>
  </si>
  <si>
    <t>18,36</t>
  </si>
  <si>
    <t xml:space="preserve"> 17.1.3 </t>
  </si>
  <si>
    <t>18,28</t>
  </si>
  <si>
    <t xml:space="preserve"> 17.1.4 </t>
  </si>
  <si>
    <t>1,18</t>
  </si>
  <si>
    <t xml:space="preserve"> 17.1.5 </t>
  </si>
  <si>
    <t xml:space="preserve"> 17.1.6 </t>
  </si>
  <si>
    <t>60,48</t>
  </si>
  <si>
    <t xml:space="preserve"> 17.1.7 </t>
  </si>
  <si>
    <t>26,16</t>
  </si>
  <si>
    <t xml:space="preserve"> 17.1.8 </t>
  </si>
  <si>
    <t>15,81</t>
  </si>
  <si>
    <t xml:space="preserve"> 17.1.9 </t>
  </si>
  <si>
    <t xml:space="preserve"> 17.1.10 </t>
  </si>
  <si>
    <t>43,21</t>
  </si>
  <si>
    <t xml:space="preserve"> 17.1.11 </t>
  </si>
  <si>
    <t xml:space="preserve"> 98563 </t>
  </si>
  <si>
    <t>PROTEÇÃO MECÂNICA DE SUPERFÍCIE HORIZONTAL COM ARGAMASSA DE CIMENTO E AREIA, TRAÇO 1:3, E=2CM. AF_06/2018</t>
  </si>
  <si>
    <t>IMPE - IMPERMEABILIZAÇÕES E PROTEÇÕES DIVERSAS</t>
  </si>
  <si>
    <t xml:space="preserve"> 87372 </t>
  </si>
  <si>
    <t>ARGAMASSA TRAÇO 1:3 (EM VOLUME DE CIMENTO E AREIA MÉDIA ÚMIDA) PARA CONTRAPISO, PREPARO MANUAL. AF_08/2019</t>
  </si>
  <si>
    <t xml:space="preserve"> 00038365 </t>
  </si>
  <si>
    <t>CAMADA SEPARADORA DE FILME DE POLIETILENO 20 A 25 MICRA</t>
  </si>
  <si>
    <t>5,40</t>
  </si>
  <si>
    <t xml:space="preserve"> 17.1.12 </t>
  </si>
  <si>
    <t xml:space="preserve"> 98564 </t>
  </si>
  <si>
    <t>PROTEÇÃO MECÂNICA DE SUPERFÍCIE VERTICAL COM ARGAMASSA DE CIMENTO E AREIA, TRAÇO 1:3, E=2CM. AF_06/2018</t>
  </si>
  <si>
    <t xml:space="preserve"> 00010931 </t>
  </si>
  <si>
    <t>TELA DE ARAME GALVANIZADA, HEXAGONAL, FIO 0,56 MM (24 BWG), MALHA 1/2", H = 1 M</t>
  </si>
  <si>
    <t>10,41</t>
  </si>
  <si>
    <t xml:space="preserve"> 17.1.13 </t>
  </si>
  <si>
    <t xml:space="preserve"> SC01 </t>
  </si>
  <si>
    <t>CHAPA METÁLICA DOBRADA MEDINDO ( 100X160X100X6000 E 100X160X100X1200 ) NA CHAPA #11 (INSTALAR NA BORDA DO FOSSO) PINTADO EM ZEBRA AMARELO E PRETO - FORNECIMENTO E INSTALAÇÃO</t>
  </si>
  <si>
    <t xml:space="preserve"> 100747 </t>
  </si>
  <si>
    <t>PINTURA COM TINTA ALQUÍDICA DE ACABAMENTO (ESMALTE SINTÉTICO FOSCO) PULVERIZADA SOBRE PERFIL METÁLICO EXECUTADO EM FÁBRICA (POR DEMÃO). AF_01/2020_PE</t>
  </si>
  <si>
    <t xml:space="preserve"> CT25 </t>
  </si>
  <si>
    <t>CHAPA METÁLICA DOBRADA MEDINDO (100x160x100x6200)x 2 + (100x160x100x1000)x 2</t>
  </si>
  <si>
    <t xml:space="preserve"> 00011964 </t>
  </si>
  <si>
    <t>PARAFUSO DE ACO ZINCADO, TIPO CHUMBADOR PARABOLT, DIAMETRO 3/8", COMPRIMENTO 75 MM</t>
  </si>
  <si>
    <t xml:space="preserve"> 17.1.14 </t>
  </si>
  <si>
    <t xml:space="preserve"> 98553 </t>
  </si>
  <si>
    <t>IMPERMEABILIZAÇÃO DE SUPERFÍCIE COM MEMBRANA À BASE DE POLIURETANO, 2 DEMÃOS. AF_06/2018</t>
  </si>
  <si>
    <t xml:space="preserve"> 88270 </t>
  </si>
  <si>
    <t>IMPERMEABILIZADOR COM ENCARGOS COMPLEMENTARES</t>
  </si>
  <si>
    <t xml:space="preserve"> 88243 </t>
  </si>
  <si>
    <t>AJUDANTE ESPECIALIZADO COM ENCARGOS COMPLEMENTARES</t>
  </si>
  <si>
    <t xml:space="preserve"> 00044072 </t>
  </si>
  <si>
    <t>PRIMER EPOXI / EPOXIDICO</t>
  </si>
  <si>
    <t xml:space="preserve"> 00043148 </t>
  </si>
  <si>
    <t>MEMBRANA IMPERMEABILIZANTE A BASE DE POLIURETANO</t>
  </si>
  <si>
    <t xml:space="preserve"> 17.1.15 </t>
  </si>
  <si>
    <t xml:space="preserve"> 17.1.16 </t>
  </si>
  <si>
    <t>22,70</t>
  </si>
  <si>
    <t xml:space="preserve"> 17.1.17 </t>
  </si>
  <si>
    <t xml:space="preserve"> 89362 </t>
  </si>
  <si>
    <t>JOELHO 90 GRAUS, PVC, SOLDÁVEL, DN 25MM, INSTALADO EM RAMAL OU SUB-RAMAL DE ÁGUA - FORNECIMENTO E INSTALAÇÃO. AF_06/2022</t>
  </si>
  <si>
    <t xml:space="preserve"> 17.1.18 </t>
  </si>
  <si>
    <t xml:space="preserve"> 89363 </t>
  </si>
  <si>
    <t>JOELHO 45 GRAUS, PVC, SOLDÁVEL, DN 25MM, INSTALADO EM RAMAL OU SUB-RAMAL DE ÁGUA - FORNECIMENTO E INSTALAÇÃO. AF_06/2022</t>
  </si>
  <si>
    <t xml:space="preserve"> 00003500 </t>
  </si>
  <si>
    <t>JOELHO, PVC SOLDAVEL, 45 GRAUS, 25 MM, COR MARROM, PARA AGUA FRIA PREDIAL</t>
  </si>
  <si>
    <t xml:space="preserve"> 17.2 </t>
  </si>
  <si>
    <t>INSTALAÇÃO DE BASE PARA CONDENSADORES DE AR</t>
  </si>
  <si>
    <t xml:space="preserve"> 17.2.1 </t>
  </si>
  <si>
    <t>31,50</t>
  </si>
  <si>
    <t xml:space="preserve"> 17.2.2 </t>
  </si>
  <si>
    <t>1,26</t>
  </si>
  <si>
    <t xml:space="preserve"> 17.2.3 </t>
  </si>
  <si>
    <t xml:space="preserve"> 89750 </t>
  </si>
  <si>
    <t>CURVA LONGA 90 GRAUS, PVC, SERIE NORMAL, ESGOTO PREDIAL, DN 100 MM, JUNTA ELÁSTICA, FORNECIDO E INSTALADO EM RAMAL DE DESCARGA OU RAMAL DE ESGOTO SANITÁRIO. AF_08/2022</t>
  </si>
  <si>
    <t>21,00</t>
  </si>
  <si>
    <t xml:space="preserve"> 17.2.4 </t>
  </si>
  <si>
    <t>10,50</t>
  </si>
  <si>
    <t xml:space="preserve"> 17.2.5 </t>
  </si>
  <si>
    <t xml:space="preserve"> 17.2.6 </t>
  </si>
  <si>
    <t>MASSA ÚNICA, EM ARGAMASSA TRAÇO 1:2:8, PREPARO MECÂNICO, APLICADA MANUALMENTE EM PAREDES INTERNAS DE AMBIENTES COM ÁREA ENTRE 5M² E 10M², E = 17,5MM, COM TALISCAS. AF_03/2024</t>
  </si>
  <si>
    <t xml:space="preserve"> 17.2.7 </t>
  </si>
  <si>
    <t>0,18</t>
  </si>
  <si>
    <t xml:space="preserve"> 18 </t>
  </si>
  <si>
    <t>LIMPEZA FINAL DA OBRA</t>
  </si>
  <si>
    <t xml:space="preserve"> 18.1 </t>
  </si>
  <si>
    <t xml:space="preserve"> 99803 </t>
  </si>
  <si>
    <t>LIMPEZA DE PISO CERÂMICO OU PORCELANATO COM PANO ÚMIDO. AF_04/2019</t>
  </si>
  <si>
    <t>Total Sem BDI</t>
  </si>
  <si>
    <t>Total BDI</t>
  </si>
  <si>
    <t xml:space="preserve">SABRINA MACHADO GONCALVES COSTA
CNPJ 30.344.322/0001-19
S. M. GONCALVES COSTA LTDA
</t>
  </si>
  <si>
    <t>Total Geral</t>
  </si>
  <si>
    <t>Empreiteira</t>
  </si>
  <si>
    <t>Detran-MT</t>
  </si>
  <si>
    <t>Orçamento Sintético</t>
  </si>
  <si>
    <t>Item</t>
  </si>
  <si>
    <t>Valor Unit com BDI</t>
  </si>
  <si>
    <t>Simples Conferencia</t>
  </si>
  <si>
    <t>Dif</t>
  </si>
  <si>
    <t>%</t>
  </si>
  <si>
    <t xml:space="preserve">  </t>
  </si>
  <si>
    <t/>
  </si>
  <si>
    <t>DEFERENTE</t>
  </si>
  <si>
    <t xml:space="preserve"> 13.54 </t>
  </si>
  <si>
    <t>Cronograma Físico e Financeiro</t>
  </si>
  <si>
    <t>Total Por Etapa</t>
  </si>
  <si>
    <t>30 DIAS</t>
  </si>
  <si>
    <t>60 DIAS</t>
  </si>
  <si>
    <t>90 DIAS</t>
  </si>
  <si>
    <t>120 DIAS</t>
  </si>
  <si>
    <t>150 DIAS</t>
  </si>
  <si>
    <t>180 DIAS</t>
  </si>
  <si>
    <t>210 DIAS</t>
  </si>
  <si>
    <t>240 DIAS</t>
  </si>
  <si>
    <t>Porcentagem</t>
  </si>
  <si>
    <t>3,61%</t>
  </si>
  <si>
    <t>4,18%</t>
  </si>
  <si>
    <t>6,35%</t>
  </si>
  <si>
    <t>14,27%</t>
  </si>
  <si>
    <t>14,92%</t>
  </si>
  <si>
    <t>20,31%</t>
  </si>
  <si>
    <t>23,63%</t>
  </si>
  <si>
    <t>12,74%</t>
  </si>
  <si>
    <t>Custo</t>
  </si>
  <si>
    <t>Porcentagem Acumulado</t>
  </si>
  <si>
    <t>7,79%</t>
  </si>
  <si>
    <t>14,14%</t>
  </si>
  <si>
    <t>28,4%</t>
  </si>
  <si>
    <t>43,32%</t>
  </si>
  <si>
    <t>63,63%</t>
  </si>
  <si>
    <t>87,26%</t>
  </si>
  <si>
    <t>100,0%</t>
  </si>
  <si>
    <t>Custo Acumulado</t>
  </si>
  <si>
    <t>Planilha Orçamentária Resumida</t>
  </si>
  <si>
    <r>
      <rPr>
        <b/>
        <sz val="11"/>
        <color rgb="FF000000"/>
        <rFont val="Calibri"/>
      </rPr>
      <t xml:space="preserve">Obra: </t>
    </r>
    <r>
      <rPr>
        <sz val="11"/>
        <color rgb="FF000000"/>
        <rFont val="Calibri"/>
      </rPr>
      <t>DETRAN SÃO FELIX</t>
    </r>
  </si>
  <si>
    <r>
      <rPr>
        <b/>
        <sz val="11"/>
        <color rgb="FF000000"/>
        <rFont val="Calibri"/>
      </rPr>
      <t xml:space="preserve">Orçamento: </t>
    </r>
    <r>
      <rPr>
        <sz val="11"/>
        <color rgb="FF000000"/>
        <rFont val="Calibri"/>
      </rPr>
      <t>DETRAN SÃO FELIX</t>
    </r>
  </si>
  <si>
    <r>
      <rPr>
        <b/>
        <sz val="11"/>
        <color rgb="FF000000"/>
        <rFont val="Calibri"/>
      </rPr>
      <t xml:space="preserve">Cliente: </t>
    </r>
  </si>
  <si>
    <t>Relatório BDI - Padrão TCU</t>
  </si>
  <si>
    <r>
      <rPr>
        <b/>
        <sz val="11"/>
        <color rgb="FF000000"/>
        <rFont val="Calibri"/>
      </rPr>
      <t>Bancos:</t>
    </r>
    <r>
      <rPr>
        <sz val="11"/>
        <color rgb="FF000000"/>
        <rFont val="Calibri"/>
      </rPr>
      <t xml:space="preserve">
SINAPI: MT 8/2024</t>
    </r>
  </si>
  <si>
    <t>Ordem</t>
  </si>
  <si>
    <t>Abreviação</t>
  </si>
  <si>
    <t>Grupo</t>
  </si>
  <si>
    <t>Valor</t>
  </si>
  <si>
    <t>Preço Desonerado</t>
  </si>
  <si>
    <t>AC</t>
  </si>
  <si>
    <t>Administração Central</t>
  </si>
  <si>
    <t>A.1 Custos indiretos</t>
  </si>
  <si>
    <t>4,00%</t>
  </si>
  <si>
    <t>Não</t>
  </si>
  <si>
    <t>DF</t>
  </si>
  <si>
    <t>Despesas Financeiras</t>
  </si>
  <si>
    <t>A.2 Custos indiretos</t>
  </si>
  <si>
    <t>1,11%</t>
  </si>
  <si>
    <t>SG</t>
  </si>
  <si>
    <t>Seguros e Garantias</t>
  </si>
  <si>
    <t>A.3 Custos indiretos</t>
  </si>
  <si>
    <t>1,27%</t>
  </si>
  <si>
    <t>R</t>
  </si>
  <si>
    <t>Risco</t>
  </si>
  <si>
    <t>0,50%</t>
  </si>
  <si>
    <t>Lucro</t>
  </si>
  <si>
    <t>B. Lucro/remuneração</t>
  </si>
  <si>
    <t>8,85%</t>
  </si>
  <si>
    <t>T1</t>
  </si>
  <si>
    <t>PIS</t>
  </si>
  <si>
    <t>C.1.1 Tributo federal</t>
  </si>
  <si>
    <t>0,65%</t>
  </si>
  <si>
    <t>T2</t>
  </si>
  <si>
    <t>CONFINS</t>
  </si>
  <si>
    <t>C.1.2 Tributo federal</t>
  </si>
  <si>
    <t>3,00%</t>
  </si>
  <si>
    <t>T3</t>
  </si>
  <si>
    <t>Contribuição Previdenciária (CPRB)</t>
  </si>
  <si>
    <t>C.1.3 Tributo federal</t>
  </si>
  <si>
    <t>0,00%</t>
  </si>
  <si>
    <t>T4</t>
  </si>
  <si>
    <t>Tributos estaduais</t>
  </si>
  <si>
    <t>C.2 Tributo estadual</t>
  </si>
  <si>
    <t>T5</t>
  </si>
  <si>
    <t>ISS</t>
  </si>
  <si>
    <t>C.3.1 ISS</t>
  </si>
  <si>
    <t>Valor BDI:</t>
  </si>
  <si>
    <t>24,70%</t>
  </si>
  <si>
    <t>Analise 2 Sao Felx Araguaia Licitacao WFP</t>
  </si>
  <si>
    <t>25,7%</t>
  </si>
  <si>
    <t>Planilha Orçamentária Sintética Com Valor do Material, Mão de Obra e Equipamento</t>
  </si>
  <si>
    <t>M. O.</t>
  </si>
  <si>
    <t>EQ.</t>
  </si>
  <si>
    <t>MAT.</t>
  </si>
  <si>
    <t>Totais -&gt;</t>
  </si>
  <si>
    <t>249.379,85</t>
  </si>
  <si>
    <t>7.330,20</t>
  </si>
  <si>
    <t>469.307,19</t>
  </si>
  <si>
    <t>726.017,24</t>
  </si>
  <si>
    <t>Total sem BDI</t>
  </si>
  <si>
    <t>Total do BDI</t>
  </si>
  <si>
    <t>_______________________________________________________________
JOSÉ EDUARDO MARTINS
Setor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</si>
</sst>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000000"/>
    <numFmt numFmtId="165" formatCode="_-* #,##0.00_-;\-* #,##0.00_-;_-* &quot;-&quot;??_-;_-@"/>
    <numFmt numFmtId="166" formatCode="#,##0.00000"/>
    <numFmt numFmtId="167" formatCode="[$-416]#,##0.00"/>
  </numFmts>
  <fonts count="26" x14ac:knownFonts="1">
    <font>
      <sz val="11"/>
      <color rgb="FF000000"/>
      <name val="Arial"/>
      <scheme val="minor"/>
    </font>
    <font>
      <b/>
      <sz val="8"/>
      <color theme="1"/>
      <name val="Arial"/>
    </font>
    <font>
      <sz val="11"/>
      <name val="Arial"/>
    </font>
    <font>
      <b/>
      <sz val="11"/>
      <color theme="1"/>
      <name val="Arial"/>
    </font>
    <font>
      <b/>
      <sz val="10"/>
      <color theme="1"/>
      <name val="Arial"/>
    </font>
    <font>
      <b/>
      <sz val="8"/>
      <color rgb="FF000000"/>
      <name val="Arial"/>
    </font>
    <font>
      <b/>
      <sz val="10"/>
      <color rgb="FF000000"/>
      <name val="Arial"/>
    </font>
    <font>
      <sz val="8"/>
      <color rgb="FF000000"/>
      <name val="Arial"/>
    </font>
    <font>
      <sz val="10"/>
      <color rgb="FF000000"/>
      <name val="Arial"/>
    </font>
    <font>
      <sz val="8"/>
      <color theme="1"/>
      <name val="Arial"/>
    </font>
    <font>
      <sz val="10"/>
      <color theme="1"/>
      <name val="Arial"/>
    </font>
    <font>
      <sz val="11"/>
      <color rgb="FF000000"/>
      <name val="Arial"/>
    </font>
    <font>
      <b/>
      <sz val="8"/>
      <color rgb="FFFF0000"/>
      <name val="Arial"/>
    </font>
    <font>
      <b/>
      <sz val="10"/>
      <color rgb="FFFF0000"/>
      <name val="Arial"/>
    </font>
    <font>
      <sz val="11"/>
      <color theme="1"/>
      <name val="Arial"/>
    </font>
    <font>
      <b/>
      <sz val="12"/>
      <color theme="1"/>
      <name val="Arial"/>
    </font>
    <font>
      <b/>
      <sz val="11"/>
      <color rgb="FF000000"/>
      <name val="Arial"/>
    </font>
    <font>
      <sz val="11"/>
      <color rgb="FF000000"/>
      <name val="Arial"/>
      <scheme val="minor"/>
    </font>
    <font>
      <sz val="11"/>
      <color theme="1"/>
      <name val="Calibri"/>
    </font>
    <font>
      <b/>
      <sz val="20"/>
      <color theme="1"/>
      <name val="Calibri"/>
    </font>
    <font>
      <b/>
      <sz val="11"/>
      <color rgb="FF000000"/>
      <name val="Calibri"/>
    </font>
    <font>
      <sz val="11"/>
      <color rgb="FF000000"/>
      <name val="Calibri"/>
    </font>
    <font>
      <sz val="11"/>
      <color rgb="FF000000"/>
      <name val="Arial"/>
      <family val="2"/>
      <scheme val="minor"/>
    </font>
    <font>
      <sz val="11"/>
      <color rgb="FF000000"/>
      <name val="Arial"/>
      <family val="2"/>
    </font>
    <font>
      <sz val="10"/>
      <color rgb="FF000000"/>
      <name val="Arial"/>
      <family val="2"/>
      <scheme val="minor"/>
    </font>
    <font>
      <sz val="11"/>
      <name val="Arial"/>
      <family val="2"/>
    </font>
  </fonts>
  <fills count="13">
    <fill>
      <patternFill patternType="none"/>
    </fill>
    <fill>
      <patternFill patternType="gray125"/>
    </fill>
    <fill>
      <patternFill patternType="solid">
        <fgColor rgb="FFFFFFFF"/>
        <bgColor rgb="FFFFFFFF"/>
      </patternFill>
    </fill>
    <fill>
      <patternFill patternType="solid">
        <fgColor rgb="FF00FFFF"/>
        <bgColor rgb="FF00FFFF"/>
      </patternFill>
    </fill>
    <fill>
      <patternFill patternType="solid">
        <fgColor rgb="FFD6D6D6"/>
        <bgColor rgb="FFD6D6D6"/>
      </patternFill>
    </fill>
    <fill>
      <patternFill patternType="solid">
        <fgColor theme="0"/>
        <bgColor theme="0"/>
      </patternFill>
    </fill>
    <fill>
      <patternFill patternType="solid">
        <fgColor rgb="FFFF0000"/>
        <bgColor rgb="FFFF0000"/>
      </patternFill>
    </fill>
    <fill>
      <patternFill patternType="solid">
        <fgColor rgb="FFFF00FF"/>
        <bgColor rgb="FFFF00FF"/>
      </patternFill>
    </fill>
    <fill>
      <patternFill patternType="solid">
        <fgColor rgb="FFD8ECF6"/>
        <bgColor rgb="FFD8ECF6"/>
      </patternFill>
    </fill>
    <fill>
      <patternFill patternType="solid">
        <fgColor rgb="FF808080"/>
        <bgColor rgb="FF808080"/>
      </patternFill>
    </fill>
    <fill>
      <patternFill patternType="solid">
        <fgColor theme="0"/>
        <bgColor rgb="FFFFFFFF"/>
      </patternFill>
    </fill>
    <fill>
      <patternFill patternType="solid">
        <fgColor rgb="FFFFFF00"/>
        <bgColor indexed="64"/>
      </patternFill>
    </fill>
    <fill>
      <patternFill patternType="solid">
        <fgColor theme="0"/>
        <bgColor indexed="64"/>
      </patternFill>
    </fill>
  </fills>
  <borders count="48">
    <border>
      <left/>
      <right/>
      <top/>
      <bottom/>
      <diagonal/>
    </border>
    <border>
      <left/>
      <right/>
      <top/>
      <bottom/>
      <diagonal/>
    </border>
    <border>
      <left/>
      <right/>
      <top/>
      <bottom/>
      <diagonal/>
    </border>
    <border>
      <left/>
      <right/>
      <top/>
      <bottom/>
      <diagonal/>
    </border>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style="thick">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ck">
        <color rgb="FFFF5500"/>
      </bottom>
      <diagonal/>
    </border>
    <border>
      <left style="thin">
        <color rgb="FFCCCCCC"/>
      </left>
      <right style="thin">
        <color rgb="FFCCCCCC"/>
      </right>
      <top style="thin">
        <color rgb="FFCCCCCC"/>
      </top>
      <bottom/>
      <diagonal/>
    </border>
    <border>
      <left/>
      <right/>
      <top/>
      <bottom/>
      <diagonal/>
    </border>
    <border>
      <left/>
      <right/>
      <top/>
      <bottom/>
      <diagonal/>
    </border>
    <border>
      <left/>
      <right/>
      <top style="thin">
        <color rgb="FFCCCCCC"/>
      </top>
      <bottom style="thin">
        <color rgb="FFCCCCCC"/>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style="thin">
        <color indexed="64"/>
      </left>
      <right style="thin">
        <color indexed="64"/>
      </right>
      <top style="thin">
        <color indexed="64"/>
      </top>
      <bottom style="thin">
        <color indexed="64"/>
      </bottom>
      <diagonal/>
    </border>
    <border>
      <left style="thin">
        <color rgb="FFCCCCCC"/>
      </left>
      <right/>
      <top/>
      <bottom style="thick">
        <color rgb="FFFF5500"/>
      </bottom>
      <diagonal/>
    </border>
    <border>
      <left style="thin">
        <color rgb="FFCCCCCC"/>
      </left>
      <right/>
      <top style="thick">
        <color rgb="FFFF0000"/>
      </top>
      <bottom style="thick">
        <color rgb="FFFF0000"/>
      </bottom>
      <diagonal/>
    </border>
    <border>
      <left/>
      <right/>
      <top style="thick">
        <color rgb="FFFF0000"/>
      </top>
      <bottom style="thick">
        <color rgb="FFFF5500"/>
      </bottom>
      <diagonal/>
    </border>
    <border>
      <left style="thin">
        <color rgb="FFCCCCCC"/>
      </left>
      <right/>
      <top style="thin">
        <color rgb="FFCCCCCC"/>
      </top>
      <bottom style="thick">
        <color rgb="FFFF0000"/>
      </bottom>
      <diagonal/>
    </border>
    <border>
      <left style="thin">
        <color rgb="FFCCCCCC"/>
      </left>
      <right/>
      <top style="thick">
        <color rgb="FFFF0000"/>
      </top>
      <bottom style="thick">
        <color rgb="FFFF5500"/>
      </bottom>
      <diagonal/>
    </border>
    <border>
      <left/>
      <right style="thin">
        <color rgb="FFCCCCCC"/>
      </right>
      <top style="thin">
        <color rgb="FFCCCCCC"/>
      </top>
      <bottom style="thick">
        <color rgb="FFFF0000"/>
      </bottom>
      <diagonal/>
    </border>
    <border>
      <left/>
      <right style="thin">
        <color rgb="FFCCCCCC"/>
      </right>
      <top style="thick">
        <color rgb="FFFF0000"/>
      </top>
      <bottom style="thick">
        <color rgb="FFFF5500"/>
      </bottom>
      <diagonal/>
    </border>
    <border>
      <left style="thin">
        <color rgb="FFCCCCCC"/>
      </left>
      <right style="thin">
        <color rgb="FFCCCCCC"/>
      </right>
      <top style="thin">
        <color rgb="FFCCCCCC"/>
      </top>
      <bottom style="thick">
        <color rgb="FFFF0000"/>
      </bottom>
      <diagonal/>
    </border>
    <border>
      <left/>
      <right/>
      <top style="thick">
        <color rgb="FFFF0000"/>
      </top>
      <bottom/>
      <diagonal/>
    </border>
    <border>
      <left style="thin">
        <color rgb="FFCCCCCC"/>
      </left>
      <right style="thin">
        <color rgb="FFCCCCCC"/>
      </right>
      <top style="thick">
        <color rgb="FFFF0000"/>
      </top>
      <bottom style="thick">
        <color rgb="FFFF0000"/>
      </bottom>
      <diagonal/>
    </border>
    <border>
      <left style="thin">
        <color rgb="FFCCCCCC"/>
      </left>
      <right style="thin">
        <color rgb="FFCCCCCC"/>
      </right>
      <top style="thick">
        <color rgb="FFFF0000"/>
      </top>
      <bottom/>
      <diagonal/>
    </border>
  </borders>
  <cellStyleXfs count="2">
    <xf numFmtId="0" fontId="0" fillId="0" borderId="0"/>
    <xf numFmtId="43" fontId="17" fillId="0" borderId="0" applyFont="0" applyFill="0" applyBorder="0" applyAlignment="0" applyProtection="0"/>
  </cellStyleXfs>
  <cellXfs count="259">
    <xf numFmtId="0" fontId="0" fillId="0" borderId="0" xfId="0"/>
    <xf numFmtId="0" fontId="3" fillId="2" borderId="4" xfId="0" applyFont="1" applyFill="1" applyBorder="1" applyAlignment="1">
      <alignment horizontal="left" vertical="top" wrapText="1"/>
    </xf>
    <xf numFmtId="0" fontId="3" fillId="0" borderId="0" xfId="0" applyFont="1" applyAlignment="1">
      <alignment horizontal="left" vertical="top" wrapText="1"/>
    </xf>
    <xf numFmtId="0" fontId="4" fillId="2" borderId="4" xfId="0" applyFont="1" applyFill="1" applyBorder="1" applyAlignment="1">
      <alignment horizontal="left" vertical="top" wrapText="1"/>
    </xf>
    <xf numFmtId="0" fontId="4" fillId="0" borderId="0" xfId="0" applyFont="1" applyAlignment="1">
      <alignment horizontal="left" vertical="top" wrapText="1"/>
    </xf>
    <xf numFmtId="0" fontId="3" fillId="2" borderId="4" xfId="0" applyFont="1" applyFill="1" applyBorder="1" applyAlignment="1">
      <alignment horizontal="center" wrapText="1"/>
    </xf>
    <xf numFmtId="0" fontId="3" fillId="0" borderId="0" xfId="0" applyFont="1" applyAlignment="1">
      <alignment horizontal="center" wrapText="1"/>
    </xf>
    <xf numFmtId="0" fontId="5" fillId="3" borderId="5" xfId="0" applyFont="1" applyFill="1" applyBorder="1" applyAlignment="1">
      <alignment horizontal="left" vertical="top" wrapText="1"/>
    </xf>
    <xf numFmtId="0" fontId="5" fillId="3" borderId="5" xfId="0" applyFont="1" applyFill="1" applyBorder="1" applyAlignment="1">
      <alignment horizontal="right" vertical="top" wrapText="1"/>
    </xf>
    <xf numFmtId="4" fontId="5" fillId="3" borderId="5" xfId="0" applyNumberFormat="1" applyFont="1" applyFill="1" applyBorder="1" applyAlignment="1">
      <alignment horizontal="right" vertical="top" wrapText="1"/>
    </xf>
    <xf numFmtId="4" fontId="6" fillId="0" borderId="0" xfId="0" applyNumberFormat="1" applyFont="1" applyAlignment="1">
      <alignment horizontal="right" vertical="top" wrapText="1"/>
    </xf>
    <xf numFmtId="0" fontId="1" fillId="2" borderId="5" xfId="0" applyFont="1" applyFill="1" applyBorder="1" applyAlignment="1">
      <alignment horizontal="left" vertical="top" wrapText="1"/>
    </xf>
    <xf numFmtId="0" fontId="1" fillId="2" borderId="5" xfId="0" applyFont="1" applyFill="1" applyBorder="1" applyAlignment="1">
      <alignment horizontal="right" vertical="top" wrapText="1"/>
    </xf>
    <xf numFmtId="0" fontId="1" fillId="2" borderId="5" xfId="0" applyFont="1" applyFill="1" applyBorder="1" applyAlignment="1">
      <alignment horizontal="center" vertical="top" wrapText="1"/>
    </xf>
    <xf numFmtId="0" fontId="3" fillId="2" borderId="4" xfId="0" applyFont="1" applyFill="1" applyBorder="1" applyAlignment="1">
      <alignment horizontal="right" vertical="top" wrapText="1"/>
    </xf>
    <xf numFmtId="0" fontId="3" fillId="0" borderId="0" xfId="0" applyFont="1" applyAlignment="1">
      <alignment horizontal="right" vertical="top" wrapText="1"/>
    </xf>
    <xf numFmtId="0" fontId="7" fillId="2" borderId="5" xfId="0" applyFont="1" applyFill="1" applyBorder="1" applyAlignment="1">
      <alignment horizontal="left" vertical="top" wrapText="1"/>
    </xf>
    <xf numFmtId="0" fontId="7" fillId="2" borderId="5" xfId="0" applyFont="1" applyFill="1" applyBorder="1" applyAlignment="1">
      <alignment horizontal="right" vertical="top" wrapText="1"/>
    </xf>
    <xf numFmtId="0" fontId="7" fillId="2" borderId="5" xfId="0" applyFont="1" applyFill="1" applyBorder="1" applyAlignment="1">
      <alignment horizontal="center" vertical="top" wrapText="1"/>
    </xf>
    <xf numFmtId="164" fontId="7" fillId="2" borderId="5" xfId="0" applyNumberFormat="1" applyFont="1" applyFill="1" applyBorder="1" applyAlignment="1">
      <alignment horizontal="right" vertical="top" wrapText="1"/>
    </xf>
    <xf numFmtId="4" fontId="7" fillId="2" borderId="5" xfId="0" applyNumberFormat="1" applyFont="1" applyFill="1" applyBorder="1" applyAlignment="1">
      <alignment horizontal="right" vertical="top" wrapText="1"/>
    </xf>
    <xf numFmtId="4" fontId="8" fillId="2" borderId="4" xfId="0" applyNumberFormat="1" applyFont="1" applyFill="1" applyBorder="1" applyAlignment="1">
      <alignment horizontal="right" vertical="top" wrapText="1"/>
    </xf>
    <xf numFmtId="4" fontId="8" fillId="0" borderId="0" xfId="0" applyNumberFormat="1" applyFont="1" applyAlignment="1">
      <alignment horizontal="right" vertical="top" wrapText="1"/>
    </xf>
    <xf numFmtId="0" fontId="9" fillId="2" borderId="5" xfId="0" applyFont="1" applyFill="1" applyBorder="1" applyAlignment="1">
      <alignment horizontal="left" vertical="top" wrapText="1"/>
    </xf>
    <xf numFmtId="0" fontId="9" fillId="2" borderId="5" xfId="0" applyFont="1" applyFill="1" applyBorder="1" applyAlignment="1">
      <alignment horizontal="right" vertical="top" wrapText="1"/>
    </xf>
    <xf numFmtId="0" fontId="9" fillId="2" borderId="5" xfId="0" applyFont="1" applyFill="1" applyBorder="1" applyAlignment="1">
      <alignment horizontal="center" vertical="top" wrapText="1"/>
    </xf>
    <xf numFmtId="164" fontId="9" fillId="2" borderId="5" xfId="0" applyNumberFormat="1" applyFont="1" applyFill="1" applyBorder="1" applyAlignment="1">
      <alignment horizontal="right" vertical="top" wrapText="1"/>
    </xf>
    <xf numFmtId="4" fontId="9" fillId="2" borderId="5" xfId="0" applyNumberFormat="1" applyFont="1" applyFill="1" applyBorder="1" applyAlignment="1">
      <alignment horizontal="right" vertical="top" wrapText="1"/>
    </xf>
    <xf numFmtId="4" fontId="10" fillId="4" borderId="4" xfId="0" applyNumberFormat="1" applyFont="1" applyFill="1" applyBorder="1" applyAlignment="1">
      <alignment horizontal="right" vertical="top" wrapText="1"/>
    </xf>
    <xf numFmtId="4" fontId="10" fillId="0" borderId="0" xfId="0" applyNumberFormat="1" applyFont="1" applyAlignment="1">
      <alignment horizontal="right" vertical="top" wrapText="1"/>
    </xf>
    <xf numFmtId="0" fontId="9" fillId="2" borderId="4" xfId="0" applyFont="1" applyFill="1" applyBorder="1" applyAlignment="1">
      <alignment horizontal="right" vertical="top" wrapText="1"/>
    </xf>
    <xf numFmtId="4" fontId="9" fillId="2" borderId="4" xfId="0" applyNumberFormat="1" applyFont="1" applyFill="1" applyBorder="1" applyAlignment="1">
      <alignment horizontal="right" vertical="top" wrapText="1"/>
    </xf>
    <xf numFmtId="4" fontId="10" fillId="2" borderId="4" xfId="0" applyNumberFormat="1" applyFont="1" applyFill="1" applyBorder="1" applyAlignment="1">
      <alignment horizontal="right" vertical="top" wrapText="1"/>
    </xf>
    <xf numFmtId="4" fontId="9" fillId="5" borderId="4" xfId="0" applyNumberFormat="1" applyFont="1" applyFill="1" applyBorder="1" applyAlignment="1">
      <alignment horizontal="right" vertical="top" wrapText="1"/>
    </xf>
    <xf numFmtId="4" fontId="10" fillId="5" borderId="4" xfId="0" applyNumberFormat="1" applyFont="1" applyFill="1" applyBorder="1" applyAlignment="1">
      <alignment horizontal="right" vertical="top" wrapText="1"/>
    </xf>
    <xf numFmtId="0" fontId="1" fillId="2" borderId="4" xfId="0" applyFont="1" applyFill="1" applyBorder="1" applyAlignment="1">
      <alignment horizontal="right" vertical="top" wrapText="1"/>
    </xf>
    <xf numFmtId="164" fontId="1" fillId="2" borderId="4" xfId="0" applyNumberFormat="1" applyFont="1" applyFill="1" applyBorder="1" applyAlignment="1">
      <alignment horizontal="right" vertical="top" wrapText="1"/>
    </xf>
    <xf numFmtId="4" fontId="1" fillId="2" borderId="4" xfId="0" applyNumberFormat="1" applyFont="1" applyFill="1" applyBorder="1" applyAlignment="1">
      <alignment horizontal="right" vertical="top" wrapText="1"/>
    </xf>
    <xf numFmtId="4" fontId="4" fillId="5" borderId="4" xfId="0" applyNumberFormat="1" applyFont="1" applyFill="1" applyBorder="1" applyAlignment="1">
      <alignment horizontal="right" vertical="top" wrapText="1"/>
    </xf>
    <xf numFmtId="4" fontId="4" fillId="0" borderId="0" xfId="0" applyNumberFormat="1" applyFont="1" applyAlignment="1">
      <alignment horizontal="right" vertical="top" wrapText="1"/>
    </xf>
    <xf numFmtId="4" fontId="11" fillId="0" borderId="0" xfId="0" applyNumberFormat="1" applyFont="1"/>
    <xf numFmtId="0" fontId="7" fillId="2" borderId="8"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0" borderId="0" xfId="0" applyFont="1" applyAlignment="1">
      <alignment horizontal="left" vertical="top" wrapText="1"/>
    </xf>
    <xf numFmtId="4" fontId="9" fillId="0" borderId="0" xfId="0" applyNumberFormat="1" applyFont="1" applyAlignment="1">
      <alignment horizontal="right" vertical="top" wrapText="1"/>
    </xf>
    <xf numFmtId="4" fontId="4" fillId="6" borderId="4" xfId="0" applyNumberFormat="1" applyFont="1" applyFill="1" applyBorder="1" applyAlignment="1">
      <alignment horizontal="right" vertical="top" wrapText="1"/>
    </xf>
    <xf numFmtId="4" fontId="10" fillId="6" borderId="4" xfId="0" applyNumberFormat="1" applyFont="1" applyFill="1" applyBorder="1" applyAlignment="1">
      <alignment horizontal="right" vertical="top" wrapText="1"/>
    </xf>
    <xf numFmtId="4" fontId="1" fillId="5" borderId="4" xfId="0" applyNumberFormat="1" applyFont="1" applyFill="1" applyBorder="1" applyAlignment="1">
      <alignment horizontal="right" vertical="top" wrapText="1"/>
    </xf>
    <xf numFmtId="4" fontId="12" fillId="3" borderId="5" xfId="0" applyNumberFormat="1" applyFont="1" applyFill="1" applyBorder="1" applyAlignment="1">
      <alignment horizontal="right" vertical="top" wrapText="1"/>
    </xf>
    <xf numFmtId="4" fontId="13" fillId="3" borderId="4" xfId="0" applyNumberFormat="1" applyFont="1" applyFill="1" applyBorder="1" applyAlignment="1">
      <alignment horizontal="right" vertical="top" wrapText="1"/>
    </xf>
    <xf numFmtId="4" fontId="6" fillId="3" borderId="4" xfId="0" applyNumberFormat="1" applyFont="1" applyFill="1" applyBorder="1" applyAlignment="1">
      <alignment horizontal="right" vertical="top" wrapText="1"/>
    </xf>
    <xf numFmtId="4" fontId="8" fillId="6" borderId="4" xfId="0" applyNumberFormat="1" applyFont="1" applyFill="1" applyBorder="1" applyAlignment="1">
      <alignment horizontal="right" vertical="top" wrapText="1"/>
    </xf>
    <xf numFmtId="4" fontId="8" fillId="5" borderId="4" xfId="0" applyNumberFormat="1" applyFont="1" applyFill="1" applyBorder="1" applyAlignment="1">
      <alignment horizontal="right" vertical="top" wrapText="1"/>
    </xf>
    <xf numFmtId="0" fontId="11" fillId="0" borderId="0" xfId="0" applyFont="1"/>
    <xf numFmtId="4" fontId="14" fillId="0" borderId="0" xfId="0" applyNumberFormat="1" applyFont="1"/>
    <xf numFmtId="165" fontId="14" fillId="0" borderId="0" xfId="0" applyNumberFormat="1" applyFont="1"/>
    <xf numFmtId="0" fontId="5" fillId="2" borderId="5" xfId="0" applyFont="1" applyFill="1" applyBorder="1" applyAlignment="1">
      <alignment horizontal="left" vertical="top" wrapText="1"/>
    </xf>
    <xf numFmtId="0" fontId="5" fillId="2" borderId="5" xfId="0" applyFont="1" applyFill="1" applyBorder="1" applyAlignment="1">
      <alignment horizontal="right" vertical="top" wrapText="1"/>
    </xf>
    <xf numFmtId="4" fontId="5" fillId="2" borderId="5" xfId="0" applyNumberFormat="1" applyFont="1" applyFill="1" applyBorder="1" applyAlignment="1">
      <alignment horizontal="right" vertical="top" wrapText="1"/>
    </xf>
    <xf numFmtId="0" fontId="8" fillId="5" borderId="4" xfId="0" applyFont="1" applyFill="1" applyBorder="1" applyAlignment="1">
      <alignment horizontal="left" vertical="top" wrapText="1"/>
    </xf>
    <xf numFmtId="4" fontId="12" fillId="2"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4" fontId="8" fillId="3" borderId="4" xfId="0" applyNumberFormat="1" applyFont="1" applyFill="1" applyBorder="1" applyAlignment="1">
      <alignment horizontal="right" vertical="top" wrapText="1"/>
    </xf>
    <xf numFmtId="4" fontId="10" fillId="7" borderId="4" xfId="0" applyNumberFormat="1" applyFont="1" applyFill="1" applyBorder="1" applyAlignment="1">
      <alignment horizontal="right" vertical="top" wrapText="1"/>
    </xf>
    <xf numFmtId="4" fontId="6" fillId="8" borderId="4" xfId="0" applyNumberFormat="1" applyFont="1" applyFill="1" applyBorder="1" applyAlignment="1">
      <alignment horizontal="right" vertical="top" wrapText="1"/>
    </xf>
    <xf numFmtId="0" fontId="9" fillId="2" borderId="4"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0" borderId="0" xfId="0" applyFont="1" applyAlignment="1">
      <alignment horizontal="center" vertical="top" wrapText="1"/>
    </xf>
    <xf numFmtId="0" fontId="1" fillId="2" borderId="4" xfId="0" applyFont="1" applyFill="1" applyBorder="1" applyAlignment="1">
      <alignment horizontal="center" wrapText="1"/>
    </xf>
    <xf numFmtId="165" fontId="11" fillId="0" borderId="0" xfId="0" applyNumberFormat="1" applyFont="1"/>
    <xf numFmtId="0" fontId="4" fillId="0" borderId="0" xfId="0" applyFont="1" applyAlignment="1">
      <alignment horizontal="center" vertical="top" wrapText="1"/>
    </xf>
    <xf numFmtId="0" fontId="11" fillId="0" borderId="0" xfId="0" applyFont="1" applyAlignment="1">
      <alignment horizontal="center"/>
    </xf>
    <xf numFmtId="0" fontId="16" fillId="2" borderId="4" xfId="0" applyFont="1" applyFill="1" applyBorder="1" applyAlignment="1">
      <alignment horizontal="center" vertical="center" wrapText="1"/>
    </xf>
    <xf numFmtId="0" fontId="17" fillId="0" borderId="0" xfId="0" applyFont="1"/>
    <xf numFmtId="0" fontId="16" fillId="2" borderId="5" xfId="0" applyFont="1" applyFill="1" applyBorder="1" applyAlignment="1">
      <alignment horizontal="center" vertical="center" wrapText="1"/>
    </xf>
    <xf numFmtId="0" fontId="16" fillId="2" borderId="5" xfId="0" applyFont="1" applyFill="1" applyBorder="1" applyAlignment="1">
      <alignment vertical="center" wrapText="1"/>
    </xf>
    <xf numFmtId="0" fontId="16" fillId="2" borderId="5" xfId="0" applyFont="1" applyFill="1" applyBorder="1" applyAlignment="1">
      <alignment horizontal="right" vertical="center" wrapText="1"/>
    </xf>
    <xf numFmtId="0" fontId="16" fillId="8" borderId="5" xfId="0" applyFont="1" applyFill="1" applyBorder="1" applyAlignment="1">
      <alignment horizontal="center" vertical="center" wrapText="1"/>
    </xf>
    <xf numFmtId="0" fontId="11" fillId="8" borderId="5" xfId="0" applyFont="1" applyFill="1" applyBorder="1" applyAlignment="1">
      <alignment horizontal="center" vertical="center"/>
    </xf>
    <xf numFmtId="0" fontId="16" fillId="8" borderId="5" xfId="0" applyFont="1" applyFill="1" applyBorder="1" applyAlignment="1">
      <alignment vertical="center" wrapText="1"/>
    </xf>
    <xf numFmtId="0" fontId="11" fillId="8" borderId="5" xfId="0" applyFont="1" applyFill="1" applyBorder="1" applyAlignment="1">
      <alignment vertical="center"/>
    </xf>
    <xf numFmtId="0" fontId="16" fillId="8" borderId="5" xfId="0" applyFont="1" applyFill="1" applyBorder="1" applyAlignment="1">
      <alignment horizontal="right" vertical="center" wrapText="1"/>
    </xf>
    <xf numFmtId="4" fontId="16" fillId="8" borderId="5" xfId="0" applyNumberFormat="1" applyFont="1" applyFill="1" applyBorder="1" applyAlignment="1">
      <alignment horizontal="right" vertical="center" wrapText="1"/>
    </xf>
    <xf numFmtId="165" fontId="16" fillId="8" borderId="5" xfId="0" applyNumberFormat="1" applyFont="1" applyFill="1" applyBorder="1" applyAlignment="1">
      <alignment horizontal="right" vertical="center" wrapText="1"/>
    </xf>
    <xf numFmtId="165" fontId="16" fillId="8" borderId="4" xfId="0" applyNumberFormat="1" applyFont="1" applyFill="1" applyBorder="1" applyAlignment="1">
      <alignment horizontal="right" vertical="center" wrapText="1"/>
    </xf>
    <xf numFmtId="4" fontId="16" fillId="0" borderId="0" xfId="0" applyNumberFormat="1" applyFont="1"/>
    <xf numFmtId="10" fontId="16" fillId="0" borderId="0" xfId="0" applyNumberFormat="1" applyFont="1" applyAlignment="1">
      <alignment horizontal="center"/>
    </xf>
    <xf numFmtId="165" fontId="16" fillId="0" borderId="0" xfId="0" applyNumberFormat="1" applyFont="1"/>
    <xf numFmtId="0" fontId="11" fillId="2" borderId="5" xfId="0" applyFont="1" applyFill="1" applyBorder="1" applyAlignment="1">
      <alignment horizontal="center" vertical="center" wrapText="1"/>
    </xf>
    <xf numFmtId="0" fontId="11" fillId="2" borderId="5" xfId="0" applyFont="1" applyFill="1" applyBorder="1" applyAlignment="1">
      <alignment vertical="center" wrapText="1"/>
    </xf>
    <xf numFmtId="0" fontId="11" fillId="2" borderId="5" xfId="0" applyFont="1" applyFill="1" applyBorder="1" applyAlignment="1">
      <alignment horizontal="right" vertical="center" wrapText="1"/>
    </xf>
    <xf numFmtId="4" fontId="11" fillId="2" borderId="5" xfId="0" applyNumberFormat="1" applyFont="1" applyFill="1" applyBorder="1" applyAlignment="1">
      <alignment horizontal="right" vertical="center" wrapText="1"/>
    </xf>
    <xf numFmtId="10" fontId="11" fillId="0" borderId="0" xfId="0" applyNumberFormat="1" applyFont="1" applyAlignment="1">
      <alignment horizontal="center"/>
    </xf>
    <xf numFmtId="165" fontId="16" fillId="8" borderId="5" xfId="0" applyNumberFormat="1" applyFont="1" applyFill="1" applyBorder="1" applyAlignment="1">
      <alignment vertical="center"/>
    </xf>
    <xf numFmtId="0" fontId="16" fillId="0" borderId="0" xfId="0" applyFont="1"/>
    <xf numFmtId="0" fontId="11" fillId="2" borderId="4" xfId="0" applyFont="1" applyFill="1" applyBorder="1" applyAlignment="1">
      <alignment horizontal="center" vertical="center"/>
    </xf>
    <xf numFmtId="0" fontId="11" fillId="2" borderId="4"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vertical="center"/>
    </xf>
    <xf numFmtId="165" fontId="16" fillId="0" borderId="0" xfId="0" applyNumberFormat="1" applyFont="1" applyAlignment="1">
      <alignment vertical="center"/>
    </xf>
    <xf numFmtId="0" fontId="14" fillId="0" borderId="0" xfId="0" applyFont="1" applyAlignment="1">
      <alignment horizontal="center" vertical="center"/>
    </xf>
    <xf numFmtId="0" fontId="3" fillId="2" borderId="5" xfId="0" applyFont="1" applyFill="1" applyBorder="1" applyAlignment="1">
      <alignment vertical="top" wrapText="1"/>
    </xf>
    <xf numFmtId="0" fontId="3" fillId="2" borderId="5" xfId="0" applyFont="1" applyFill="1" applyBorder="1" applyAlignment="1">
      <alignment horizontal="right" vertical="top" wrapText="1"/>
    </xf>
    <xf numFmtId="0" fontId="3" fillId="2" borderId="5" xfId="0" applyFont="1" applyFill="1" applyBorder="1" applyAlignment="1">
      <alignment horizontal="center" vertical="center" wrapText="1"/>
    </xf>
    <xf numFmtId="0" fontId="3" fillId="0" borderId="5" xfId="0" applyFont="1" applyBorder="1" applyAlignment="1">
      <alignment vertical="top" wrapText="1"/>
    </xf>
    <xf numFmtId="10" fontId="3" fillId="0" borderId="5" xfId="0" applyNumberFormat="1" applyFont="1" applyBorder="1" applyAlignment="1">
      <alignment horizontal="right" vertical="top" wrapText="1"/>
    </xf>
    <xf numFmtId="10" fontId="14" fillId="0" borderId="0" xfId="0" applyNumberFormat="1" applyFont="1" applyAlignment="1">
      <alignment horizontal="center" vertical="center" wrapText="1"/>
    </xf>
    <xf numFmtId="4" fontId="3" fillId="0" borderId="5" xfId="0" applyNumberFormat="1" applyFont="1" applyBorder="1" applyAlignment="1">
      <alignment horizontal="right" vertical="top" wrapText="1"/>
    </xf>
    <xf numFmtId="2" fontId="14" fillId="0" borderId="17" xfId="0" applyNumberFormat="1" applyFont="1" applyBorder="1" applyAlignment="1">
      <alignment horizontal="center" vertical="center" wrapText="1"/>
    </xf>
    <xf numFmtId="0" fontId="14" fillId="0" borderId="17" xfId="0" applyFont="1" applyBorder="1" applyAlignment="1">
      <alignment horizontal="center" vertical="center" wrapText="1"/>
    </xf>
    <xf numFmtId="10" fontId="14" fillId="0" borderId="17" xfId="0" applyNumberFormat="1" applyFont="1" applyBorder="1" applyAlignment="1">
      <alignment horizontal="center" vertical="center" wrapText="1"/>
    </xf>
    <xf numFmtId="4" fontId="3" fillId="2" borderId="4" xfId="0" applyNumberFormat="1" applyFont="1" applyFill="1" applyBorder="1" applyAlignment="1">
      <alignment horizontal="right" vertical="top" wrapText="1"/>
    </xf>
    <xf numFmtId="0" fontId="14" fillId="2" borderId="4" xfId="0" applyFont="1" applyFill="1" applyBorder="1"/>
    <xf numFmtId="4" fontId="14" fillId="0" borderId="17" xfId="0" applyNumberFormat="1" applyFont="1" applyBorder="1" applyAlignment="1">
      <alignment horizontal="center" vertical="center" wrapText="1"/>
    </xf>
    <xf numFmtId="0" fontId="14" fillId="0" borderId="5" xfId="0" applyFont="1" applyBorder="1" applyAlignment="1">
      <alignment horizontal="center" vertical="center"/>
    </xf>
    <xf numFmtId="4" fontId="3" fillId="2" borderId="5" xfId="0" applyNumberFormat="1" applyFont="1" applyFill="1" applyBorder="1" applyAlignment="1">
      <alignment horizontal="right" vertical="top" wrapText="1"/>
    </xf>
    <xf numFmtId="0" fontId="14" fillId="2" borderId="4" xfId="0" applyFont="1" applyFill="1" applyBorder="1" applyAlignment="1">
      <alignment vertical="top"/>
    </xf>
    <xf numFmtId="0" fontId="3" fillId="2" borderId="4" xfId="0" applyFont="1" applyFill="1" applyBorder="1" applyAlignment="1">
      <alignment horizontal="center" vertical="center" wrapText="1"/>
    </xf>
    <xf numFmtId="4" fontId="3" fillId="2" borderId="18" xfId="0" applyNumberFormat="1" applyFont="1" applyFill="1" applyBorder="1" applyAlignment="1">
      <alignment horizontal="right" vertical="top" wrapText="1"/>
    </xf>
    <xf numFmtId="2" fontId="3" fillId="2" borderId="4" xfId="0" applyNumberFormat="1" applyFont="1" applyFill="1" applyBorder="1" applyAlignment="1">
      <alignment horizontal="center" vertical="center" wrapText="1"/>
    </xf>
    <xf numFmtId="0" fontId="3" fillId="2" borderId="4" xfId="0" applyFont="1" applyFill="1" applyBorder="1" applyAlignment="1">
      <alignment vertical="top" wrapText="1"/>
    </xf>
    <xf numFmtId="0" fontId="14" fillId="0" borderId="0" xfId="0" applyFont="1"/>
    <xf numFmtId="0" fontId="3" fillId="8" borderId="5" xfId="0" applyFont="1" applyFill="1" applyBorder="1" applyAlignment="1">
      <alignment vertical="top" wrapText="1"/>
    </xf>
    <xf numFmtId="0" fontId="3" fillId="8" borderId="5" xfId="0" applyFont="1" applyFill="1" applyBorder="1" applyAlignment="1">
      <alignment horizontal="center" vertical="center" wrapText="1"/>
    </xf>
    <xf numFmtId="4" fontId="3" fillId="8" borderId="5" xfId="0" applyNumberFormat="1" applyFont="1" applyFill="1" applyBorder="1" applyAlignment="1">
      <alignment horizontal="center" vertical="center" wrapText="1"/>
    </xf>
    <xf numFmtId="4" fontId="3" fillId="8" borderId="18" xfId="0" applyNumberFormat="1" applyFont="1" applyFill="1" applyBorder="1" applyAlignment="1">
      <alignment horizontal="center" vertical="center" wrapText="1"/>
    </xf>
    <xf numFmtId="0" fontId="14" fillId="2" borderId="4" xfId="0" applyFont="1" applyFill="1" applyBorder="1" applyAlignment="1">
      <alignment horizontal="center" vertical="center"/>
    </xf>
    <xf numFmtId="4" fontId="4" fillId="2" borderId="4" xfId="0" applyNumberFormat="1" applyFont="1" applyFill="1" applyBorder="1" applyAlignment="1">
      <alignment horizontal="center" vertical="center"/>
    </xf>
    <xf numFmtId="0" fontId="18" fillId="9" borderId="25" xfId="0" applyFont="1" applyFill="1" applyBorder="1"/>
    <xf numFmtId="0" fontId="18" fillId="9" borderId="25" xfId="0" applyFont="1" applyFill="1" applyBorder="1" applyAlignment="1">
      <alignment horizontal="center"/>
    </xf>
    <xf numFmtId="0" fontId="18" fillId="0" borderId="25" xfId="0" applyFont="1" applyBorder="1" applyAlignment="1">
      <alignment horizontal="center"/>
    </xf>
    <xf numFmtId="0" fontId="18" fillId="0" borderId="25" xfId="0" applyFont="1" applyBorder="1"/>
    <xf numFmtId="0" fontId="6" fillId="8" borderId="5" xfId="0" applyFont="1" applyFill="1" applyBorder="1" applyAlignment="1">
      <alignment horizontal="left" vertical="top" wrapText="1"/>
    </xf>
    <xf numFmtId="0" fontId="6" fillId="8" borderId="5" xfId="0" applyFont="1" applyFill="1" applyBorder="1" applyAlignment="1">
      <alignment horizontal="right" vertical="top" wrapText="1"/>
    </xf>
    <xf numFmtId="4" fontId="6" fillId="8" borderId="5" xfId="0" applyNumberFormat="1" applyFont="1" applyFill="1" applyBorder="1" applyAlignment="1">
      <alignment horizontal="right" vertical="top" wrapText="1"/>
    </xf>
    <xf numFmtId="0" fontId="8" fillId="2" borderId="5" xfId="0" applyFont="1" applyFill="1" applyBorder="1" applyAlignment="1">
      <alignment horizontal="left" vertical="top" wrapText="1"/>
    </xf>
    <xf numFmtId="0" fontId="8" fillId="2" borderId="5" xfId="0" applyFont="1" applyFill="1" applyBorder="1" applyAlignment="1">
      <alignment horizontal="right" vertical="top" wrapText="1"/>
    </xf>
    <xf numFmtId="0" fontId="8" fillId="2" borderId="5" xfId="0" applyFont="1" applyFill="1" applyBorder="1" applyAlignment="1">
      <alignment horizontal="center" vertical="top" wrapText="1"/>
    </xf>
    <xf numFmtId="4" fontId="8" fillId="2" borderId="5" xfId="0" applyNumberFormat="1" applyFont="1" applyFill="1" applyBorder="1" applyAlignment="1">
      <alignment horizontal="right" vertical="top" wrapText="1"/>
    </xf>
    <xf numFmtId="0" fontId="4" fillId="2" borderId="4" xfId="0" applyFont="1" applyFill="1" applyBorder="1" applyAlignment="1">
      <alignment horizontal="right" vertical="top" wrapText="1"/>
    </xf>
    <xf numFmtId="0" fontId="10" fillId="2" borderId="4" xfId="0" applyFont="1" applyFill="1" applyBorder="1" applyAlignment="1">
      <alignment horizontal="left" vertical="top" wrapText="1"/>
    </xf>
    <xf numFmtId="0" fontId="4" fillId="2" borderId="4"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6" fillId="8" borderId="5" xfId="0" applyFont="1" applyFill="1" applyBorder="1" applyAlignment="1">
      <alignment horizontal="center" vertical="top" wrapText="1"/>
    </xf>
    <xf numFmtId="4" fontId="0" fillId="0" borderId="0" xfId="0" applyNumberFormat="1"/>
    <xf numFmtId="2" fontId="11" fillId="2" borderId="5" xfId="0" applyNumberFormat="1" applyFont="1" applyFill="1" applyBorder="1" applyAlignment="1">
      <alignment horizontal="right" vertical="center" wrapText="1"/>
    </xf>
    <xf numFmtId="4" fontId="22" fillId="0" borderId="0" xfId="0" applyNumberFormat="1" applyFont="1"/>
    <xf numFmtId="0" fontId="11" fillId="10" borderId="5" xfId="0" applyFont="1" applyFill="1" applyBorder="1" applyAlignment="1">
      <alignment horizontal="right" vertical="center" wrapText="1"/>
    </xf>
    <xf numFmtId="166" fontId="11" fillId="2" borderId="5" xfId="0" applyNumberFormat="1" applyFont="1" applyFill="1" applyBorder="1" applyAlignment="1">
      <alignment horizontal="right" vertical="center" wrapText="1"/>
    </xf>
    <xf numFmtId="167" fontId="24" fillId="0" borderId="36" xfId="0" applyNumberFormat="1" applyFont="1" applyBorder="1" applyAlignment="1" applyProtection="1">
      <alignment horizontal="right" vertical="center"/>
      <protection locked="0"/>
    </xf>
    <xf numFmtId="167" fontId="24" fillId="11" borderId="36" xfId="0" applyNumberFormat="1" applyFont="1" applyFill="1" applyBorder="1" applyAlignment="1" applyProtection="1">
      <alignment horizontal="right" vertical="center"/>
      <protection locked="0"/>
    </xf>
    <xf numFmtId="4" fontId="11" fillId="0" borderId="0" xfId="0" applyNumberFormat="1" applyFont="1" applyAlignment="1">
      <alignment vertical="center"/>
    </xf>
    <xf numFmtId="2" fontId="11" fillId="0" borderId="0" xfId="1" applyNumberFormat="1" applyFont="1" applyAlignment="1">
      <alignment vertical="center"/>
    </xf>
    <xf numFmtId="2" fontId="0" fillId="0" borderId="0" xfId="0" applyNumberFormat="1"/>
    <xf numFmtId="0" fontId="14" fillId="0" borderId="34" xfId="0" applyFont="1" applyBorder="1" applyAlignment="1">
      <alignment horizontal="center" vertical="center"/>
    </xf>
    <xf numFmtId="2" fontId="14" fillId="0" borderId="37" xfId="0" applyNumberFormat="1" applyFont="1" applyBorder="1" applyAlignment="1">
      <alignment horizontal="center" vertical="center" wrapText="1"/>
    </xf>
    <xf numFmtId="10" fontId="14" fillId="0" borderId="38" xfId="0" applyNumberFormat="1" applyFont="1" applyBorder="1" applyAlignment="1">
      <alignment horizontal="center" vertical="center" wrapText="1"/>
    </xf>
    <xf numFmtId="2" fontId="14" fillId="0" borderId="39" xfId="0" applyNumberFormat="1" applyFont="1" applyBorder="1" applyAlignment="1">
      <alignment horizontal="center" vertical="center" wrapText="1"/>
    </xf>
    <xf numFmtId="10" fontId="14" fillId="0" borderId="40" xfId="0" applyNumberFormat="1" applyFont="1" applyBorder="1" applyAlignment="1">
      <alignment horizontal="center" vertical="center" wrapText="1"/>
    </xf>
    <xf numFmtId="0" fontId="14" fillId="0" borderId="41" xfId="0" applyFont="1" applyBorder="1" applyAlignment="1">
      <alignment horizontal="center" vertical="center" wrapText="1"/>
    </xf>
    <xf numFmtId="10" fontId="14" fillId="0" borderId="42" xfId="0" applyNumberFormat="1" applyFont="1" applyBorder="1" applyAlignment="1">
      <alignment horizontal="center" vertical="center" wrapText="1"/>
    </xf>
    <xf numFmtId="2" fontId="14" fillId="0" borderId="43" xfId="0" applyNumberFormat="1" applyFont="1" applyBorder="1" applyAlignment="1">
      <alignment horizontal="center" vertical="center" wrapText="1"/>
    </xf>
    <xf numFmtId="0" fontId="14" fillId="12" borderId="5" xfId="0" applyFont="1" applyFill="1" applyBorder="1" applyAlignment="1">
      <alignment horizontal="center" vertical="center"/>
    </xf>
    <xf numFmtId="4" fontId="3" fillId="0" borderId="6" xfId="0" applyNumberFormat="1" applyFont="1" applyBorder="1" applyAlignment="1">
      <alignment horizontal="right" vertical="top" wrapText="1"/>
    </xf>
    <xf numFmtId="0" fontId="14" fillId="0" borderId="7" xfId="0" applyFont="1" applyBorder="1" applyAlignment="1">
      <alignment horizontal="center" vertical="center"/>
    </xf>
    <xf numFmtId="0" fontId="14" fillId="0" borderId="20" xfId="0" applyFont="1" applyBorder="1" applyAlignment="1">
      <alignment horizontal="center" vertical="center" wrapText="1"/>
    </xf>
    <xf numFmtId="0" fontId="14" fillId="0" borderId="44" xfId="0" applyFont="1" applyBorder="1" applyAlignment="1">
      <alignment horizontal="center" vertical="center"/>
    </xf>
    <xf numFmtId="10" fontId="14" fillId="0" borderId="45" xfId="0" applyNumberFormat="1" applyFont="1" applyBorder="1" applyAlignment="1">
      <alignment horizontal="center" vertical="center" wrapText="1"/>
    </xf>
    <xf numFmtId="2" fontId="14" fillId="0" borderId="20" xfId="0" applyNumberFormat="1" applyFont="1" applyBorder="1" applyAlignment="1">
      <alignment horizontal="center" vertical="center" wrapText="1"/>
    </xf>
    <xf numFmtId="10" fontId="14" fillId="0" borderId="20" xfId="0" applyNumberFormat="1" applyFont="1" applyBorder="1" applyAlignment="1">
      <alignment horizontal="center" vertical="center" wrapText="1"/>
    </xf>
    <xf numFmtId="0" fontId="14" fillId="0" borderId="35" xfId="0" applyFont="1" applyBorder="1" applyAlignment="1">
      <alignment horizontal="center" vertical="center"/>
    </xf>
    <xf numFmtId="0" fontId="14" fillId="0" borderId="6" xfId="0" applyFont="1" applyBorder="1" applyAlignment="1">
      <alignment horizontal="center" vertical="center"/>
    </xf>
    <xf numFmtId="0" fontId="14" fillId="0" borderId="20" xfId="0" applyFont="1" applyBorder="1" applyAlignment="1">
      <alignment horizontal="center" vertical="center"/>
    </xf>
    <xf numFmtId="2" fontId="14" fillId="0" borderId="5" xfId="0" applyNumberFormat="1" applyFont="1" applyBorder="1" applyAlignment="1">
      <alignment horizontal="center" vertical="center"/>
    </xf>
    <xf numFmtId="2" fontId="14" fillId="0" borderId="0" xfId="0" applyNumberFormat="1" applyFont="1" applyAlignment="1">
      <alignment horizontal="center" vertical="center"/>
    </xf>
    <xf numFmtId="2" fontId="25" fillId="0" borderId="17" xfId="0" applyNumberFormat="1" applyFont="1" applyFill="1" applyBorder="1" applyAlignment="1">
      <alignment horizontal="center" vertical="center" wrapText="1"/>
    </xf>
    <xf numFmtId="9" fontId="14" fillId="0" borderId="44" xfId="0" applyNumberFormat="1" applyFont="1" applyBorder="1" applyAlignment="1">
      <alignment horizontal="center" vertical="center"/>
    </xf>
    <xf numFmtId="9" fontId="14" fillId="0" borderId="34" xfId="0" applyNumberFormat="1" applyFont="1" applyBorder="1" applyAlignment="1">
      <alignment horizontal="center" vertical="center"/>
    </xf>
    <xf numFmtId="2" fontId="14" fillId="0" borderId="41" xfId="0" applyNumberFormat="1" applyFont="1" applyBorder="1" applyAlignment="1">
      <alignment horizontal="center" vertical="center" wrapText="1"/>
    </xf>
    <xf numFmtId="9" fontId="14" fillId="0" borderId="46" xfId="0" applyNumberFormat="1" applyFont="1" applyBorder="1" applyAlignment="1">
      <alignment horizontal="center" vertical="center"/>
    </xf>
    <xf numFmtId="9" fontId="14" fillId="0" borderId="47" xfId="0" applyNumberFormat="1" applyFont="1" applyBorder="1" applyAlignment="1">
      <alignment horizontal="center" vertical="center"/>
    </xf>
    <xf numFmtId="4" fontId="3" fillId="0" borderId="4" xfId="0" applyNumberFormat="1" applyFont="1" applyFill="1" applyBorder="1" applyAlignment="1">
      <alignment horizontal="center" vertical="center" wrapText="1"/>
    </xf>
    <xf numFmtId="0" fontId="9" fillId="2" borderId="6" xfId="0" applyFont="1" applyFill="1" applyBorder="1" applyAlignment="1">
      <alignment horizontal="left" vertical="top" wrapText="1"/>
    </xf>
    <xf numFmtId="0" fontId="2" fillId="0" borderId="7" xfId="0" applyFont="1" applyBorder="1"/>
    <xf numFmtId="0" fontId="1" fillId="2" borderId="6" xfId="0" applyFont="1" applyFill="1" applyBorder="1" applyAlignment="1">
      <alignment horizontal="left" vertical="top" wrapText="1"/>
    </xf>
    <xf numFmtId="0" fontId="7" fillId="2" borderId="6" xfId="0" applyFont="1" applyFill="1" applyBorder="1" applyAlignment="1">
      <alignment horizontal="left" vertical="top" wrapText="1"/>
    </xf>
    <xf numFmtId="0" fontId="9" fillId="2" borderId="1" xfId="0" applyFont="1" applyFill="1" applyBorder="1" applyAlignment="1">
      <alignment horizontal="right" vertical="top" wrapText="1"/>
    </xf>
    <xf numFmtId="0" fontId="2" fillId="0" borderId="3" xfId="0" applyFont="1" applyBorder="1"/>
    <xf numFmtId="0" fontId="5" fillId="2" borderId="6" xfId="0" applyFont="1" applyFill="1" applyBorder="1" applyAlignment="1">
      <alignment horizontal="left" vertical="top" wrapText="1"/>
    </xf>
    <xf numFmtId="0" fontId="5" fillId="3" borderId="6" xfId="0" applyFont="1" applyFill="1" applyBorder="1" applyAlignment="1">
      <alignment horizontal="left" vertical="top" wrapText="1"/>
    </xf>
    <xf numFmtId="0" fontId="1" fillId="2" borderId="9" xfId="0" applyFont="1" applyFill="1" applyBorder="1" applyAlignment="1">
      <alignment horizontal="center" wrapText="1"/>
    </xf>
    <xf numFmtId="0" fontId="2" fillId="0" borderId="10" xfId="0" applyFont="1" applyBorder="1"/>
    <xf numFmtId="0" fontId="2" fillId="0" borderId="11" xfId="0" applyFont="1" applyBorder="1"/>
    <xf numFmtId="0" fontId="2" fillId="0" borderId="12" xfId="0" applyFont="1" applyBorder="1"/>
    <xf numFmtId="0" fontId="0" fillId="0" borderId="0" xfId="0"/>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15" fillId="2" borderId="1" xfId="0" applyFont="1" applyFill="1" applyBorder="1" applyAlignment="1">
      <alignment horizontal="left" vertical="top" wrapText="1"/>
    </xf>
    <xf numFmtId="0" fontId="15" fillId="2" borderId="1" xfId="0" applyFont="1" applyFill="1" applyBorder="1" applyAlignment="1">
      <alignment vertical="center" wrapText="1"/>
    </xf>
    <xf numFmtId="4" fontId="15" fillId="2" borderId="1" xfId="0" applyNumberFormat="1" applyFont="1" applyFill="1" applyBorder="1" applyAlignment="1">
      <alignment horizontal="right" vertical="center" wrapText="1"/>
    </xf>
    <xf numFmtId="0" fontId="2" fillId="0" borderId="2" xfId="0" applyFont="1" applyBorder="1"/>
    <xf numFmtId="4" fontId="15" fillId="2" borderId="1" xfId="0" applyNumberFormat="1" applyFont="1" applyFill="1" applyBorder="1" applyAlignment="1">
      <alignment horizontal="right" vertical="top" wrapText="1"/>
    </xf>
    <xf numFmtId="10"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7" fillId="2" borderId="9" xfId="0" applyFont="1" applyFill="1" applyBorder="1" applyAlignment="1">
      <alignment horizontal="center"/>
    </xf>
    <xf numFmtId="0" fontId="11" fillId="0" borderId="0" xfId="0" applyFont="1"/>
    <xf numFmtId="4" fontId="23" fillId="0" borderId="0" xfId="0" applyNumberFormat="1" applyFont="1"/>
    <xf numFmtId="0" fontId="16" fillId="2" borderId="1" xfId="0" applyFont="1" applyFill="1" applyBorder="1" applyAlignment="1">
      <alignment vertical="center" wrapText="1"/>
    </xf>
    <xf numFmtId="4" fontId="16" fillId="2" borderId="1" xfId="0" applyNumberFormat="1" applyFont="1" applyFill="1" applyBorder="1" applyAlignment="1">
      <alignment horizontal="right"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1" fillId="2" borderId="9" xfId="0" applyFont="1" applyFill="1" applyBorder="1" applyAlignment="1">
      <alignment horizontal="center" vertical="center"/>
    </xf>
    <xf numFmtId="10" fontId="16"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0" fontId="14" fillId="0" borderId="0" xfId="0" applyFont="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wrapText="1"/>
    </xf>
    <xf numFmtId="10" fontId="3" fillId="2" borderId="1" xfId="0" applyNumberFormat="1" applyFont="1" applyFill="1" applyBorder="1" applyAlignment="1">
      <alignment horizontal="center" vertical="center" wrapText="1"/>
    </xf>
    <xf numFmtId="0" fontId="14" fillId="2" borderId="9" xfId="0" applyFont="1" applyFill="1" applyBorder="1" applyAlignment="1">
      <alignment vertical="top"/>
    </xf>
    <xf numFmtId="0" fontId="14" fillId="2" borderId="19" xfId="0" applyFont="1" applyFill="1" applyBorder="1" applyAlignment="1">
      <alignment vertical="top"/>
    </xf>
    <xf numFmtId="0" fontId="2" fillId="0" borderId="20" xfId="0" applyFont="1" applyBorder="1"/>
    <xf numFmtId="10" fontId="3" fillId="2" borderId="1" xfId="0" applyNumberFormat="1" applyFont="1" applyFill="1" applyBorder="1" applyAlignment="1">
      <alignment vertical="top" wrapText="1"/>
    </xf>
    <xf numFmtId="0" fontId="3" fillId="2" borderId="6" xfId="0" applyFont="1" applyFill="1" applyBorder="1" applyAlignment="1">
      <alignment vertical="top" wrapText="1"/>
    </xf>
    <xf numFmtId="0" fontId="2" fillId="0" borderId="21" xfId="0" applyFont="1" applyBorder="1"/>
    <xf numFmtId="0" fontId="3" fillId="8" borderId="6" xfId="0" applyFont="1" applyFill="1" applyBorder="1" applyAlignment="1">
      <alignment vertical="top" wrapText="1"/>
    </xf>
    <xf numFmtId="0" fontId="9" fillId="2" borderId="9" xfId="0" applyFont="1" applyFill="1" applyBorder="1" applyAlignment="1">
      <alignment horizontal="center"/>
    </xf>
    <xf numFmtId="0" fontId="4" fillId="2" borderId="1" xfId="0" applyFont="1" applyFill="1" applyBorder="1" applyAlignment="1">
      <alignment vertical="center" wrapText="1"/>
    </xf>
    <xf numFmtId="0" fontId="4" fillId="2" borderId="1" xfId="0" applyFont="1" applyFill="1" applyBorder="1" applyAlignment="1">
      <alignment vertical="top" wrapText="1"/>
    </xf>
    <xf numFmtId="0" fontId="18" fillId="0" borderId="22" xfId="0" applyFont="1" applyBorder="1" applyAlignment="1">
      <alignment horizontal="center"/>
    </xf>
    <xf numFmtId="0" fontId="2" fillId="0" borderId="23" xfId="0" applyFont="1" applyBorder="1"/>
    <xf numFmtId="0" fontId="2" fillId="0" borderId="24" xfId="0" applyFont="1" applyBorder="1"/>
    <xf numFmtId="0" fontId="18" fillId="0" borderId="26" xfId="0" applyFont="1" applyBorder="1" applyAlignment="1">
      <alignment horizontal="center"/>
    </xf>
    <xf numFmtId="0" fontId="2" fillId="0" borderId="27" xfId="0" applyFont="1" applyBorder="1"/>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18" fillId="2" borderId="22" xfId="0" applyFont="1" applyFill="1" applyBorder="1" applyAlignment="1">
      <alignment horizontal="center"/>
    </xf>
    <xf numFmtId="0" fontId="18" fillId="2" borderId="22" xfId="0" applyFont="1" applyFill="1" applyBorder="1"/>
    <xf numFmtId="0" fontId="19" fillId="2" borderId="22" xfId="0" applyFont="1" applyFill="1" applyBorder="1" applyAlignment="1">
      <alignment horizontal="center"/>
    </xf>
    <xf numFmtId="0" fontId="18" fillId="2" borderId="22" xfId="0" applyFont="1" applyFill="1" applyBorder="1" applyAlignment="1">
      <alignment wrapText="1"/>
    </xf>
    <xf numFmtId="10" fontId="18" fillId="0" borderId="22" xfId="0" applyNumberFormat="1" applyFont="1" applyBorder="1" applyAlignment="1">
      <alignment horizontal="center"/>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2" borderId="6" xfId="0" applyFont="1" applyFill="1" applyBorder="1" applyAlignment="1">
      <alignment horizontal="center" vertical="top" wrapText="1"/>
    </xf>
    <xf numFmtId="0" fontId="3" fillId="2" borderId="34" xfId="0" applyFont="1" applyFill="1" applyBorder="1" applyAlignment="1">
      <alignment horizontal="left" vertical="top" wrapText="1"/>
    </xf>
    <xf numFmtId="0" fontId="2" fillId="0" borderId="35" xfId="0" applyFont="1" applyBorder="1"/>
    <xf numFmtId="0" fontId="3" fillId="2" borderId="34" xfId="0" applyFont="1" applyFill="1" applyBorder="1" applyAlignment="1">
      <alignment horizontal="right" vertical="top" wrapText="1"/>
    </xf>
    <xf numFmtId="0" fontId="3" fillId="2" borderId="34" xfId="0" applyFont="1" applyFill="1" applyBorder="1" applyAlignment="1">
      <alignment horizontal="center" vertical="top" wrapText="1"/>
    </xf>
    <xf numFmtId="0" fontId="10" fillId="2" borderId="1" xfId="0" applyFont="1" applyFill="1" applyBorder="1" applyAlignment="1">
      <alignment horizontal="center" vertical="top" wrapText="1"/>
    </xf>
    <xf numFmtId="4" fontId="4" fillId="2" borderId="1" xfId="0" applyNumberFormat="1" applyFont="1" applyFill="1" applyBorder="1" applyAlignment="1">
      <alignment horizontal="right" vertical="top" wrapText="1"/>
    </xf>
    <xf numFmtId="0" fontId="4" fillId="2" borderId="1" xfId="0" applyFont="1" applyFill="1" applyBorder="1" applyAlignment="1">
      <alignment horizontal="right" vertical="top"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47725" cy="6000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11"/>
  <sheetViews>
    <sheetView workbookViewId="0">
      <selection activeCell="J15" sqref="J15"/>
    </sheetView>
  </sheetViews>
  <sheetFormatPr defaultColWidth="12.625" defaultRowHeight="15" customHeight="1" x14ac:dyDescent="0.2"/>
  <cols>
    <col min="1" max="1" width="11.125" customWidth="1"/>
    <col min="2" max="2" width="7.25" customWidth="1"/>
    <col min="3" max="3" width="5.375" customWidth="1"/>
    <col min="4" max="4" width="73.875" customWidth="1"/>
    <col min="5" max="5" width="17.75" customWidth="1"/>
    <col min="6" max="6" width="7.875" customWidth="1"/>
    <col min="7" max="7" width="7.125" customWidth="1"/>
    <col min="8" max="8" width="11.375" customWidth="1"/>
    <col min="9" max="9" width="12.25" customWidth="1"/>
    <col min="10" max="10" width="15.375" customWidth="1"/>
    <col min="11" max="13" width="14" hidden="1" customWidth="1"/>
    <col min="14" max="15" width="11.125" hidden="1" customWidth="1"/>
  </cols>
  <sheetData>
    <row r="1" spans="1:15" ht="118.5" customHeight="1" x14ac:dyDescent="0.2">
      <c r="A1" s="207"/>
      <c r="B1" s="203"/>
      <c r="C1" s="203"/>
      <c r="D1" s="203"/>
      <c r="E1" s="203"/>
      <c r="F1" s="203"/>
      <c r="G1" s="203"/>
      <c r="H1" s="203"/>
      <c r="I1" s="203"/>
      <c r="J1" s="188"/>
      <c r="K1" s="1"/>
      <c r="L1" s="2"/>
      <c r="M1" s="2"/>
    </row>
    <row r="2" spans="1:15" ht="18" customHeight="1" x14ac:dyDescent="0.2">
      <c r="A2" s="206" t="s">
        <v>0</v>
      </c>
      <c r="B2" s="203"/>
      <c r="C2" s="203"/>
      <c r="D2" s="188"/>
      <c r="E2" s="206" t="s">
        <v>1</v>
      </c>
      <c r="F2" s="188"/>
      <c r="G2" s="206" t="s">
        <v>2</v>
      </c>
      <c r="H2" s="188"/>
      <c r="I2" s="206" t="s">
        <v>3</v>
      </c>
      <c r="J2" s="188"/>
      <c r="K2" s="1"/>
      <c r="L2" s="2"/>
      <c r="M2" s="2"/>
    </row>
    <row r="3" spans="1:15" ht="24" customHeight="1" x14ac:dyDescent="0.2">
      <c r="A3" s="206" t="s">
        <v>4</v>
      </c>
      <c r="B3" s="203"/>
      <c r="C3" s="203"/>
      <c r="D3" s="188"/>
      <c r="E3" s="206" t="s">
        <v>5</v>
      </c>
      <c r="F3" s="188"/>
      <c r="G3" s="205">
        <v>0.247</v>
      </c>
      <c r="H3" s="188"/>
      <c r="I3" s="206" t="s">
        <v>6</v>
      </c>
      <c r="J3" s="188"/>
      <c r="K3" s="3"/>
      <c r="L3" s="4"/>
      <c r="M3" s="4"/>
    </row>
    <row r="4" spans="1:15" ht="18" customHeight="1" x14ac:dyDescent="0.25">
      <c r="A4" s="208" t="s">
        <v>7</v>
      </c>
      <c r="B4" s="203"/>
      <c r="C4" s="203"/>
      <c r="D4" s="203"/>
      <c r="E4" s="203"/>
      <c r="F4" s="203"/>
      <c r="G4" s="203"/>
      <c r="H4" s="203"/>
      <c r="I4" s="203"/>
      <c r="J4" s="188"/>
      <c r="K4" s="5"/>
      <c r="L4" s="6"/>
      <c r="M4" s="6">
        <f t="shared" ref="M4:M258" si="0">ABS(L4)</f>
        <v>0</v>
      </c>
    </row>
    <row r="5" spans="1:15" ht="24" customHeight="1" x14ac:dyDescent="0.25">
      <c r="A5" s="7" t="s">
        <v>8</v>
      </c>
      <c r="B5" s="7"/>
      <c r="C5" s="7"/>
      <c r="D5" s="7" t="s">
        <v>9</v>
      </c>
      <c r="E5" s="7"/>
      <c r="F5" s="190"/>
      <c r="G5" s="184"/>
      <c r="H5" s="8"/>
      <c r="I5" s="7"/>
      <c r="J5" s="9">
        <f>J16+J28+J41+J57+J64</f>
        <v>91888.589999999982</v>
      </c>
      <c r="K5" s="9">
        <f t="shared" ref="K5" si="1">K16+K28+K41+K57+K64</f>
        <v>91888.589999999982</v>
      </c>
      <c r="L5" s="10">
        <v>0</v>
      </c>
      <c r="M5" s="6">
        <f t="shared" si="0"/>
        <v>0</v>
      </c>
    </row>
    <row r="6" spans="1:15" ht="18" customHeight="1" x14ac:dyDescent="0.25">
      <c r="A6" s="11" t="s">
        <v>10</v>
      </c>
      <c r="B6" s="12" t="s">
        <v>11</v>
      </c>
      <c r="C6" s="11" t="s">
        <v>12</v>
      </c>
      <c r="D6" s="11" t="s">
        <v>13</v>
      </c>
      <c r="E6" s="185" t="s">
        <v>14</v>
      </c>
      <c r="F6" s="184"/>
      <c r="G6" s="13" t="s">
        <v>15</v>
      </c>
      <c r="H6" s="12" t="s">
        <v>16</v>
      </c>
      <c r="I6" s="12" t="s">
        <v>17</v>
      </c>
      <c r="J6" s="12" t="s">
        <v>18</v>
      </c>
      <c r="K6" s="14"/>
      <c r="L6" s="15"/>
      <c r="M6" s="6">
        <f t="shared" si="0"/>
        <v>0</v>
      </c>
    </row>
    <row r="7" spans="1:15" ht="25.5" customHeight="1" x14ac:dyDescent="0.25">
      <c r="A7" s="16" t="s">
        <v>19</v>
      </c>
      <c r="B7" s="17" t="s">
        <v>20</v>
      </c>
      <c r="C7" s="16" t="s">
        <v>21</v>
      </c>
      <c r="D7" s="16" t="s">
        <v>22</v>
      </c>
      <c r="E7" s="186" t="s">
        <v>23</v>
      </c>
      <c r="F7" s="184"/>
      <c r="G7" s="18" t="s">
        <v>24</v>
      </c>
      <c r="H7" s="19">
        <v>1</v>
      </c>
      <c r="I7" s="20">
        <f>J7</f>
        <v>114.93</v>
      </c>
      <c r="J7" s="20">
        <f>J13+J12+J11+J10+J9+J8</f>
        <v>114.93</v>
      </c>
      <c r="K7" s="21">
        <f>SUM(K8:K13)</f>
        <v>114.92999999999999</v>
      </c>
      <c r="L7" s="22"/>
      <c r="M7" s="6">
        <f t="shared" si="0"/>
        <v>0</v>
      </c>
    </row>
    <row r="8" spans="1:15" ht="25.5" customHeight="1" x14ac:dyDescent="0.25">
      <c r="A8" s="23" t="s">
        <v>25</v>
      </c>
      <c r="B8" s="24" t="s">
        <v>26</v>
      </c>
      <c r="C8" s="23" t="s">
        <v>21</v>
      </c>
      <c r="D8" s="23" t="s">
        <v>27</v>
      </c>
      <c r="E8" s="183" t="s">
        <v>23</v>
      </c>
      <c r="F8" s="184"/>
      <c r="G8" s="25" t="s">
        <v>24</v>
      </c>
      <c r="H8" s="26">
        <v>1</v>
      </c>
      <c r="I8" s="27">
        <v>0.75</v>
      </c>
      <c r="J8" s="27">
        <f t="shared" ref="J8:J13" si="2">TRUNC(I8*H8,2)</f>
        <v>0.75</v>
      </c>
      <c r="K8" s="28">
        <f t="shared" ref="K8:K13" si="3">TRUNC(H8*I8,2)</f>
        <v>0.75</v>
      </c>
      <c r="L8" s="29"/>
      <c r="M8" s="6">
        <f t="shared" si="0"/>
        <v>0</v>
      </c>
    </row>
    <row r="9" spans="1:15" ht="25.5" customHeight="1" x14ac:dyDescent="0.25">
      <c r="A9" s="23" t="s">
        <v>28</v>
      </c>
      <c r="B9" s="24" t="s">
        <v>29</v>
      </c>
      <c r="C9" s="23" t="s">
        <v>21</v>
      </c>
      <c r="D9" s="23" t="s">
        <v>30</v>
      </c>
      <c r="E9" s="183" t="s">
        <v>31</v>
      </c>
      <c r="F9" s="184"/>
      <c r="G9" s="25" t="s">
        <v>24</v>
      </c>
      <c r="H9" s="26">
        <v>1</v>
      </c>
      <c r="I9" s="27">
        <v>0.01</v>
      </c>
      <c r="J9" s="27">
        <f t="shared" si="2"/>
        <v>0.01</v>
      </c>
      <c r="K9" s="28">
        <f t="shared" si="3"/>
        <v>0.01</v>
      </c>
      <c r="L9" s="29"/>
      <c r="M9" s="6">
        <f t="shared" si="0"/>
        <v>0</v>
      </c>
    </row>
    <row r="10" spans="1:15" ht="25.5" customHeight="1" x14ac:dyDescent="0.25">
      <c r="A10" s="23" t="s">
        <v>28</v>
      </c>
      <c r="B10" s="24" t="s">
        <v>32</v>
      </c>
      <c r="C10" s="23" t="s">
        <v>21</v>
      </c>
      <c r="D10" s="23" t="s">
        <v>33</v>
      </c>
      <c r="E10" s="183" t="s">
        <v>31</v>
      </c>
      <c r="F10" s="184"/>
      <c r="G10" s="25" t="s">
        <v>24</v>
      </c>
      <c r="H10" s="26">
        <v>1</v>
      </c>
      <c r="I10" s="27">
        <v>0.04</v>
      </c>
      <c r="J10" s="27">
        <f t="shared" si="2"/>
        <v>0.04</v>
      </c>
      <c r="K10" s="28">
        <f t="shared" si="3"/>
        <v>0.04</v>
      </c>
      <c r="L10" s="29"/>
      <c r="M10" s="6">
        <f t="shared" si="0"/>
        <v>0</v>
      </c>
    </row>
    <row r="11" spans="1:15" ht="25.5" customHeight="1" x14ac:dyDescent="0.25">
      <c r="A11" s="23" t="s">
        <v>28</v>
      </c>
      <c r="B11" s="24" t="s">
        <v>34</v>
      </c>
      <c r="C11" s="23" t="s">
        <v>21</v>
      </c>
      <c r="D11" s="23" t="s">
        <v>35</v>
      </c>
      <c r="E11" s="183" t="s">
        <v>31</v>
      </c>
      <c r="F11" s="184"/>
      <c r="G11" s="25" t="s">
        <v>24</v>
      </c>
      <c r="H11" s="26">
        <v>1</v>
      </c>
      <c r="I11" s="27">
        <v>0.75</v>
      </c>
      <c r="J11" s="27">
        <f t="shared" si="2"/>
        <v>0.75</v>
      </c>
      <c r="K11" s="28">
        <f t="shared" si="3"/>
        <v>0.75</v>
      </c>
      <c r="L11" s="29"/>
      <c r="M11" s="6">
        <f t="shared" si="0"/>
        <v>0</v>
      </c>
    </row>
    <row r="12" spans="1:15" ht="24" customHeight="1" x14ac:dyDescent="0.25">
      <c r="A12" s="23" t="s">
        <v>28</v>
      </c>
      <c r="B12" s="24" t="s">
        <v>36</v>
      </c>
      <c r="C12" s="23" t="s">
        <v>21</v>
      </c>
      <c r="D12" s="23" t="s">
        <v>37</v>
      </c>
      <c r="E12" s="183" t="s">
        <v>38</v>
      </c>
      <c r="F12" s="184"/>
      <c r="G12" s="25" t="s">
        <v>24</v>
      </c>
      <c r="H12" s="26">
        <v>1</v>
      </c>
      <c r="I12" s="27">
        <v>112.83</v>
      </c>
      <c r="J12" s="27">
        <f t="shared" si="2"/>
        <v>112.83</v>
      </c>
      <c r="K12" s="28">
        <f t="shared" si="3"/>
        <v>112.83</v>
      </c>
      <c r="L12" s="29"/>
      <c r="M12" s="6">
        <f t="shared" si="0"/>
        <v>0</v>
      </c>
    </row>
    <row r="13" spans="1:15" ht="25.5" customHeight="1" x14ac:dyDescent="0.25">
      <c r="A13" s="23" t="s">
        <v>28</v>
      </c>
      <c r="B13" s="24" t="s">
        <v>39</v>
      </c>
      <c r="C13" s="23" t="s">
        <v>21</v>
      </c>
      <c r="D13" s="23" t="s">
        <v>40</v>
      </c>
      <c r="E13" s="183" t="s">
        <v>31</v>
      </c>
      <c r="F13" s="184"/>
      <c r="G13" s="25" t="s">
        <v>24</v>
      </c>
      <c r="H13" s="26">
        <v>1</v>
      </c>
      <c r="I13" s="27">
        <v>0.55000000000000004</v>
      </c>
      <c r="J13" s="27">
        <f t="shared" si="2"/>
        <v>0.55000000000000004</v>
      </c>
      <c r="K13" s="28">
        <f t="shared" si="3"/>
        <v>0.55000000000000004</v>
      </c>
      <c r="L13" s="29"/>
      <c r="M13" s="6">
        <f t="shared" si="0"/>
        <v>0</v>
      </c>
    </row>
    <row r="14" spans="1:15" ht="18" customHeight="1" x14ac:dyDescent="0.25">
      <c r="A14" s="30"/>
      <c r="B14" s="30"/>
      <c r="C14" s="30"/>
      <c r="D14" s="30"/>
      <c r="E14" s="30" t="s">
        <v>41</v>
      </c>
      <c r="F14" s="31">
        <v>112.83</v>
      </c>
      <c r="G14" s="30" t="s">
        <v>42</v>
      </c>
      <c r="H14" s="31">
        <v>0</v>
      </c>
      <c r="I14" s="30" t="s">
        <v>43</v>
      </c>
      <c r="J14" s="31">
        <v>112.83</v>
      </c>
      <c r="K14" s="32"/>
      <c r="L14" s="29"/>
      <c r="M14" s="6">
        <f t="shared" si="0"/>
        <v>0</v>
      </c>
    </row>
    <row r="15" spans="1:15" ht="18" customHeight="1" x14ac:dyDescent="0.25">
      <c r="A15" s="30"/>
      <c r="B15" s="30"/>
      <c r="C15" s="30"/>
      <c r="D15" s="30"/>
      <c r="E15" s="30" t="s">
        <v>44</v>
      </c>
      <c r="F15" s="31">
        <f>J15-J7</f>
        <v>28.379999999999995</v>
      </c>
      <c r="G15" s="30"/>
      <c r="H15" s="187" t="s">
        <v>45</v>
      </c>
      <c r="I15" s="188"/>
      <c r="J15" s="33">
        <f>TRUNC(J7*1.247,2)</f>
        <v>143.31</v>
      </c>
      <c r="K15" s="34">
        <f>TRUNC(K7*1.247,2)</f>
        <v>143.31</v>
      </c>
      <c r="L15" s="29"/>
      <c r="M15" s="6">
        <f t="shared" si="0"/>
        <v>0</v>
      </c>
    </row>
    <row r="16" spans="1:15" x14ac:dyDescent="0.25">
      <c r="A16" s="35"/>
      <c r="B16" s="35"/>
      <c r="C16" s="35"/>
      <c r="D16" s="35"/>
      <c r="E16" s="35"/>
      <c r="F16" s="35"/>
      <c r="G16" s="35" t="s">
        <v>46</v>
      </c>
      <c r="H16" s="36" t="s">
        <v>47</v>
      </c>
      <c r="I16" s="35" t="s">
        <v>48</v>
      </c>
      <c r="J16" s="37">
        <f>TRUNC(J15*H16,2)</f>
        <v>18343.68</v>
      </c>
      <c r="K16" s="38">
        <f>TRUNC(H16*K15,2)</f>
        <v>18343.68</v>
      </c>
      <c r="L16" s="39">
        <f>J16-K16</f>
        <v>0</v>
      </c>
      <c r="M16" s="6">
        <f t="shared" si="0"/>
        <v>0</v>
      </c>
      <c r="N16" s="40">
        <f t="shared" ref="N16:O16" si="4">J16</f>
        <v>18343.68</v>
      </c>
      <c r="O16" s="40">
        <f t="shared" si="4"/>
        <v>18343.68</v>
      </c>
    </row>
    <row r="17" spans="1:15" ht="0.75" customHeight="1" x14ac:dyDescent="0.25">
      <c r="A17" s="41"/>
      <c r="B17" s="41"/>
      <c r="C17" s="41"/>
      <c r="D17" s="41"/>
      <c r="E17" s="41"/>
      <c r="F17" s="41"/>
      <c r="G17" s="41"/>
      <c r="H17" s="41"/>
      <c r="I17" s="41"/>
      <c r="J17" s="41"/>
      <c r="K17" s="42"/>
      <c r="L17" s="43"/>
      <c r="M17" s="6">
        <f t="shared" si="0"/>
        <v>0</v>
      </c>
    </row>
    <row r="18" spans="1:15" ht="18" customHeight="1" x14ac:dyDescent="0.25">
      <c r="A18" s="11" t="s">
        <v>49</v>
      </c>
      <c r="B18" s="12" t="s">
        <v>11</v>
      </c>
      <c r="C18" s="11" t="s">
        <v>12</v>
      </c>
      <c r="D18" s="11" t="s">
        <v>13</v>
      </c>
      <c r="E18" s="185" t="s">
        <v>14</v>
      </c>
      <c r="F18" s="184"/>
      <c r="G18" s="13" t="s">
        <v>15</v>
      </c>
      <c r="H18" s="12" t="s">
        <v>16</v>
      </c>
      <c r="I18" s="12" t="s">
        <v>17</v>
      </c>
      <c r="J18" s="12" t="s">
        <v>18</v>
      </c>
      <c r="K18" s="14"/>
      <c r="L18" s="15"/>
      <c r="M18" s="6">
        <f t="shared" si="0"/>
        <v>0</v>
      </c>
    </row>
    <row r="19" spans="1:15" ht="24" customHeight="1" x14ac:dyDescent="0.25">
      <c r="A19" s="16" t="s">
        <v>19</v>
      </c>
      <c r="B19" s="17" t="s">
        <v>50</v>
      </c>
      <c r="C19" s="16" t="s">
        <v>21</v>
      </c>
      <c r="D19" s="16" t="s">
        <v>51</v>
      </c>
      <c r="E19" s="186" t="s">
        <v>23</v>
      </c>
      <c r="F19" s="184"/>
      <c r="G19" s="18" t="s">
        <v>24</v>
      </c>
      <c r="H19" s="19">
        <v>1</v>
      </c>
      <c r="I19" s="20">
        <f>J19</f>
        <v>28.36</v>
      </c>
      <c r="J19" s="20">
        <f t="shared" ref="J19:K19" si="5">SUM(J20:J25)</f>
        <v>28.36</v>
      </c>
      <c r="K19" s="21">
        <f t="shared" si="5"/>
        <v>28.36</v>
      </c>
      <c r="L19" s="22"/>
      <c r="M19" s="6">
        <f t="shared" si="0"/>
        <v>0</v>
      </c>
    </row>
    <row r="20" spans="1:15" ht="25.5" customHeight="1" x14ac:dyDescent="0.25">
      <c r="A20" s="23" t="s">
        <v>25</v>
      </c>
      <c r="B20" s="24" t="s">
        <v>52</v>
      </c>
      <c r="C20" s="23" t="s">
        <v>21</v>
      </c>
      <c r="D20" s="23" t="s">
        <v>53</v>
      </c>
      <c r="E20" s="183" t="s">
        <v>23</v>
      </c>
      <c r="F20" s="184"/>
      <c r="G20" s="25" t="s">
        <v>24</v>
      </c>
      <c r="H20" s="26">
        <v>1</v>
      </c>
      <c r="I20" s="27">
        <v>0.45</v>
      </c>
      <c r="J20" s="27">
        <f t="shared" ref="J20:J25" si="6">TRUNC(I20*H20,2)</f>
        <v>0.45</v>
      </c>
      <c r="K20" s="28">
        <f t="shared" ref="K20:K25" si="7">TRUNC(H20*I20,2)</f>
        <v>0.45</v>
      </c>
      <c r="L20" s="29"/>
      <c r="M20" s="6">
        <f t="shared" si="0"/>
        <v>0</v>
      </c>
    </row>
    <row r="21" spans="1:15" ht="25.5" customHeight="1" x14ac:dyDescent="0.25">
      <c r="A21" s="23" t="s">
        <v>28</v>
      </c>
      <c r="B21" s="24" t="s">
        <v>32</v>
      </c>
      <c r="C21" s="23" t="s">
        <v>21</v>
      </c>
      <c r="D21" s="23" t="s">
        <v>33</v>
      </c>
      <c r="E21" s="183" t="s">
        <v>31</v>
      </c>
      <c r="F21" s="184"/>
      <c r="G21" s="25" t="s">
        <v>24</v>
      </c>
      <c r="H21" s="26">
        <v>1</v>
      </c>
      <c r="I21" s="27">
        <v>0.04</v>
      </c>
      <c r="J21" s="27">
        <f t="shared" si="6"/>
        <v>0.04</v>
      </c>
      <c r="K21" s="28">
        <f t="shared" si="7"/>
        <v>0.04</v>
      </c>
      <c r="L21" s="29"/>
      <c r="M21" s="6">
        <f t="shared" si="0"/>
        <v>0</v>
      </c>
    </row>
    <row r="22" spans="1:15" ht="25.5" customHeight="1" x14ac:dyDescent="0.25">
      <c r="A22" s="23" t="s">
        <v>28</v>
      </c>
      <c r="B22" s="24" t="s">
        <v>54</v>
      </c>
      <c r="C22" s="23" t="s">
        <v>21</v>
      </c>
      <c r="D22" s="23" t="s">
        <v>55</v>
      </c>
      <c r="E22" s="183" t="s">
        <v>31</v>
      </c>
      <c r="F22" s="184"/>
      <c r="G22" s="25" t="s">
        <v>24</v>
      </c>
      <c r="H22" s="26">
        <v>1</v>
      </c>
      <c r="I22" s="27">
        <v>0.55000000000000004</v>
      </c>
      <c r="J22" s="27">
        <f t="shared" si="6"/>
        <v>0.55000000000000004</v>
      </c>
      <c r="K22" s="28">
        <f t="shared" si="7"/>
        <v>0.55000000000000004</v>
      </c>
      <c r="L22" s="29"/>
      <c r="M22" s="6">
        <f t="shared" si="0"/>
        <v>0</v>
      </c>
    </row>
    <row r="23" spans="1:15" ht="25.5" customHeight="1" x14ac:dyDescent="0.25">
      <c r="A23" s="23" t="s">
        <v>28</v>
      </c>
      <c r="B23" s="24" t="s">
        <v>56</v>
      </c>
      <c r="C23" s="23" t="s">
        <v>21</v>
      </c>
      <c r="D23" s="23" t="s">
        <v>57</v>
      </c>
      <c r="E23" s="183" t="s">
        <v>31</v>
      </c>
      <c r="F23" s="184"/>
      <c r="G23" s="25" t="s">
        <v>24</v>
      </c>
      <c r="H23" s="26">
        <v>1</v>
      </c>
      <c r="I23" s="27">
        <v>0.1</v>
      </c>
      <c r="J23" s="27">
        <f t="shared" si="6"/>
        <v>0.1</v>
      </c>
      <c r="K23" s="28">
        <f t="shared" si="7"/>
        <v>0.1</v>
      </c>
      <c r="L23" s="29"/>
      <c r="M23" s="6">
        <f t="shared" si="0"/>
        <v>0</v>
      </c>
      <c r="O23" s="40"/>
    </row>
    <row r="24" spans="1:15" ht="24" customHeight="1" x14ac:dyDescent="0.25">
      <c r="A24" s="23" t="s">
        <v>28</v>
      </c>
      <c r="B24" s="24" t="s">
        <v>58</v>
      </c>
      <c r="C24" s="23" t="s">
        <v>21</v>
      </c>
      <c r="D24" s="23" t="s">
        <v>59</v>
      </c>
      <c r="E24" s="183" t="s">
        <v>38</v>
      </c>
      <c r="F24" s="184"/>
      <c r="G24" s="25" t="s">
        <v>24</v>
      </c>
      <c r="H24" s="26">
        <v>1</v>
      </c>
      <c r="I24" s="27">
        <v>26.47</v>
      </c>
      <c r="J24" s="27">
        <f t="shared" si="6"/>
        <v>26.47</v>
      </c>
      <c r="K24" s="28">
        <f t="shared" si="7"/>
        <v>26.47</v>
      </c>
      <c r="L24" s="29"/>
      <c r="M24" s="6">
        <f t="shared" si="0"/>
        <v>0</v>
      </c>
    </row>
    <row r="25" spans="1:15" ht="25.5" customHeight="1" x14ac:dyDescent="0.25">
      <c r="A25" s="23" t="s">
        <v>28</v>
      </c>
      <c r="B25" s="24" t="s">
        <v>34</v>
      </c>
      <c r="C25" s="23" t="s">
        <v>21</v>
      </c>
      <c r="D25" s="23" t="s">
        <v>35</v>
      </c>
      <c r="E25" s="183" t="s">
        <v>31</v>
      </c>
      <c r="F25" s="184"/>
      <c r="G25" s="25" t="s">
        <v>24</v>
      </c>
      <c r="H25" s="26">
        <v>1</v>
      </c>
      <c r="I25" s="27">
        <v>0.75</v>
      </c>
      <c r="J25" s="27">
        <f t="shared" si="6"/>
        <v>0.75</v>
      </c>
      <c r="K25" s="28">
        <f t="shared" si="7"/>
        <v>0.75</v>
      </c>
      <c r="L25" s="29"/>
      <c r="M25" s="6">
        <f t="shared" si="0"/>
        <v>0</v>
      </c>
    </row>
    <row r="26" spans="1:15" ht="18" customHeight="1" x14ac:dyDescent="0.25">
      <c r="A26" s="30"/>
      <c r="B26" s="30"/>
      <c r="C26" s="30"/>
      <c r="D26" s="30"/>
      <c r="E26" s="30" t="s">
        <v>41</v>
      </c>
      <c r="F26" s="31">
        <v>27.11</v>
      </c>
      <c r="G26" s="30" t="s">
        <v>42</v>
      </c>
      <c r="H26" s="31">
        <v>0</v>
      </c>
      <c r="I26" s="30" t="s">
        <v>43</v>
      </c>
      <c r="J26" s="31">
        <v>27.11</v>
      </c>
      <c r="K26" s="32"/>
      <c r="L26" s="29"/>
      <c r="M26" s="6">
        <f t="shared" si="0"/>
        <v>0</v>
      </c>
    </row>
    <row r="27" spans="1:15" ht="18" customHeight="1" x14ac:dyDescent="0.25">
      <c r="A27" s="30"/>
      <c r="B27" s="30"/>
      <c r="C27" s="30"/>
      <c r="D27" s="30"/>
      <c r="E27" s="30" t="s">
        <v>44</v>
      </c>
      <c r="F27" s="31">
        <f>J27-I19</f>
        <v>7</v>
      </c>
      <c r="G27" s="30"/>
      <c r="H27" s="187" t="s">
        <v>45</v>
      </c>
      <c r="I27" s="188"/>
      <c r="J27" s="33">
        <f>TRUNC(J19*1.247,2)</f>
        <v>35.36</v>
      </c>
      <c r="K27" s="34">
        <f>TRUNC(K19*1.247,2)</f>
        <v>35.36</v>
      </c>
      <c r="L27" s="29"/>
      <c r="M27" s="6">
        <f t="shared" si="0"/>
        <v>0</v>
      </c>
    </row>
    <row r="28" spans="1:15" x14ac:dyDescent="0.25">
      <c r="A28" s="35"/>
      <c r="B28" s="35"/>
      <c r="C28" s="35"/>
      <c r="D28" s="35"/>
      <c r="E28" s="35"/>
      <c r="F28" s="35"/>
      <c r="G28" s="35" t="s">
        <v>46</v>
      </c>
      <c r="H28" s="36" t="s">
        <v>60</v>
      </c>
      <c r="I28" s="35" t="s">
        <v>48</v>
      </c>
      <c r="J28" s="37">
        <f>TRUNC(J27*H28,2)</f>
        <v>62233.599999999999</v>
      </c>
      <c r="K28" s="38">
        <f>TRUNC(H28*K27,2)</f>
        <v>62233.599999999999</v>
      </c>
      <c r="L28" s="39">
        <f>J28-K28</f>
        <v>0</v>
      </c>
      <c r="M28" s="6">
        <f t="shared" si="0"/>
        <v>0</v>
      </c>
      <c r="N28" s="40">
        <f t="shared" ref="N28:O28" si="8">J28</f>
        <v>62233.599999999999</v>
      </c>
      <c r="O28" s="40">
        <f t="shared" si="8"/>
        <v>62233.599999999999</v>
      </c>
    </row>
    <row r="29" spans="1:15" x14ac:dyDescent="0.25">
      <c r="A29" s="41"/>
      <c r="B29" s="41"/>
      <c r="C29" s="41"/>
      <c r="D29" s="41"/>
      <c r="E29" s="41"/>
      <c r="F29" s="41"/>
      <c r="G29" s="41"/>
      <c r="H29" s="41"/>
      <c r="I29" s="41"/>
      <c r="J29" s="41"/>
      <c r="K29" s="42"/>
      <c r="L29" s="43"/>
      <c r="M29" s="6">
        <f t="shared" si="0"/>
        <v>0</v>
      </c>
    </row>
    <row r="30" spans="1:15" ht="18" customHeight="1" x14ac:dyDescent="0.25">
      <c r="A30" s="11" t="s">
        <v>61</v>
      </c>
      <c r="B30" s="12" t="s">
        <v>11</v>
      </c>
      <c r="C30" s="11" t="s">
        <v>12</v>
      </c>
      <c r="D30" s="11" t="s">
        <v>13</v>
      </c>
      <c r="E30" s="185" t="s">
        <v>14</v>
      </c>
      <c r="F30" s="184"/>
      <c r="G30" s="13" t="s">
        <v>15</v>
      </c>
      <c r="H30" s="12" t="s">
        <v>16</v>
      </c>
      <c r="I30" s="12" t="s">
        <v>17</v>
      </c>
      <c r="J30" s="12" t="s">
        <v>18</v>
      </c>
      <c r="K30" s="14"/>
      <c r="L30" s="15"/>
      <c r="M30" s="6">
        <f t="shared" si="0"/>
        <v>0</v>
      </c>
    </row>
    <row r="31" spans="1:15" ht="24" customHeight="1" x14ac:dyDescent="0.25">
      <c r="A31" s="16" t="s">
        <v>19</v>
      </c>
      <c r="B31" s="17" t="s">
        <v>62</v>
      </c>
      <c r="C31" s="16" t="s">
        <v>63</v>
      </c>
      <c r="D31" s="16" t="s">
        <v>64</v>
      </c>
      <c r="E31" s="186" t="s">
        <v>65</v>
      </c>
      <c r="F31" s="184"/>
      <c r="G31" s="18" t="s">
        <v>66</v>
      </c>
      <c r="H31" s="19">
        <v>1</v>
      </c>
      <c r="I31" s="20">
        <f>J31</f>
        <v>293.68</v>
      </c>
      <c r="J31" s="20">
        <f t="shared" ref="J31:K31" si="9">SUM(J32:J38)</f>
        <v>293.68</v>
      </c>
      <c r="K31" s="21">
        <f t="shared" si="9"/>
        <v>293.68</v>
      </c>
      <c r="L31" s="22"/>
      <c r="M31" s="6">
        <f t="shared" si="0"/>
        <v>0</v>
      </c>
    </row>
    <row r="32" spans="1:15" ht="39" customHeight="1" x14ac:dyDescent="0.25">
      <c r="A32" s="23" t="s">
        <v>25</v>
      </c>
      <c r="B32" s="24" t="s">
        <v>67</v>
      </c>
      <c r="C32" s="23" t="s">
        <v>21</v>
      </c>
      <c r="D32" s="23" t="s">
        <v>68</v>
      </c>
      <c r="E32" s="183" t="s">
        <v>69</v>
      </c>
      <c r="F32" s="184"/>
      <c r="G32" s="25" t="s">
        <v>70</v>
      </c>
      <c r="H32" s="26">
        <v>0.01</v>
      </c>
      <c r="I32" s="27">
        <v>448.11</v>
      </c>
      <c r="J32" s="27">
        <f t="shared" ref="J32:J38" si="10">TRUNC(I32*H32,2)</f>
        <v>4.4800000000000004</v>
      </c>
      <c r="K32" s="28">
        <f t="shared" ref="K32:K38" si="11">TRUNC(H32*I32,2)</f>
        <v>4.4800000000000004</v>
      </c>
      <c r="L32" s="29"/>
      <c r="M32" s="6">
        <f t="shared" si="0"/>
        <v>0</v>
      </c>
    </row>
    <row r="33" spans="1:15" ht="24" customHeight="1" x14ac:dyDescent="0.25">
      <c r="A33" s="23" t="s">
        <v>25</v>
      </c>
      <c r="B33" s="24" t="s">
        <v>71</v>
      </c>
      <c r="C33" s="23" t="s">
        <v>21</v>
      </c>
      <c r="D33" s="23" t="s">
        <v>72</v>
      </c>
      <c r="E33" s="183" t="s">
        <v>23</v>
      </c>
      <c r="F33" s="184"/>
      <c r="G33" s="25" t="s">
        <v>24</v>
      </c>
      <c r="H33" s="26">
        <v>1</v>
      </c>
      <c r="I33" s="27">
        <v>25.26</v>
      </c>
      <c r="J33" s="27">
        <f t="shared" si="10"/>
        <v>25.26</v>
      </c>
      <c r="K33" s="28">
        <f t="shared" si="11"/>
        <v>25.26</v>
      </c>
      <c r="L33" s="29"/>
      <c r="M33" s="6">
        <f t="shared" si="0"/>
        <v>0</v>
      </c>
    </row>
    <row r="34" spans="1:15" ht="24" customHeight="1" x14ac:dyDescent="0.25">
      <c r="A34" s="23" t="s">
        <v>25</v>
      </c>
      <c r="B34" s="24" t="s">
        <v>73</v>
      </c>
      <c r="C34" s="23" t="s">
        <v>21</v>
      </c>
      <c r="D34" s="23" t="s">
        <v>74</v>
      </c>
      <c r="E34" s="183" t="s">
        <v>23</v>
      </c>
      <c r="F34" s="184"/>
      <c r="G34" s="25" t="s">
        <v>24</v>
      </c>
      <c r="H34" s="26">
        <v>2</v>
      </c>
      <c r="I34" s="27">
        <v>20.32</v>
      </c>
      <c r="J34" s="27">
        <f t="shared" si="10"/>
        <v>40.64</v>
      </c>
      <c r="K34" s="28">
        <f t="shared" si="11"/>
        <v>40.64</v>
      </c>
      <c r="L34" s="29"/>
      <c r="M34" s="6">
        <f t="shared" si="0"/>
        <v>0</v>
      </c>
    </row>
    <row r="35" spans="1:15" ht="39" customHeight="1" x14ac:dyDescent="0.25">
      <c r="A35" s="23" t="s">
        <v>28</v>
      </c>
      <c r="B35" s="24" t="s">
        <v>75</v>
      </c>
      <c r="C35" s="23" t="s">
        <v>21</v>
      </c>
      <c r="D35" s="23" t="s">
        <v>76</v>
      </c>
      <c r="E35" s="183" t="s">
        <v>31</v>
      </c>
      <c r="F35" s="184"/>
      <c r="G35" s="25" t="s">
        <v>77</v>
      </c>
      <c r="H35" s="26">
        <v>1</v>
      </c>
      <c r="I35" s="27">
        <v>179.9</v>
      </c>
      <c r="J35" s="27">
        <f t="shared" si="10"/>
        <v>179.9</v>
      </c>
      <c r="K35" s="28">
        <f t="shared" si="11"/>
        <v>179.9</v>
      </c>
      <c r="L35" s="29"/>
      <c r="M35" s="6">
        <f t="shared" si="0"/>
        <v>0</v>
      </c>
    </row>
    <row r="36" spans="1:15" ht="25.5" customHeight="1" x14ac:dyDescent="0.25">
      <c r="A36" s="23" t="s">
        <v>28</v>
      </c>
      <c r="B36" s="24" t="s">
        <v>78</v>
      </c>
      <c r="C36" s="23" t="s">
        <v>21</v>
      </c>
      <c r="D36" s="23" t="s">
        <v>79</v>
      </c>
      <c r="E36" s="183" t="s">
        <v>31</v>
      </c>
      <c r="F36" s="184"/>
      <c r="G36" s="25" t="s">
        <v>80</v>
      </c>
      <c r="H36" s="26">
        <v>0.11</v>
      </c>
      <c r="I36" s="27">
        <v>15</v>
      </c>
      <c r="J36" s="27">
        <f t="shared" si="10"/>
        <v>1.65</v>
      </c>
      <c r="K36" s="28">
        <f t="shared" si="11"/>
        <v>1.65</v>
      </c>
      <c r="L36" s="29"/>
      <c r="M36" s="6">
        <f t="shared" si="0"/>
        <v>0</v>
      </c>
    </row>
    <row r="37" spans="1:15" ht="25.5" customHeight="1" x14ac:dyDescent="0.25">
      <c r="A37" s="23" t="s">
        <v>28</v>
      </c>
      <c r="B37" s="24" t="s">
        <v>81</v>
      </c>
      <c r="C37" s="23" t="s">
        <v>21</v>
      </c>
      <c r="D37" s="23" t="s">
        <v>82</v>
      </c>
      <c r="E37" s="183" t="s">
        <v>31</v>
      </c>
      <c r="F37" s="184"/>
      <c r="G37" s="25" t="s">
        <v>83</v>
      </c>
      <c r="H37" s="26">
        <v>4</v>
      </c>
      <c r="I37" s="27">
        <v>9.15</v>
      </c>
      <c r="J37" s="27">
        <f t="shared" si="10"/>
        <v>36.6</v>
      </c>
      <c r="K37" s="28">
        <f t="shared" si="11"/>
        <v>36.6</v>
      </c>
      <c r="L37" s="29"/>
      <c r="M37" s="6">
        <f t="shared" si="0"/>
        <v>0</v>
      </c>
    </row>
    <row r="38" spans="1:15" ht="39" customHeight="1" x14ac:dyDescent="0.25">
      <c r="A38" s="23" t="s">
        <v>28</v>
      </c>
      <c r="B38" s="24" t="s">
        <v>84</v>
      </c>
      <c r="C38" s="23" t="s">
        <v>21</v>
      </c>
      <c r="D38" s="23" t="s">
        <v>85</v>
      </c>
      <c r="E38" s="183" t="s">
        <v>31</v>
      </c>
      <c r="F38" s="184"/>
      <c r="G38" s="25" t="s">
        <v>83</v>
      </c>
      <c r="H38" s="26">
        <v>1</v>
      </c>
      <c r="I38" s="27">
        <v>5.15</v>
      </c>
      <c r="J38" s="27">
        <f t="shared" si="10"/>
        <v>5.15</v>
      </c>
      <c r="K38" s="28">
        <f t="shared" si="11"/>
        <v>5.15</v>
      </c>
      <c r="L38" s="29"/>
      <c r="M38" s="6">
        <f t="shared" si="0"/>
        <v>0</v>
      </c>
    </row>
    <row r="39" spans="1:15" ht="18" customHeight="1" x14ac:dyDescent="0.25">
      <c r="A39" s="30"/>
      <c r="B39" s="30"/>
      <c r="C39" s="30"/>
      <c r="D39" s="30"/>
      <c r="E39" s="30" t="s">
        <v>41</v>
      </c>
      <c r="F39" s="31">
        <v>50.81</v>
      </c>
      <c r="G39" s="30" t="s">
        <v>42</v>
      </c>
      <c r="H39" s="31">
        <v>0</v>
      </c>
      <c r="I39" s="30" t="s">
        <v>43</v>
      </c>
      <c r="J39" s="31">
        <v>50.81</v>
      </c>
      <c r="K39" s="32"/>
      <c r="L39" s="29"/>
      <c r="M39" s="6">
        <f t="shared" si="0"/>
        <v>0</v>
      </c>
    </row>
    <row r="40" spans="1:15" ht="18" customHeight="1" x14ac:dyDescent="0.25">
      <c r="A40" s="30"/>
      <c r="B40" s="30"/>
      <c r="C40" s="30"/>
      <c r="D40" s="30"/>
      <c r="E40" s="30" t="s">
        <v>44</v>
      </c>
      <c r="F40" s="31">
        <f>J40-J31</f>
        <v>72.529999999999973</v>
      </c>
      <c r="G40" s="30"/>
      <c r="H40" s="187" t="s">
        <v>45</v>
      </c>
      <c r="I40" s="188"/>
      <c r="J40" s="44">
        <f>TRUNC(J31*1.247,2)</f>
        <v>366.21</v>
      </c>
      <c r="K40" s="34">
        <f>TRUNC(K31*1.247,2)</f>
        <v>366.21</v>
      </c>
      <c r="L40" s="29"/>
      <c r="M40" s="6">
        <f t="shared" si="0"/>
        <v>0</v>
      </c>
    </row>
    <row r="41" spans="1:15" x14ac:dyDescent="0.25">
      <c r="A41" s="35"/>
      <c r="B41" s="35"/>
      <c r="C41" s="35"/>
      <c r="D41" s="35"/>
      <c r="E41" s="35"/>
      <c r="F41" s="35"/>
      <c r="G41" s="35" t="s">
        <v>46</v>
      </c>
      <c r="H41" s="36" t="s">
        <v>86</v>
      </c>
      <c r="I41" s="35" t="s">
        <v>48</v>
      </c>
      <c r="J41" s="37">
        <f>TRUNC(J40*H41,2)</f>
        <v>4577.62</v>
      </c>
      <c r="K41" s="45">
        <f>TRUNC(H41*K40,2)</f>
        <v>4577.62</v>
      </c>
      <c r="L41" s="39">
        <f>J41-K41</f>
        <v>0</v>
      </c>
      <c r="M41" s="6">
        <f t="shared" si="0"/>
        <v>0</v>
      </c>
      <c r="N41" s="40">
        <f t="shared" ref="N41:O41" si="12">J41</f>
        <v>4577.62</v>
      </c>
      <c r="O41" s="40">
        <f t="shared" si="12"/>
        <v>4577.62</v>
      </c>
    </row>
    <row r="42" spans="1:15" ht="0.75" customHeight="1" x14ac:dyDescent="0.25">
      <c r="A42" s="41"/>
      <c r="B42" s="41"/>
      <c r="C42" s="41"/>
      <c r="D42" s="41"/>
      <c r="E42" s="41"/>
      <c r="F42" s="41"/>
      <c r="G42" s="41"/>
      <c r="H42" s="41"/>
      <c r="I42" s="41"/>
      <c r="J42" s="41"/>
      <c r="K42" s="42"/>
      <c r="L42" s="43"/>
      <c r="M42" s="6">
        <f t="shared" si="0"/>
        <v>0</v>
      </c>
    </row>
    <row r="43" spans="1:15" ht="18" customHeight="1" x14ac:dyDescent="0.25">
      <c r="A43" s="11" t="s">
        <v>87</v>
      </c>
      <c r="B43" s="12" t="s">
        <v>11</v>
      </c>
      <c r="C43" s="11" t="s">
        <v>12</v>
      </c>
      <c r="D43" s="11" t="s">
        <v>13</v>
      </c>
      <c r="E43" s="185" t="s">
        <v>14</v>
      </c>
      <c r="F43" s="184"/>
      <c r="G43" s="13" t="s">
        <v>15</v>
      </c>
      <c r="H43" s="12" t="s">
        <v>16</v>
      </c>
      <c r="I43" s="12" t="s">
        <v>17</v>
      </c>
      <c r="J43" s="12" t="s">
        <v>18</v>
      </c>
      <c r="K43" s="14"/>
      <c r="L43" s="15"/>
      <c r="M43" s="6">
        <f t="shared" si="0"/>
        <v>0</v>
      </c>
    </row>
    <row r="44" spans="1:15" ht="39" customHeight="1" x14ac:dyDescent="0.25">
      <c r="A44" s="16" t="s">
        <v>19</v>
      </c>
      <c r="B44" s="17" t="s">
        <v>88</v>
      </c>
      <c r="C44" s="16" t="s">
        <v>21</v>
      </c>
      <c r="D44" s="16" t="s">
        <v>89</v>
      </c>
      <c r="E44" s="186" t="s">
        <v>90</v>
      </c>
      <c r="F44" s="184"/>
      <c r="G44" s="18" t="s">
        <v>83</v>
      </c>
      <c r="H44" s="19">
        <v>1</v>
      </c>
      <c r="I44" s="20">
        <f>J44</f>
        <v>56.24</v>
      </c>
      <c r="J44" s="20">
        <f t="shared" ref="J44:K44" si="13">SUM(J45:J54)</f>
        <v>56.24</v>
      </c>
      <c r="K44" s="21">
        <f t="shared" si="13"/>
        <v>56.24</v>
      </c>
      <c r="L44" s="22"/>
      <c r="M44" s="6">
        <f t="shared" si="0"/>
        <v>0</v>
      </c>
    </row>
    <row r="45" spans="1:15" ht="39" customHeight="1" x14ac:dyDescent="0.25">
      <c r="A45" s="23" t="s">
        <v>25</v>
      </c>
      <c r="B45" s="24" t="s">
        <v>91</v>
      </c>
      <c r="C45" s="23" t="s">
        <v>21</v>
      </c>
      <c r="D45" s="23" t="s">
        <v>92</v>
      </c>
      <c r="E45" s="183" t="s">
        <v>69</v>
      </c>
      <c r="F45" s="184"/>
      <c r="G45" s="25" t="s">
        <v>70</v>
      </c>
      <c r="H45" s="26">
        <v>4.0000000000000001E-3</v>
      </c>
      <c r="I45" s="27">
        <v>509.45</v>
      </c>
      <c r="J45" s="27">
        <f t="shared" ref="J45:J54" si="14">TRUNC(I45*H45,2)</f>
        <v>2.0299999999999998</v>
      </c>
      <c r="K45" s="28">
        <f t="shared" ref="K45:K54" si="15">TRUNC(H45*I45,2)</f>
        <v>2.0299999999999998</v>
      </c>
      <c r="L45" s="29"/>
      <c r="M45" s="6">
        <f t="shared" si="0"/>
        <v>0</v>
      </c>
    </row>
    <row r="46" spans="1:15" ht="25.5" customHeight="1" x14ac:dyDescent="0.25">
      <c r="A46" s="23" t="s">
        <v>25</v>
      </c>
      <c r="B46" s="24" t="s">
        <v>93</v>
      </c>
      <c r="C46" s="23" t="s">
        <v>21</v>
      </c>
      <c r="D46" s="23" t="s">
        <v>94</v>
      </c>
      <c r="E46" s="183" t="s">
        <v>23</v>
      </c>
      <c r="F46" s="184"/>
      <c r="G46" s="25" t="s">
        <v>24</v>
      </c>
      <c r="H46" s="26">
        <v>0.72470000000000001</v>
      </c>
      <c r="I46" s="27">
        <v>21.42</v>
      </c>
      <c r="J46" s="27">
        <f t="shared" si="14"/>
        <v>15.52</v>
      </c>
      <c r="K46" s="28">
        <f t="shared" si="15"/>
        <v>15.52</v>
      </c>
      <c r="L46" s="29"/>
      <c r="M46" s="6">
        <f t="shared" si="0"/>
        <v>0</v>
      </c>
    </row>
    <row r="47" spans="1:15" ht="39" customHeight="1" x14ac:dyDescent="0.25">
      <c r="A47" s="23" t="s">
        <v>25</v>
      </c>
      <c r="B47" s="24" t="s">
        <v>95</v>
      </c>
      <c r="C47" s="23" t="s">
        <v>21</v>
      </c>
      <c r="D47" s="23" t="s">
        <v>96</v>
      </c>
      <c r="E47" s="183" t="s">
        <v>97</v>
      </c>
      <c r="F47" s="184"/>
      <c r="G47" s="25" t="s">
        <v>98</v>
      </c>
      <c r="H47" s="26">
        <v>7.0000000000000001E-3</v>
      </c>
      <c r="I47" s="27">
        <v>23.3</v>
      </c>
      <c r="J47" s="27">
        <f t="shared" si="14"/>
        <v>0.16</v>
      </c>
      <c r="K47" s="28">
        <f t="shared" si="15"/>
        <v>0.16</v>
      </c>
      <c r="L47" s="29"/>
      <c r="M47" s="6">
        <f t="shared" si="0"/>
        <v>0</v>
      </c>
    </row>
    <row r="48" spans="1:15" ht="24" customHeight="1" x14ac:dyDescent="0.25">
      <c r="A48" s="23" t="s">
        <v>25</v>
      </c>
      <c r="B48" s="24" t="s">
        <v>71</v>
      </c>
      <c r="C48" s="23" t="s">
        <v>21</v>
      </c>
      <c r="D48" s="23" t="s">
        <v>72</v>
      </c>
      <c r="E48" s="183" t="s">
        <v>23</v>
      </c>
      <c r="F48" s="184"/>
      <c r="G48" s="25" t="s">
        <v>24</v>
      </c>
      <c r="H48" s="26">
        <v>0.72470000000000001</v>
      </c>
      <c r="I48" s="27">
        <v>25.26</v>
      </c>
      <c r="J48" s="27">
        <f t="shared" si="14"/>
        <v>18.3</v>
      </c>
      <c r="K48" s="28">
        <f t="shared" si="15"/>
        <v>18.3</v>
      </c>
      <c r="L48" s="29"/>
      <c r="M48" s="6">
        <f t="shared" si="0"/>
        <v>0</v>
      </c>
    </row>
    <row r="49" spans="1:15" ht="39" customHeight="1" x14ac:dyDescent="0.25">
      <c r="A49" s="23" t="s">
        <v>25</v>
      </c>
      <c r="B49" s="24" t="s">
        <v>99</v>
      </c>
      <c r="C49" s="23" t="s">
        <v>21</v>
      </c>
      <c r="D49" s="23" t="s">
        <v>100</v>
      </c>
      <c r="E49" s="183" t="s">
        <v>97</v>
      </c>
      <c r="F49" s="184"/>
      <c r="G49" s="25" t="s">
        <v>101</v>
      </c>
      <c r="H49" s="26">
        <v>2.8000000000000001E-2</v>
      </c>
      <c r="I49" s="27">
        <v>21.85</v>
      </c>
      <c r="J49" s="27">
        <f t="shared" si="14"/>
        <v>0.61</v>
      </c>
      <c r="K49" s="28">
        <f t="shared" si="15"/>
        <v>0.61</v>
      </c>
      <c r="L49" s="29"/>
      <c r="M49" s="6">
        <f t="shared" si="0"/>
        <v>0</v>
      </c>
    </row>
    <row r="50" spans="1:15" ht="39" customHeight="1" x14ac:dyDescent="0.25">
      <c r="A50" s="23" t="s">
        <v>28</v>
      </c>
      <c r="B50" s="24" t="s">
        <v>84</v>
      </c>
      <c r="C50" s="23" t="s">
        <v>21</v>
      </c>
      <c r="D50" s="23" t="s">
        <v>85</v>
      </c>
      <c r="E50" s="183" t="s">
        <v>31</v>
      </c>
      <c r="F50" s="184"/>
      <c r="G50" s="25" t="s">
        <v>83</v>
      </c>
      <c r="H50" s="26">
        <v>0.74450000000000005</v>
      </c>
      <c r="I50" s="27">
        <v>4.79</v>
      </c>
      <c r="J50" s="27">
        <f t="shared" si="14"/>
        <v>3.56</v>
      </c>
      <c r="K50" s="46">
        <f t="shared" si="15"/>
        <v>3.56</v>
      </c>
      <c r="L50" s="29"/>
      <c r="M50" s="6">
        <f t="shared" si="0"/>
        <v>0</v>
      </c>
    </row>
    <row r="51" spans="1:15" ht="24" customHeight="1" x14ac:dyDescent="0.25">
      <c r="A51" s="23" t="s">
        <v>28</v>
      </c>
      <c r="B51" s="24" t="s">
        <v>102</v>
      </c>
      <c r="C51" s="23" t="s">
        <v>21</v>
      </c>
      <c r="D51" s="23" t="s">
        <v>103</v>
      </c>
      <c r="E51" s="183" t="s">
        <v>31</v>
      </c>
      <c r="F51" s="184"/>
      <c r="G51" s="25" t="s">
        <v>80</v>
      </c>
      <c r="H51" s="26">
        <v>0.111</v>
      </c>
      <c r="I51" s="27">
        <v>15</v>
      </c>
      <c r="J51" s="27">
        <f t="shared" si="14"/>
        <v>1.66</v>
      </c>
      <c r="K51" s="28">
        <f t="shared" si="15"/>
        <v>1.66</v>
      </c>
      <c r="L51" s="29"/>
      <c r="M51" s="6">
        <f t="shared" si="0"/>
        <v>0</v>
      </c>
    </row>
    <row r="52" spans="1:15" ht="25.5" customHeight="1" x14ac:dyDescent="0.25">
      <c r="A52" s="23" t="s">
        <v>28</v>
      </c>
      <c r="B52" s="24" t="s">
        <v>104</v>
      </c>
      <c r="C52" s="23" t="s">
        <v>21</v>
      </c>
      <c r="D52" s="23" t="s">
        <v>105</v>
      </c>
      <c r="E52" s="183" t="s">
        <v>31</v>
      </c>
      <c r="F52" s="184"/>
      <c r="G52" s="25" t="s">
        <v>83</v>
      </c>
      <c r="H52" s="26">
        <v>0.55000000000000004</v>
      </c>
      <c r="I52" s="27">
        <v>10.029999999999999</v>
      </c>
      <c r="J52" s="27">
        <f t="shared" si="14"/>
        <v>5.51</v>
      </c>
      <c r="K52" s="28">
        <f t="shared" si="15"/>
        <v>5.51</v>
      </c>
      <c r="L52" s="29"/>
      <c r="M52" s="6">
        <f t="shared" si="0"/>
        <v>0</v>
      </c>
    </row>
    <row r="53" spans="1:15" ht="39" customHeight="1" x14ac:dyDescent="0.25">
      <c r="A53" s="23" t="s">
        <v>28</v>
      </c>
      <c r="B53" s="24" t="s">
        <v>106</v>
      </c>
      <c r="C53" s="23" t="s">
        <v>21</v>
      </c>
      <c r="D53" s="23" t="s">
        <v>107</v>
      </c>
      <c r="E53" s="183" t="s">
        <v>31</v>
      </c>
      <c r="F53" s="184"/>
      <c r="G53" s="25" t="s">
        <v>83</v>
      </c>
      <c r="H53" s="26">
        <v>0.41249999999999998</v>
      </c>
      <c r="I53" s="27">
        <v>20</v>
      </c>
      <c r="J53" s="27">
        <f t="shared" si="14"/>
        <v>8.25</v>
      </c>
      <c r="K53" s="28">
        <f t="shared" si="15"/>
        <v>8.25</v>
      </c>
      <c r="L53" s="29"/>
      <c r="M53" s="6">
        <f t="shared" si="0"/>
        <v>0</v>
      </c>
    </row>
    <row r="54" spans="1:15" ht="24" customHeight="1" x14ac:dyDescent="0.25">
      <c r="A54" s="23" t="s">
        <v>28</v>
      </c>
      <c r="B54" s="24" t="s">
        <v>108</v>
      </c>
      <c r="C54" s="23" t="s">
        <v>21</v>
      </c>
      <c r="D54" s="23" t="s">
        <v>109</v>
      </c>
      <c r="E54" s="183" t="s">
        <v>31</v>
      </c>
      <c r="F54" s="184"/>
      <c r="G54" s="25" t="s">
        <v>110</v>
      </c>
      <c r="H54" s="26">
        <v>2.5600000000000001E-2</v>
      </c>
      <c r="I54" s="27">
        <v>25</v>
      </c>
      <c r="J54" s="27">
        <f t="shared" si="14"/>
        <v>0.64</v>
      </c>
      <c r="K54" s="28">
        <f t="shared" si="15"/>
        <v>0.64</v>
      </c>
      <c r="L54" s="29"/>
      <c r="M54" s="6">
        <f t="shared" si="0"/>
        <v>0</v>
      </c>
    </row>
    <row r="55" spans="1:15" ht="18" customHeight="1" x14ac:dyDescent="0.25">
      <c r="A55" s="30"/>
      <c r="B55" s="30"/>
      <c r="C55" s="30"/>
      <c r="D55" s="30"/>
      <c r="E55" s="30" t="s">
        <v>41</v>
      </c>
      <c r="F55" s="31">
        <v>27.25</v>
      </c>
      <c r="G55" s="30" t="s">
        <v>42</v>
      </c>
      <c r="H55" s="31">
        <v>0</v>
      </c>
      <c r="I55" s="30" t="s">
        <v>43</v>
      </c>
      <c r="J55" s="31">
        <v>27.25</v>
      </c>
      <c r="K55" s="32"/>
      <c r="L55" s="29"/>
      <c r="M55" s="6">
        <f t="shared" si="0"/>
        <v>0</v>
      </c>
    </row>
    <row r="56" spans="1:15" ht="18" customHeight="1" x14ac:dyDescent="0.25">
      <c r="A56" s="30"/>
      <c r="B56" s="30"/>
      <c r="C56" s="30"/>
      <c r="D56" s="30"/>
      <c r="E56" s="30" t="s">
        <v>44</v>
      </c>
      <c r="F56" s="31">
        <f>J56-J44</f>
        <v>13.889999999999993</v>
      </c>
      <c r="G56" s="30"/>
      <c r="H56" s="187" t="s">
        <v>45</v>
      </c>
      <c r="I56" s="188"/>
      <c r="J56" s="31">
        <f>TRUNC(J44*1.247,2)</f>
        <v>70.13</v>
      </c>
      <c r="K56" s="46">
        <f>TRUNC(K44*1.247,2)</f>
        <v>70.13</v>
      </c>
      <c r="L56" s="29"/>
      <c r="M56" s="6">
        <f t="shared" si="0"/>
        <v>0</v>
      </c>
    </row>
    <row r="57" spans="1:15" x14ac:dyDescent="0.25">
      <c r="A57" s="35"/>
      <c r="B57" s="35"/>
      <c r="C57" s="35"/>
      <c r="D57" s="35"/>
      <c r="E57" s="35"/>
      <c r="F57" s="35"/>
      <c r="G57" s="35" t="s">
        <v>46</v>
      </c>
      <c r="H57" s="36" t="s">
        <v>111</v>
      </c>
      <c r="I57" s="35" t="s">
        <v>48</v>
      </c>
      <c r="J57" s="37">
        <f>TRUNC(J56*H57,2)</f>
        <v>561.04</v>
      </c>
      <c r="K57" s="45">
        <f>H57*K56</f>
        <v>561.04</v>
      </c>
      <c r="L57" s="39">
        <f>J57-K57</f>
        <v>0</v>
      </c>
      <c r="M57" s="6">
        <f t="shared" si="0"/>
        <v>0</v>
      </c>
      <c r="N57" s="40">
        <f t="shared" ref="N57:O57" si="16">J57</f>
        <v>561.04</v>
      </c>
      <c r="O57" s="40">
        <f t="shared" si="16"/>
        <v>561.04</v>
      </c>
    </row>
    <row r="58" spans="1:15" ht="0.75" customHeight="1" x14ac:dyDescent="0.25">
      <c r="A58" s="41"/>
      <c r="B58" s="41"/>
      <c r="C58" s="41"/>
      <c r="D58" s="41"/>
      <c r="E58" s="41"/>
      <c r="F58" s="41"/>
      <c r="G58" s="41"/>
      <c r="H58" s="41"/>
      <c r="I58" s="41"/>
      <c r="J58" s="41"/>
      <c r="K58" s="42"/>
      <c r="L58" s="43"/>
      <c r="M58" s="6">
        <f t="shared" si="0"/>
        <v>0</v>
      </c>
    </row>
    <row r="59" spans="1:15" ht="18" customHeight="1" x14ac:dyDescent="0.25">
      <c r="A59" s="11" t="s">
        <v>112</v>
      </c>
      <c r="B59" s="12" t="s">
        <v>11</v>
      </c>
      <c r="C59" s="11" t="s">
        <v>12</v>
      </c>
      <c r="D59" s="11" t="s">
        <v>13</v>
      </c>
      <c r="E59" s="185" t="s">
        <v>14</v>
      </c>
      <c r="F59" s="184"/>
      <c r="G59" s="13" t="s">
        <v>15</v>
      </c>
      <c r="H59" s="12" t="s">
        <v>16</v>
      </c>
      <c r="I59" s="12" t="s">
        <v>17</v>
      </c>
      <c r="J59" s="12" t="s">
        <v>18</v>
      </c>
      <c r="K59" s="14"/>
      <c r="L59" s="15"/>
      <c r="M59" s="6">
        <f t="shared" si="0"/>
        <v>0</v>
      </c>
    </row>
    <row r="60" spans="1:15" ht="24" customHeight="1" x14ac:dyDescent="0.25">
      <c r="A60" s="16" t="s">
        <v>19</v>
      </c>
      <c r="B60" s="17" t="s">
        <v>113</v>
      </c>
      <c r="C60" s="16" t="s">
        <v>63</v>
      </c>
      <c r="D60" s="16" t="s">
        <v>114</v>
      </c>
      <c r="E60" s="186" t="s">
        <v>115</v>
      </c>
      <c r="F60" s="184"/>
      <c r="G60" s="18" t="s">
        <v>116</v>
      </c>
      <c r="H60" s="19">
        <v>1</v>
      </c>
      <c r="I60" s="20">
        <v>330</v>
      </c>
      <c r="J60" s="20">
        <v>330</v>
      </c>
      <c r="K60" s="21">
        <f>SUM(K61)</f>
        <v>330</v>
      </c>
      <c r="L60" s="22"/>
      <c r="M60" s="6">
        <f t="shared" si="0"/>
        <v>0</v>
      </c>
    </row>
    <row r="61" spans="1:15" ht="24" customHeight="1" x14ac:dyDescent="0.25">
      <c r="A61" s="23" t="s">
        <v>28</v>
      </c>
      <c r="B61" s="24" t="s">
        <v>117</v>
      </c>
      <c r="C61" s="23" t="s">
        <v>63</v>
      </c>
      <c r="D61" s="23" t="s">
        <v>114</v>
      </c>
      <c r="E61" s="183" t="s">
        <v>118</v>
      </c>
      <c r="F61" s="184"/>
      <c r="G61" s="25" t="s">
        <v>70</v>
      </c>
      <c r="H61" s="26">
        <v>1</v>
      </c>
      <c r="I61" s="27">
        <v>330</v>
      </c>
      <c r="J61" s="27">
        <v>330</v>
      </c>
      <c r="K61" s="28">
        <f>TRUNC(H61*I61,2)</f>
        <v>330</v>
      </c>
      <c r="L61" s="29"/>
      <c r="M61" s="6">
        <f t="shared" si="0"/>
        <v>0</v>
      </c>
    </row>
    <row r="62" spans="1:15" ht="18" customHeight="1" x14ac:dyDescent="0.25">
      <c r="A62" s="30"/>
      <c r="B62" s="30"/>
      <c r="C62" s="30"/>
      <c r="D62" s="30"/>
      <c r="E62" s="30" t="s">
        <v>41</v>
      </c>
      <c r="F62" s="31">
        <v>0</v>
      </c>
      <c r="G62" s="30" t="s">
        <v>42</v>
      </c>
      <c r="H62" s="31">
        <v>0</v>
      </c>
      <c r="I62" s="30" t="s">
        <v>43</v>
      </c>
      <c r="J62" s="31">
        <v>0</v>
      </c>
      <c r="K62" s="32"/>
      <c r="L62" s="29"/>
      <c r="M62" s="6">
        <f t="shared" si="0"/>
        <v>0</v>
      </c>
    </row>
    <row r="63" spans="1:15" ht="18" customHeight="1" x14ac:dyDescent="0.25">
      <c r="A63" s="30"/>
      <c r="B63" s="30"/>
      <c r="C63" s="30"/>
      <c r="D63" s="30"/>
      <c r="E63" s="30" t="s">
        <v>44</v>
      </c>
      <c r="F63" s="31">
        <f>J63-J60</f>
        <v>81.509999999999991</v>
      </c>
      <c r="G63" s="30"/>
      <c r="H63" s="187" t="s">
        <v>45</v>
      </c>
      <c r="I63" s="188"/>
      <c r="J63" s="33">
        <f>TRUNC(J60*1.247,2)</f>
        <v>411.51</v>
      </c>
      <c r="K63" s="34">
        <f>TRUNC(K61*1.247,2)</f>
        <v>411.51</v>
      </c>
      <c r="L63" s="29"/>
      <c r="M63" s="6">
        <f t="shared" si="0"/>
        <v>0</v>
      </c>
    </row>
    <row r="64" spans="1:15" x14ac:dyDescent="0.25">
      <c r="A64" s="35"/>
      <c r="B64" s="35"/>
      <c r="C64" s="35"/>
      <c r="D64" s="35"/>
      <c r="E64" s="35"/>
      <c r="F64" s="35"/>
      <c r="G64" s="35" t="s">
        <v>46</v>
      </c>
      <c r="H64" s="36" t="s">
        <v>119</v>
      </c>
      <c r="I64" s="35" t="s">
        <v>48</v>
      </c>
      <c r="J64" s="47">
        <f>TRUNC(J63*H64,2)</f>
        <v>6172.65</v>
      </c>
      <c r="K64" s="38">
        <f>H64*K63</f>
        <v>6172.65</v>
      </c>
      <c r="L64" s="39"/>
      <c r="M64" s="6">
        <f t="shared" si="0"/>
        <v>0</v>
      </c>
      <c r="N64" s="40">
        <f t="shared" ref="N64:O64" si="17">J64</f>
        <v>6172.65</v>
      </c>
      <c r="O64" s="40">
        <f t="shared" si="17"/>
        <v>6172.65</v>
      </c>
    </row>
    <row r="65" spans="1:15" ht="0.75" customHeight="1" x14ac:dyDescent="0.25">
      <c r="A65" s="41"/>
      <c r="B65" s="41"/>
      <c r="C65" s="41"/>
      <c r="D65" s="41"/>
      <c r="E65" s="41"/>
      <c r="F65" s="41"/>
      <c r="G65" s="41"/>
      <c r="H65" s="41"/>
      <c r="I65" s="41"/>
      <c r="J65" s="41"/>
      <c r="K65" s="42"/>
      <c r="L65" s="43"/>
      <c r="M65" s="6">
        <f t="shared" si="0"/>
        <v>0</v>
      </c>
    </row>
    <row r="66" spans="1:15" ht="24" customHeight="1" x14ac:dyDescent="0.25">
      <c r="A66" s="7" t="s">
        <v>120</v>
      </c>
      <c r="B66" s="7"/>
      <c r="C66" s="7"/>
      <c r="D66" s="7" t="s">
        <v>121</v>
      </c>
      <c r="E66" s="7"/>
      <c r="F66" s="190"/>
      <c r="G66" s="184"/>
      <c r="H66" s="8"/>
      <c r="I66" s="7"/>
      <c r="J66" s="9">
        <f t="shared" ref="J66:K66" si="18">J73+J81+J89+J97+J105+J113+J121+J129+J137+J145+J153+J161+J169</f>
        <v>22811.739999999998</v>
      </c>
      <c r="K66" s="48">
        <f t="shared" si="18"/>
        <v>22811.739999999998</v>
      </c>
      <c r="L66" s="10"/>
      <c r="M66" s="6">
        <f t="shared" si="0"/>
        <v>0</v>
      </c>
    </row>
    <row r="67" spans="1:15" ht="18" customHeight="1" x14ac:dyDescent="0.25">
      <c r="A67" s="11" t="s">
        <v>122</v>
      </c>
      <c r="B67" s="12" t="s">
        <v>11</v>
      </c>
      <c r="C67" s="11" t="s">
        <v>12</v>
      </c>
      <c r="D67" s="11" t="s">
        <v>13</v>
      </c>
      <c r="E67" s="185" t="s">
        <v>14</v>
      </c>
      <c r="F67" s="184"/>
      <c r="G67" s="13" t="s">
        <v>15</v>
      </c>
      <c r="H67" s="12" t="s">
        <v>16</v>
      </c>
      <c r="I67" s="12" t="s">
        <v>17</v>
      </c>
      <c r="J67" s="12" t="s">
        <v>18</v>
      </c>
      <c r="K67" s="14"/>
      <c r="L67" s="15"/>
      <c r="M67" s="6">
        <f t="shared" si="0"/>
        <v>0</v>
      </c>
    </row>
    <row r="68" spans="1:15" ht="39" customHeight="1" x14ac:dyDescent="0.25">
      <c r="A68" s="16" t="s">
        <v>19</v>
      </c>
      <c r="B68" s="17" t="s">
        <v>123</v>
      </c>
      <c r="C68" s="16" t="s">
        <v>21</v>
      </c>
      <c r="D68" s="16" t="s">
        <v>124</v>
      </c>
      <c r="E68" s="186" t="s">
        <v>65</v>
      </c>
      <c r="F68" s="184"/>
      <c r="G68" s="18" t="s">
        <v>77</v>
      </c>
      <c r="H68" s="19">
        <v>1</v>
      </c>
      <c r="I68" s="20">
        <v>3.36</v>
      </c>
      <c r="J68" s="20">
        <f t="shared" ref="J68:K68" si="19">SUM(J69:J70)</f>
        <v>3.36</v>
      </c>
      <c r="K68" s="21">
        <f t="shared" si="19"/>
        <v>3.36</v>
      </c>
      <c r="L68" s="22"/>
      <c r="M68" s="6">
        <f t="shared" si="0"/>
        <v>0</v>
      </c>
    </row>
    <row r="69" spans="1:15" ht="24" customHeight="1" x14ac:dyDescent="0.25">
      <c r="A69" s="23" t="s">
        <v>25</v>
      </c>
      <c r="B69" s="24" t="s">
        <v>125</v>
      </c>
      <c r="C69" s="23" t="s">
        <v>21</v>
      </c>
      <c r="D69" s="23" t="s">
        <v>126</v>
      </c>
      <c r="E69" s="183" t="s">
        <v>23</v>
      </c>
      <c r="F69" s="184"/>
      <c r="G69" s="25" t="s">
        <v>24</v>
      </c>
      <c r="H69" s="26">
        <v>4.0800000000000003E-2</v>
      </c>
      <c r="I69" s="27">
        <v>25</v>
      </c>
      <c r="J69" s="27">
        <f t="shared" ref="J69:J70" si="20">TRUNC(I69*H69,2)</f>
        <v>1.02</v>
      </c>
      <c r="K69" s="28">
        <f t="shared" ref="K69:K70" si="21">TRUNC(H69*I69,2)</f>
        <v>1.02</v>
      </c>
      <c r="L69" s="29"/>
      <c r="M69" s="6">
        <f t="shared" si="0"/>
        <v>0</v>
      </c>
    </row>
    <row r="70" spans="1:15" ht="24" customHeight="1" x14ac:dyDescent="0.25">
      <c r="A70" s="23" t="s">
        <v>25</v>
      </c>
      <c r="B70" s="24" t="s">
        <v>73</v>
      </c>
      <c r="C70" s="23" t="s">
        <v>21</v>
      </c>
      <c r="D70" s="23" t="s">
        <v>74</v>
      </c>
      <c r="E70" s="183" t="s">
        <v>23</v>
      </c>
      <c r="F70" s="184"/>
      <c r="G70" s="25" t="s">
        <v>24</v>
      </c>
      <c r="H70" s="26">
        <v>0.1153</v>
      </c>
      <c r="I70" s="27">
        <v>20.32</v>
      </c>
      <c r="J70" s="27">
        <f t="shared" si="20"/>
        <v>2.34</v>
      </c>
      <c r="K70" s="28">
        <f t="shared" si="21"/>
        <v>2.34</v>
      </c>
      <c r="L70" s="29"/>
      <c r="M70" s="6">
        <f t="shared" si="0"/>
        <v>0</v>
      </c>
    </row>
    <row r="71" spans="1:15" ht="18" customHeight="1" x14ac:dyDescent="0.25">
      <c r="A71" s="30"/>
      <c r="B71" s="30"/>
      <c r="C71" s="30"/>
      <c r="D71" s="30"/>
      <c r="E71" s="30" t="s">
        <v>41</v>
      </c>
      <c r="F71" s="31">
        <v>2.5299999999999998</v>
      </c>
      <c r="G71" s="30" t="s">
        <v>42</v>
      </c>
      <c r="H71" s="31">
        <v>0</v>
      </c>
      <c r="I71" s="30" t="s">
        <v>43</v>
      </c>
      <c r="J71" s="31">
        <v>2.5299999999999998</v>
      </c>
      <c r="K71" s="32"/>
      <c r="L71" s="29"/>
      <c r="M71" s="6">
        <f t="shared" si="0"/>
        <v>0</v>
      </c>
    </row>
    <row r="72" spans="1:15" ht="18" customHeight="1" x14ac:dyDescent="0.25">
      <c r="A72" s="30"/>
      <c r="B72" s="30"/>
      <c r="C72" s="30"/>
      <c r="D72" s="30"/>
      <c r="E72" s="30" t="s">
        <v>44</v>
      </c>
      <c r="F72" s="31">
        <v>0.86</v>
      </c>
      <c r="G72" s="30"/>
      <c r="H72" s="187" t="s">
        <v>45</v>
      </c>
      <c r="I72" s="188"/>
      <c r="J72" s="33">
        <f>TRUNC(J68*1.247,2)</f>
        <v>4.18</v>
      </c>
      <c r="K72" s="46">
        <f>TRUNC(K68*1.247,2)</f>
        <v>4.18</v>
      </c>
      <c r="L72" s="29"/>
      <c r="M72" s="6">
        <f t="shared" si="0"/>
        <v>0</v>
      </c>
    </row>
    <row r="73" spans="1:15" x14ac:dyDescent="0.25">
      <c r="A73" s="35"/>
      <c r="B73" s="35"/>
      <c r="C73" s="35"/>
      <c r="D73" s="35"/>
      <c r="E73" s="35"/>
      <c r="F73" s="35"/>
      <c r="G73" s="35" t="s">
        <v>46</v>
      </c>
      <c r="H73" s="36" t="s">
        <v>127</v>
      </c>
      <c r="I73" s="35" t="s">
        <v>48</v>
      </c>
      <c r="J73" s="37">
        <f>TRUNC(J72*H73,2)</f>
        <v>1121.1500000000001</v>
      </c>
      <c r="K73" s="45">
        <f>TRUNC(H73*K72,2)</f>
        <v>1121.1500000000001</v>
      </c>
      <c r="L73" s="39">
        <f>J73-K73</f>
        <v>0</v>
      </c>
      <c r="M73" s="6">
        <f t="shared" si="0"/>
        <v>0</v>
      </c>
      <c r="N73" s="40">
        <f t="shared" ref="N73:O73" si="22">J73</f>
        <v>1121.1500000000001</v>
      </c>
      <c r="O73" s="40">
        <f t="shared" si="22"/>
        <v>1121.1500000000001</v>
      </c>
    </row>
    <row r="74" spans="1:15" ht="0.75" customHeight="1" x14ac:dyDescent="0.25">
      <c r="A74" s="41"/>
      <c r="B74" s="41"/>
      <c r="C74" s="41"/>
      <c r="D74" s="41"/>
      <c r="E74" s="41"/>
      <c r="F74" s="41"/>
      <c r="G74" s="41"/>
      <c r="H74" s="41"/>
      <c r="I74" s="41"/>
      <c r="J74" s="41"/>
      <c r="K74" s="42"/>
      <c r="L74" s="43"/>
      <c r="M74" s="6">
        <f t="shared" si="0"/>
        <v>0</v>
      </c>
    </row>
    <row r="75" spans="1:15" ht="18" customHeight="1" x14ac:dyDescent="0.25">
      <c r="A75" s="11" t="s">
        <v>128</v>
      </c>
      <c r="B75" s="12" t="s">
        <v>11</v>
      </c>
      <c r="C75" s="11" t="s">
        <v>12</v>
      </c>
      <c r="D75" s="11" t="s">
        <v>13</v>
      </c>
      <c r="E75" s="185" t="s">
        <v>14</v>
      </c>
      <c r="F75" s="184"/>
      <c r="G75" s="13" t="s">
        <v>15</v>
      </c>
      <c r="H75" s="12" t="s">
        <v>16</v>
      </c>
      <c r="I75" s="12" t="s">
        <v>17</v>
      </c>
      <c r="J75" s="12" t="s">
        <v>18</v>
      </c>
      <c r="K75" s="14"/>
      <c r="L75" s="15"/>
      <c r="M75" s="6">
        <f t="shared" si="0"/>
        <v>0</v>
      </c>
    </row>
    <row r="76" spans="1:15" ht="25.5" customHeight="1" x14ac:dyDescent="0.25">
      <c r="A76" s="16" t="s">
        <v>19</v>
      </c>
      <c r="B76" s="17" t="s">
        <v>129</v>
      </c>
      <c r="C76" s="16" t="s">
        <v>21</v>
      </c>
      <c r="D76" s="16" t="s">
        <v>130</v>
      </c>
      <c r="E76" s="186" t="s">
        <v>65</v>
      </c>
      <c r="F76" s="184"/>
      <c r="G76" s="18" t="s">
        <v>77</v>
      </c>
      <c r="H76" s="19">
        <v>1</v>
      </c>
      <c r="I76" s="20">
        <v>7.24</v>
      </c>
      <c r="J76" s="20">
        <f t="shared" ref="J76:K76" si="23">SUM(J77:J78)</f>
        <v>7.24</v>
      </c>
      <c r="K76" s="21">
        <f t="shared" si="23"/>
        <v>7.24</v>
      </c>
      <c r="L76" s="22"/>
      <c r="M76" s="6">
        <f t="shared" si="0"/>
        <v>0</v>
      </c>
    </row>
    <row r="77" spans="1:15" ht="24" customHeight="1" x14ac:dyDescent="0.25">
      <c r="A77" s="23" t="s">
        <v>25</v>
      </c>
      <c r="B77" s="24" t="s">
        <v>125</v>
      </c>
      <c r="C77" s="23" t="s">
        <v>21</v>
      </c>
      <c r="D77" s="23" t="s">
        <v>126</v>
      </c>
      <c r="E77" s="183" t="s">
        <v>23</v>
      </c>
      <c r="F77" s="184"/>
      <c r="G77" s="25" t="s">
        <v>24</v>
      </c>
      <c r="H77" s="26">
        <v>8.7900000000000006E-2</v>
      </c>
      <c r="I77" s="27">
        <v>25</v>
      </c>
      <c r="J77" s="27">
        <f t="shared" ref="J77:J78" si="24">TRUNC(I77*H77,2)</f>
        <v>2.19</v>
      </c>
      <c r="K77" s="28">
        <f t="shared" ref="K77:K78" si="25">TRUNC(H77*I77,2)</f>
        <v>2.19</v>
      </c>
      <c r="L77" s="29"/>
      <c r="M77" s="6">
        <f t="shared" si="0"/>
        <v>0</v>
      </c>
    </row>
    <row r="78" spans="1:15" ht="24" customHeight="1" x14ac:dyDescent="0.25">
      <c r="A78" s="23" t="s">
        <v>25</v>
      </c>
      <c r="B78" s="24" t="s">
        <v>73</v>
      </c>
      <c r="C78" s="23" t="s">
        <v>21</v>
      </c>
      <c r="D78" s="23" t="s">
        <v>74</v>
      </c>
      <c r="E78" s="183" t="s">
        <v>23</v>
      </c>
      <c r="F78" s="184"/>
      <c r="G78" s="25" t="s">
        <v>24</v>
      </c>
      <c r="H78" s="26">
        <v>0.2487</v>
      </c>
      <c r="I78" s="27">
        <v>20.32</v>
      </c>
      <c r="J78" s="27">
        <f t="shared" si="24"/>
        <v>5.05</v>
      </c>
      <c r="K78" s="28">
        <f t="shared" si="25"/>
        <v>5.05</v>
      </c>
      <c r="L78" s="29"/>
      <c r="M78" s="6">
        <f t="shared" si="0"/>
        <v>0</v>
      </c>
    </row>
    <row r="79" spans="1:15" ht="18" customHeight="1" x14ac:dyDescent="0.25">
      <c r="A79" s="30"/>
      <c r="B79" s="30"/>
      <c r="C79" s="30"/>
      <c r="D79" s="30"/>
      <c r="E79" s="30" t="s">
        <v>41</v>
      </c>
      <c r="F79" s="31">
        <v>5.48</v>
      </c>
      <c r="G79" s="30" t="s">
        <v>42</v>
      </c>
      <c r="H79" s="31">
        <v>0</v>
      </c>
      <c r="I79" s="30" t="s">
        <v>43</v>
      </c>
      <c r="J79" s="31">
        <v>5.48</v>
      </c>
      <c r="K79" s="32"/>
      <c r="L79" s="29"/>
      <c r="M79" s="6">
        <f t="shared" si="0"/>
        <v>0</v>
      </c>
    </row>
    <row r="80" spans="1:15" ht="18" customHeight="1" x14ac:dyDescent="0.25">
      <c r="A80" s="30"/>
      <c r="B80" s="30"/>
      <c r="C80" s="30"/>
      <c r="D80" s="30"/>
      <c r="E80" s="30" t="s">
        <v>44</v>
      </c>
      <c r="F80" s="31">
        <v>1.86</v>
      </c>
      <c r="G80" s="30"/>
      <c r="H80" s="187" t="s">
        <v>45</v>
      </c>
      <c r="I80" s="188"/>
      <c r="J80" s="33">
        <f>TRUNC(J76*1.247,2)</f>
        <v>9.02</v>
      </c>
      <c r="K80" s="46">
        <f>TRUNC(K76*1.247,2)</f>
        <v>9.02</v>
      </c>
      <c r="L80" s="29"/>
      <c r="M80" s="6">
        <f t="shared" si="0"/>
        <v>0</v>
      </c>
    </row>
    <row r="81" spans="1:15" x14ac:dyDescent="0.25">
      <c r="A81" s="35"/>
      <c r="B81" s="35"/>
      <c r="C81" s="35"/>
      <c r="D81" s="35"/>
      <c r="E81" s="35"/>
      <c r="F81" s="35"/>
      <c r="G81" s="35" t="s">
        <v>46</v>
      </c>
      <c r="H81" s="36" t="s">
        <v>127</v>
      </c>
      <c r="I81" s="35" t="s">
        <v>48</v>
      </c>
      <c r="J81" s="37">
        <f>TRUNC(J80*H81,2)</f>
        <v>2419.34</v>
      </c>
      <c r="K81" s="45">
        <f>TRUNC(H81*K80,2)</f>
        <v>2419.34</v>
      </c>
      <c r="L81" s="39">
        <f>J81-K81</f>
        <v>0</v>
      </c>
      <c r="M81" s="6">
        <f t="shared" si="0"/>
        <v>0</v>
      </c>
      <c r="N81" s="40">
        <f t="shared" ref="N81:O81" si="26">J81</f>
        <v>2419.34</v>
      </c>
      <c r="O81" s="40">
        <f t="shared" si="26"/>
        <v>2419.34</v>
      </c>
    </row>
    <row r="82" spans="1:15" ht="0.75" customHeight="1" x14ac:dyDescent="0.25">
      <c r="A82" s="41"/>
      <c r="B82" s="41"/>
      <c r="C82" s="41"/>
      <c r="D82" s="41"/>
      <c r="E82" s="41"/>
      <c r="F82" s="41"/>
      <c r="G82" s="41"/>
      <c r="H82" s="41"/>
      <c r="I82" s="41"/>
      <c r="J82" s="41"/>
      <c r="K82" s="42"/>
      <c r="L82" s="43"/>
      <c r="M82" s="6">
        <f t="shared" si="0"/>
        <v>0</v>
      </c>
    </row>
    <row r="83" spans="1:15" ht="18" customHeight="1" x14ac:dyDescent="0.25">
      <c r="A83" s="11" t="s">
        <v>131</v>
      </c>
      <c r="B83" s="12" t="s">
        <v>11</v>
      </c>
      <c r="C83" s="11" t="s">
        <v>12</v>
      </c>
      <c r="D83" s="11" t="s">
        <v>13</v>
      </c>
      <c r="E83" s="185" t="s">
        <v>14</v>
      </c>
      <c r="F83" s="184"/>
      <c r="G83" s="13" t="s">
        <v>15</v>
      </c>
      <c r="H83" s="12" t="s">
        <v>16</v>
      </c>
      <c r="I83" s="12" t="s">
        <v>17</v>
      </c>
      <c r="J83" s="12" t="s">
        <v>18</v>
      </c>
      <c r="K83" s="14"/>
      <c r="L83" s="15"/>
      <c r="M83" s="6">
        <f t="shared" si="0"/>
        <v>0</v>
      </c>
    </row>
    <row r="84" spans="1:15" ht="25.5" customHeight="1" x14ac:dyDescent="0.25">
      <c r="A84" s="16" t="s">
        <v>19</v>
      </c>
      <c r="B84" s="17" t="s">
        <v>132</v>
      </c>
      <c r="C84" s="16" t="s">
        <v>21</v>
      </c>
      <c r="D84" s="16" t="s">
        <v>133</v>
      </c>
      <c r="E84" s="186" t="s">
        <v>65</v>
      </c>
      <c r="F84" s="184"/>
      <c r="G84" s="18" t="s">
        <v>77</v>
      </c>
      <c r="H84" s="19">
        <v>1</v>
      </c>
      <c r="I84" s="20">
        <v>1.82</v>
      </c>
      <c r="J84" s="20">
        <f t="shared" ref="J84:K84" si="27">SUM(J85:J86)</f>
        <v>1.82</v>
      </c>
      <c r="K84" s="21">
        <f t="shared" si="27"/>
        <v>1.82</v>
      </c>
      <c r="L84" s="22"/>
      <c r="M84" s="6">
        <f t="shared" si="0"/>
        <v>0</v>
      </c>
    </row>
    <row r="85" spans="1:15" ht="24" customHeight="1" x14ac:dyDescent="0.25">
      <c r="A85" s="23" t="s">
        <v>25</v>
      </c>
      <c r="B85" s="24" t="s">
        <v>73</v>
      </c>
      <c r="C85" s="23" t="s">
        <v>21</v>
      </c>
      <c r="D85" s="23" t="s">
        <v>74</v>
      </c>
      <c r="E85" s="183" t="s">
        <v>23</v>
      </c>
      <c r="F85" s="184"/>
      <c r="G85" s="25" t="s">
        <v>24</v>
      </c>
      <c r="H85" s="26">
        <v>6.4699999999999994E-2</v>
      </c>
      <c r="I85" s="27">
        <v>20.32</v>
      </c>
      <c r="J85" s="27">
        <f t="shared" ref="J85:J86" si="28">TRUNC(I85*H85,2)</f>
        <v>1.31</v>
      </c>
      <c r="K85" s="28">
        <f t="shared" ref="K85:K86" si="29">TRUNC(H85*I85,2)</f>
        <v>1.31</v>
      </c>
      <c r="L85" s="29"/>
      <c r="M85" s="6">
        <f t="shared" si="0"/>
        <v>0</v>
      </c>
      <c r="N85" s="40"/>
    </row>
    <row r="86" spans="1:15" ht="25.5" customHeight="1" x14ac:dyDescent="0.25">
      <c r="A86" s="23" t="s">
        <v>25</v>
      </c>
      <c r="B86" s="24" t="s">
        <v>134</v>
      </c>
      <c r="C86" s="23" t="s">
        <v>21</v>
      </c>
      <c r="D86" s="23" t="s">
        <v>135</v>
      </c>
      <c r="E86" s="183" t="s">
        <v>23</v>
      </c>
      <c r="F86" s="184"/>
      <c r="G86" s="25" t="s">
        <v>24</v>
      </c>
      <c r="H86" s="26">
        <v>2.29E-2</v>
      </c>
      <c r="I86" s="27">
        <v>22.44</v>
      </c>
      <c r="J86" s="27">
        <f t="shared" si="28"/>
        <v>0.51</v>
      </c>
      <c r="K86" s="28">
        <f t="shared" si="29"/>
        <v>0.51</v>
      </c>
      <c r="L86" s="29"/>
      <c r="M86" s="6">
        <f t="shared" si="0"/>
        <v>0</v>
      </c>
    </row>
    <row r="87" spans="1:15" ht="18" customHeight="1" x14ac:dyDescent="0.25">
      <c r="A87" s="30"/>
      <c r="B87" s="30"/>
      <c r="C87" s="30"/>
      <c r="D87" s="30"/>
      <c r="E87" s="30" t="s">
        <v>41</v>
      </c>
      <c r="F87" s="31">
        <v>1.38</v>
      </c>
      <c r="G87" s="30" t="s">
        <v>42</v>
      </c>
      <c r="H87" s="31">
        <v>0</v>
      </c>
      <c r="I87" s="30" t="s">
        <v>43</v>
      </c>
      <c r="J87" s="31">
        <v>1.38</v>
      </c>
      <c r="K87" s="32"/>
      <c r="L87" s="29"/>
      <c r="M87" s="6">
        <f t="shared" si="0"/>
        <v>0</v>
      </c>
    </row>
    <row r="88" spans="1:15" ht="18" customHeight="1" x14ac:dyDescent="0.25">
      <c r="A88" s="30"/>
      <c r="B88" s="30"/>
      <c r="C88" s="30"/>
      <c r="D88" s="30"/>
      <c r="E88" s="30" t="s">
        <v>44</v>
      </c>
      <c r="F88" s="31">
        <v>0.46</v>
      </c>
      <c r="G88" s="30"/>
      <c r="H88" s="187" t="s">
        <v>45</v>
      </c>
      <c r="I88" s="188"/>
      <c r="J88" s="33">
        <f>TRUNC(J84*1.247,2)</f>
        <v>2.2599999999999998</v>
      </c>
      <c r="K88" s="46">
        <f>TRUNC(K84*1.247,2)</f>
        <v>2.2599999999999998</v>
      </c>
      <c r="L88" s="29"/>
      <c r="M88" s="6">
        <f t="shared" si="0"/>
        <v>0</v>
      </c>
    </row>
    <row r="89" spans="1:15" x14ac:dyDescent="0.25">
      <c r="A89" s="35"/>
      <c r="B89" s="35"/>
      <c r="C89" s="35"/>
      <c r="D89" s="35"/>
      <c r="E89" s="35"/>
      <c r="F89" s="35"/>
      <c r="G89" s="35" t="s">
        <v>46</v>
      </c>
      <c r="H89" s="36" t="s">
        <v>136</v>
      </c>
      <c r="I89" s="35" t="s">
        <v>48</v>
      </c>
      <c r="J89" s="37">
        <f>TRUNC(J88*H89,2)</f>
        <v>546.54999999999995</v>
      </c>
      <c r="K89" s="45">
        <f>TRUNC(H89*K88,2)</f>
        <v>546.54999999999995</v>
      </c>
      <c r="L89" s="39">
        <f>J89-K89</f>
        <v>0</v>
      </c>
      <c r="M89" s="6">
        <f t="shared" si="0"/>
        <v>0</v>
      </c>
      <c r="N89" s="40">
        <f t="shared" ref="N89:O89" si="30">J89</f>
        <v>546.54999999999995</v>
      </c>
      <c r="O89" s="40">
        <f t="shared" si="30"/>
        <v>546.54999999999995</v>
      </c>
    </row>
    <row r="90" spans="1:15" ht="0.75" customHeight="1" x14ac:dyDescent="0.25">
      <c r="A90" s="41"/>
      <c r="B90" s="41"/>
      <c r="C90" s="41"/>
      <c r="D90" s="41"/>
      <c r="E90" s="41"/>
      <c r="F90" s="41"/>
      <c r="G90" s="41"/>
      <c r="H90" s="41"/>
      <c r="I90" s="41"/>
      <c r="J90" s="41"/>
      <c r="K90" s="42"/>
      <c r="L90" s="43"/>
      <c r="M90" s="6">
        <f t="shared" si="0"/>
        <v>0</v>
      </c>
    </row>
    <row r="91" spans="1:15" ht="18" customHeight="1" x14ac:dyDescent="0.25">
      <c r="A91" s="11" t="s">
        <v>137</v>
      </c>
      <c r="B91" s="12" t="s">
        <v>11</v>
      </c>
      <c r="C91" s="11" t="s">
        <v>12</v>
      </c>
      <c r="D91" s="11" t="s">
        <v>13</v>
      </c>
      <c r="E91" s="185" t="s">
        <v>14</v>
      </c>
      <c r="F91" s="184"/>
      <c r="G91" s="13" t="s">
        <v>15</v>
      </c>
      <c r="H91" s="12" t="s">
        <v>16</v>
      </c>
      <c r="I91" s="12" t="s">
        <v>17</v>
      </c>
      <c r="J91" s="12" t="s">
        <v>18</v>
      </c>
      <c r="K91" s="14"/>
      <c r="L91" s="15"/>
      <c r="M91" s="6">
        <f t="shared" si="0"/>
        <v>0</v>
      </c>
    </row>
    <row r="92" spans="1:15" ht="25.5" customHeight="1" x14ac:dyDescent="0.25">
      <c r="A92" s="16" t="s">
        <v>19</v>
      </c>
      <c r="B92" s="17" t="s">
        <v>138</v>
      </c>
      <c r="C92" s="16" t="s">
        <v>21</v>
      </c>
      <c r="D92" s="16" t="s">
        <v>139</v>
      </c>
      <c r="E92" s="186" t="s">
        <v>65</v>
      </c>
      <c r="F92" s="184"/>
      <c r="G92" s="18" t="s">
        <v>77</v>
      </c>
      <c r="H92" s="19">
        <v>1</v>
      </c>
      <c r="I92" s="20">
        <v>21.58</v>
      </c>
      <c r="J92" s="20">
        <v>21.58</v>
      </c>
      <c r="K92" s="21">
        <f>SUM(K93:K94)</f>
        <v>21.580000000000002</v>
      </c>
      <c r="L92" s="22"/>
      <c r="M92" s="6">
        <f t="shared" si="0"/>
        <v>0</v>
      </c>
    </row>
    <row r="93" spans="1:15" ht="25.5" customHeight="1" x14ac:dyDescent="0.25">
      <c r="A93" s="23" t="s">
        <v>25</v>
      </c>
      <c r="B93" s="24" t="s">
        <v>140</v>
      </c>
      <c r="C93" s="23" t="s">
        <v>21</v>
      </c>
      <c r="D93" s="23" t="s">
        <v>141</v>
      </c>
      <c r="E93" s="183" t="s">
        <v>23</v>
      </c>
      <c r="F93" s="184"/>
      <c r="G93" s="25" t="s">
        <v>24</v>
      </c>
      <c r="H93" s="26">
        <v>0.2301</v>
      </c>
      <c r="I93" s="27">
        <v>25.47</v>
      </c>
      <c r="J93" s="27">
        <f t="shared" ref="J93:J94" si="31">TRUNC(I93*H93,2)</f>
        <v>5.86</v>
      </c>
      <c r="K93" s="28">
        <f t="shared" ref="K93:K94" si="32">TRUNC(H93*I93,2)</f>
        <v>5.86</v>
      </c>
      <c r="L93" s="29"/>
      <c r="M93" s="6">
        <f t="shared" si="0"/>
        <v>0</v>
      </c>
    </row>
    <row r="94" spans="1:15" ht="24" customHeight="1" x14ac:dyDescent="0.25">
      <c r="A94" s="23" t="s">
        <v>25</v>
      </c>
      <c r="B94" s="24" t="s">
        <v>73</v>
      </c>
      <c r="C94" s="23" t="s">
        <v>21</v>
      </c>
      <c r="D94" s="23" t="s">
        <v>74</v>
      </c>
      <c r="E94" s="183" t="s">
        <v>23</v>
      </c>
      <c r="F94" s="184"/>
      <c r="G94" s="25" t="s">
        <v>24</v>
      </c>
      <c r="H94" s="26">
        <v>0.77400000000000002</v>
      </c>
      <c r="I94" s="27">
        <v>20.32</v>
      </c>
      <c r="J94" s="27">
        <f t="shared" si="31"/>
        <v>15.72</v>
      </c>
      <c r="K94" s="28">
        <f t="shared" si="32"/>
        <v>15.72</v>
      </c>
      <c r="L94" s="29"/>
      <c r="M94" s="6">
        <f t="shared" si="0"/>
        <v>0</v>
      </c>
    </row>
    <row r="95" spans="1:15" ht="18" customHeight="1" x14ac:dyDescent="0.25">
      <c r="A95" s="30"/>
      <c r="B95" s="30"/>
      <c r="C95" s="30"/>
      <c r="D95" s="30"/>
      <c r="E95" s="30" t="s">
        <v>41</v>
      </c>
      <c r="F95" s="31">
        <v>16.29</v>
      </c>
      <c r="G95" s="30" t="s">
        <v>42</v>
      </c>
      <c r="H95" s="31">
        <v>0</v>
      </c>
      <c r="I95" s="30" t="s">
        <v>43</v>
      </c>
      <c r="J95" s="31">
        <v>16.29</v>
      </c>
      <c r="K95" s="32"/>
      <c r="L95" s="29"/>
      <c r="M95" s="6">
        <f t="shared" si="0"/>
        <v>0</v>
      </c>
    </row>
    <row r="96" spans="1:15" ht="18" customHeight="1" x14ac:dyDescent="0.25">
      <c r="A96" s="30"/>
      <c r="B96" s="30"/>
      <c r="C96" s="30"/>
      <c r="D96" s="30"/>
      <c r="E96" s="30" t="s">
        <v>44</v>
      </c>
      <c r="F96" s="31">
        <v>5.54</v>
      </c>
      <c r="G96" s="30"/>
      <c r="H96" s="187" t="s">
        <v>45</v>
      </c>
      <c r="I96" s="188"/>
      <c r="J96" s="44">
        <f>TRUNC(J92*1.247,2)</f>
        <v>26.91</v>
      </c>
      <c r="K96" s="46">
        <f>TRUNC(K92*1.247,2)</f>
        <v>26.91</v>
      </c>
      <c r="L96" s="29"/>
      <c r="M96" s="6">
        <f t="shared" si="0"/>
        <v>0</v>
      </c>
    </row>
    <row r="97" spans="1:15" x14ac:dyDescent="0.25">
      <c r="A97" s="35"/>
      <c r="B97" s="35"/>
      <c r="C97" s="35"/>
      <c r="D97" s="35"/>
      <c r="E97" s="35"/>
      <c r="F97" s="35"/>
      <c r="G97" s="35" t="s">
        <v>46</v>
      </c>
      <c r="H97" s="36" t="s">
        <v>142</v>
      </c>
      <c r="I97" s="35" t="s">
        <v>48</v>
      </c>
      <c r="J97" s="37">
        <f>TRUNC(J96*H97,2)</f>
        <v>2177.5500000000002</v>
      </c>
      <c r="K97" s="45">
        <f>TRUNC(H97*K96,2)</f>
        <v>2177.5500000000002</v>
      </c>
      <c r="L97" s="39">
        <f>J97-K97</f>
        <v>0</v>
      </c>
      <c r="M97" s="6">
        <f t="shared" si="0"/>
        <v>0</v>
      </c>
      <c r="N97" s="40">
        <f t="shared" ref="N97:O97" si="33">J97</f>
        <v>2177.5500000000002</v>
      </c>
      <c r="O97" s="40">
        <f t="shared" si="33"/>
        <v>2177.5500000000002</v>
      </c>
    </row>
    <row r="98" spans="1:15" ht="0.75" customHeight="1" x14ac:dyDescent="0.25">
      <c r="A98" s="41"/>
      <c r="B98" s="41"/>
      <c r="C98" s="41"/>
      <c r="D98" s="41"/>
      <c r="E98" s="41"/>
      <c r="F98" s="41"/>
      <c r="G98" s="41"/>
      <c r="H98" s="41"/>
      <c r="I98" s="41"/>
      <c r="J98" s="41"/>
      <c r="K98" s="42"/>
      <c r="L98" s="43"/>
      <c r="M98" s="6">
        <f t="shared" si="0"/>
        <v>0</v>
      </c>
    </row>
    <row r="99" spans="1:15" ht="18" customHeight="1" x14ac:dyDescent="0.25">
      <c r="A99" s="11" t="s">
        <v>143</v>
      </c>
      <c r="B99" s="12" t="s">
        <v>11</v>
      </c>
      <c r="C99" s="11" t="s">
        <v>12</v>
      </c>
      <c r="D99" s="11" t="s">
        <v>13</v>
      </c>
      <c r="E99" s="185" t="s">
        <v>14</v>
      </c>
      <c r="F99" s="184"/>
      <c r="G99" s="13" t="s">
        <v>15</v>
      </c>
      <c r="H99" s="12" t="s">
        <v>16</v>
      </c>
      <c r="I99" s="12" t="s">
        <v>17</v>
      </c>
      <c r="J99" s="12" t="s">
        <v>18</v>
      </c>
      <c r="K99" s="14"/>
      <c r="L99" s="15"/>
      <c r="M99" s="6">
        <f t="shared" si="0"/>
        <v>0</v>
      </c>
    </row>
    <row r="100" spans="1:15" ht="25.5" customHeight="1" x14ac:dyDescent="0.25">
      <c r="A100" s="16" t="s">
        <v>19</v>
      </c>
      <c r="B100" s="17" t="s">
        <v>144</v>
      </c>
      <c r="C100" s="16" t="s">
        <v>21</v>
      </c>
      <c r="D100" s="16" t="s">
        <v>145</v>
      </c>
      <c r="E100" s="186" t="s">
        <v>65</v>
      </c>
      <c r="F100" s="184"/>
      <c r="G100" s="18" t="s">
        <v>77</v>
      </c>
      <c r="H100" s="19">
        <v>1</v>
      </c>
      <c r="I100" s="20">
        <v>23.31</v>
      </c>
      <c r="J100" s="20">
        <f t="shared" ref="J100:K100" si="34">SUM(J101:J102)</f>
        <v>23.310000000000002</v>
      </c>
      <c r="K100" s="21">
        <f t="shared" si="34"/>
        <v>23.310000000000002</v>
      </c>
      <c r="L100" s="22"/>
      <c r="M100" s="6">
        <f t="shared" si="0"/>
        <v>0</v>
      </c>
    </row>
    <row r="101" spans="1:15" ht="24" customHeight="1" x14ac:dyDescent="0.25">
      <c r="A101" s="23" t="s">
        <v>25</v>
      </c>
      <c r="B101" s="24" t="s">
        <v>73</v>
      </c>
      <c r="C101" s="23" t="s">
        <v>21</v>
      </c>
      <c r="D101" s="23" t="s">
        <v>74</v>
      </c>
      <c r="E101" s="183" t="s">
        <v>23</v>
      </c>
      <c r="F101" s="184"/>
      <c r="G101" s="25" t="s">
        <v>24</v>
      </c>
      <c r="H101" s="26">
        <v>0.79359999999999997</v>
      </c>
      <c r="I101" s="27">
        <v>20.32</v>
      </c>
      <c r="J101" s="27">
        <f t="shared" ref="J101:J102" si="35">TRUNC(I101*H101,2)</f>
        <v>16.12</v>
      </c>
      <c r="K101" s="28">
        <f t="shared" ref="K101:K102" si="36">TRUNC(H101*I101,2)</f>
        <v>16.12</v>
      </c>
      <c r="L101" s="29"/>
      <c r="M101" s="6">
        <f t="shared" si="0"/>
        <v>0</v>
      </c>
    </row>
    <row r="102" spans="1:15" ht="24" customHeight="1" x14ac:dyDescent="0.25">
      <c r="A102" s="23" t="s">
        <v>25</v>
      </c>
      <c r="B102" s="24" t="s">
        <v>146</v>
      </c>
      <c r="C102" s="23" t="s">
        <v>21</v>
      </c>
      <c r="D102" s="23" t="s">
        <v>147</v>
      </c>
      <c r="E102" s="183" t="s">
        <v>23</v>
      </c>
      <c r="F102" s="184"/>
      <c r="G102" s="25" t="s">
        <v>24</v>
      </c>
      <c r="H102" s="26">
        <v>0.28070000000000001</v>
      </c>
      <c r="I102" s="27">
        <v>25.62</v>
      </c>
      <c r="J102" s="27">
        <f t="shared" si="35"/>
        <v>7.19</v>
      </c>
      <c r="K102" s="28">
        <f t="shared" si="36"/>
        <v>7.19</v>
      </c>
      <c r="L102" s="29"/>
      <c r="M102" s="6">
        <f t="shared" si="0"/>
        <v>0</v>
      </c>
    </row>
    <row r="103" spans="1:15" ht="18" customHeight="1" x14ac:dyDescent="0.25">
      <c r="A103" s="30"/>
      <c r="B103" s="30"/>
      <c r="C103" s="30"/>
      <c r="D103" s="30"/>
      <c r="E103" s="30" t="s">
        <v>41</v>
      </c>
      <c r="F103" s="31">
        <v>17.649999999999999</v>
      </c>
      <c r="G103" s="30" t="s">
        <v>42</v>
      </c>
      <c r="H103" s="31">
        <v>0</v>
      </c>
      <c r="I103" s="30" t="s">
        <v>43</v>
      </c>
      <c r="J103" s="31">
        <v>17.649999999999999</v>
      </c>
      <c r="K103" s="32"/>
      <c r="L103" s="29"/>
      <c r="M103" s="6">
        <f t="shared" si="0"/>
        <v>0</v>
      </c>
    </row>
    <row r="104" spans="1:15" ht="18" customHeight="1" x14ac:dyDescent="0.25">
      <c r="A104" s="30"/>
      <c r="B104" s="30"/>
      <c r="C104" s="30"/>
      <c r="D104" s="30"/>
      <c r="E104" s="30" t="s">
        <v>44</v>
      </c>
      <c r="F104" s="31">
        <v>5.99</v>
      </c>
      <c r="G104" s="30"/>
      <c r="H104" s="187" t="s">
        <v>45</v>
      </c>
      <c r="I104" s="188"/>
      <c r="J104" s="44">
        <f>TRUNC(J100*1.247,2)</f>
        <v>29.06</v>
      </c>
      <c r="K104" s="46">
        <f>TRUNC(K100*1.247,2)</f>
        <v>29.06</v>
      </c>
      <c r="L104" s="29"/>
      <c r="M104" s="6">
        <f t="shared" si="0"/>
        <v>0</v>
      </c>
    </row>
    <row r="105" spans="1:15" x14ac:dyDescent="0.25">
      <c r="A105" s="35"/>
      <c r="B105" s="35"/>
      <c r="C105" s="35"/>
      <c r="D105" s="35"/>
      <c r="E105" s="35"/>
      <c r="F105" s="35"/>
      <c r="G105" s="35" t="s">
        <v>46</v>
      </c>
      <c r="H105" s="36" t="s">
        <v>148</v>
      </c>
      <c r="I105" s="35" t="s">
        <v>48</v>
      </c>
      <c r="J105" s="37">
        <f>TRUNC(J104*H105,2)</f>
        <v>499.83</v>
      </c>
      <c r="K105" s="45">
        <f>TRUNC(H105*K104,2)</f>
        <v>499.83</v>
      </c>
      <c r="L105" s="39">
        <f>J105-K105</f>
        <v>0</v>
      </c>
      <c r="M105" s="6">
        <f t="shared" si="0"/>
        <v>0</v>
      </c>
      <c r="N105" s="40">
        <f t="shared" ref="N105:O105" si="37">J105</f>
        <v>499.83</v>
      </c>
      <c r="O105" s="40">
        <f t="shared" si="37"/>
        <v>499.83</v>
      </c>
    </row>
    <row r="106" spans="1:15" ht="0.75" customHeight="1" x14ac:dyDescent="0.25">
      <c r="A106" s="41"/>
      <c r="B106" s="41"/>
      <c r="C106" s="41"/>
      <c r="D106" s="41"/>
      <c r="E106" s="41"/>
      <c r="F106" s="41"/>
      <c r="G106" s="41"/>
      <c r="H106" s="41"/>
      <c r="I106" s="41"/>
      <c r="J106" s="41"/>
      <c r="K106" s="42"/>
      <c r="L106" s="43"/>
      <c r="M106" s="6">
        <f t="shared" si="0"/>
        <v>0</v>
      </c>
    </row>
    <row r="107" spans="1:15" ht="18" customHeight="1" x14ac:dyDescent="0.25">
      <c r="A107" s="11" t="s">
        <v>149</v>
      </c>
      <c r="B107" s="12" t="s">
        <v>11</v>
      </c>
      <c r="C107" s="11" t="s">
        <v>12</v>
      </c>
      <c r="D107" s="11" t="s">
        <v>13</v>
      </c>
      <c r="E107" s="185" t="s">
        <v>14</v>
      </c>
      <c r="F107" s="184"/>
      <c r="G107" s="13" t="s">
        <v>15</v>
      </c>
      <c r="H107" s="12" t="s">
        <v>16</v>
      </c>
      <c r="I107" s="12" t="s">
        <v>17</v>
      </c>
      <c r="J107" s="12" t="s">
        <v>18</v>
      </c>
      <c r="K107" s="14"/>
      <c r="L107" s="15"/>
      <c r="M107" s="6">
        <f t="shared" si="0"/>
        <v>0</v>
      </c>
    </row>
    <row r="108" spans="1:15" ht="25.5" customHeight="1" x14ac:dyDescent="0.25">
      <c r="A108" s="16" t="s">
        <v>19</v>
      </c>
      <c r="B108" s="17" t="s">
        <v>150</v>
      </c>
      <c r="C108" s="16" t="s">
        <v>21</v>
      </c>
      <c r="D108" s="16" t="s">
        <v>151</v>
      </c>
      <c r="E108" s="186" t="s">
        <v>65</v>
      </c>
      <c r="F108" s="184"/>
      <c r="G108" s="18" t="s">
        <v>77</v>
      </c>
      <c r="H108" s="19">
        <v>1</v>
      </c>
      <c r="I108" s="20">
        <v>9.02</v>
      </c>
      <c r="J108" s="20">
        <f t="shared" ref="J108:K108" si="38">SUM(J109:J110)</f>
        <v>9.02</v>
      </c>
      <c r="K108" s="21">
        <f t="shared" si="38"/>
        <v>9.02</v>
      </c>
      <c r="L108" s="22"/>
      <c r="M108" s="6">
        <f t="shared" si="0"/>
        <v>0</v>
      </c>
    </row>
    <row r="109" spans="1:15" ht="24" customHeight="1" x14ac:dyDescent="0.25">
      <c r="A109" s="23" t="s">
        <v>25</v>
      </c>
      <c r="B109" s="24" t="s">
        <v>146</v>
      </c>
      <c r="C109" s="23" t="s">
        <v>21</v>
      </c>
      <c r="D109" s="23" t="s">
        <v>147</v>
      </c>
      <c r="E109" s="183" t="s">
        <v>23</v>
      </c>
      <c r="F109" s="184"/>
      <c r="G109" s="25" t="s">
        <v>24</v>
      </c>
      <c r="H109" s="26">
        <v>0.1087</v>
      </c>
      <c r="I109" s="27">
        <v>25.62</v>
      </c>
      <c r="J109" s="27">
        <f t="shared" ref="J109:J110" si="39">TRUNC(I109*H109,2)</f>
        <v>2.78</v>
      </c>
      <c r="K109" s="28">
        <f t="shared" ref="K109:K110" si="40">TRUNC(H109*I109,2)</f>
        <v>2.78</v>
      </c>
      <c r="L109" s="29"/>
      <c r="M109" s="6">
        <f t="shared" si="0"/>
        <v>0</v>
      </c>
    </row>
    <row r="110" spans="1:15" ht="24" customHeight="1" x14ac:dyDescent="0.25">
      <c r="A110" s="23" t="s">
        <v>25</v>
      </c>
      <c r="B110" s="24" t="s">
        <v>73</v>
      </c>
      <c r="C110" s="23" t="s">
        <v>21</v>
      </c>
      <c r="D110" s="23" t="s">
        <v>74</v>
      </c>
      <c r="E110" s="183" t="s">
        <v>23</v>
      </c>
      <c r="F110" s="184"/>
      <c r="G110" s="25" t="s">
        <v>24</v>
      </c>
      <c r="H110" s="26">
        <v>0.3075</v>
      </c>
      <c r="I110" s="27">
        <v>20.32</v>
      </c>
      <c r="J110" s="27">
        <f t="shared" si="39"/>
        <v>6.24</v>
      </c>
      <c r="K110" s="28">
        <f t="shared" si="40"/>
        <v>6.24</v>
      </c>
      <c r="L110" s="29"/>
      <c r="M110" s="6">
        <f t="shared" si="0"/>
        <v>0</v>
      </c>
    </row>
    <row r="111" spans="1:15" ht="18" customHeight="1" x14ac:dyDescent="0.25">
      <c r="A111" s="30"/>
      <c r="B111" s="30"/>
      <c r="C111" s="30"/>
      <c r="D111" s="30"/>
      <c r="E111" s="30" t="s">
        <v>41</v>
      </c>
      <c r="F111" s="31">
        <v>6.84</v>
      </c>
      <c r="G111" s="30" t="s">
        <v>42</v>
      </c>
      <c r="H111" s="31">
        <v>0</v>
      </c>
      <c r="I111" s="30" t="s">
        <v>43</v>
      </c>
      <c r="J111" s="31">
        <v>6.84</v>
      </c>
      <c r="K111" s="32"/>
      <c r="L111" s="29"/>
      <c r="M111" s="6">
        <f t="shared" si="0"/>
        <v>0</v>
      </c>
    </row>
    <row r="112" spans="1:15" ht="18" customHeight="1" x14ac:dyDescent="0.25">
      <c r="A112" s="30"/>
      <c r="B112" s="30"/>
      <c r="C112" s="30"/>
      <c r="D112" s="30"/>
      <c r="E112" s="30" t="s">
        <v>44</v>
      </c>
      <c r="F112" s="31">
        <v>2.31</v>
      </c>
      <c r="G112" s="30"/>
      <c r="H112" s="187" t="s">
        <v>45</v>
      </c>
      <c r="I112" s="188"/>
      <c r="J112" s="33">
        <f>TRUNC(J108*1.247,2)</f>
        <v>11.24</v>
      </c>
      <c r="K112" s="46">
        <f>TRUNC(K108*1.247,2)</f>
        <v>11.24</v>
      </c>
      <c r="L112" s="29"/>
      <c r="M112" s="6">
        <f t="shared" si="0"/>
        <v>0</v>
      </c>
    </row>
    <row r="113" spans="1:15" x14ac:dyDescent="0.25">
      <c r="A113" s="35"/>
      <c r="B113" s="35"/>
      <c r="C113" s="35"/>
      <c r="D113" s="35"/>
      <c r="E113" s="35"/>
      <c r="F113" s="35"/>
      <c r="G113" s="35" t="s">
        <v>46</v>
      </c>
      <c r="H113" s="36" t="s">
        <v>152</v>
      </c>
      <c r="I113" s="35" t="s">
        <v>48</v>
      </c>
      <c r="J113" s="37">
        <f>TRUNC(J112*H113,2)</f>
        <v>349</v>
      </c>
      <c r="K113" s="45">
        <f>TRUNC(H113*K112,2)</f>
        <v>349</v>
      </c>
      <c r="L113" s="39">
        <f>J113-K113</f>
        <v>0</v>
      </c>
      <c r="M113" s="6">
        <f t="shared" si="0"/>
        <v>0</v>
      </c>
      <c r="N113" s="40">
        <f t="shared" ref="N113:O113" si="41">J113</f>
        <v>349</v>
      </c>
      <c r="O113" s="40">
        <f t="shared" si="41"/>
        <v>349</v>
      </c>
    </row>
    <row r="114" spans="1:15" ht="0.75" customHeight="1" x14ac:dyDescent="0.25">
      <c r="A114" s="41"/>
      <c r="B114" s="41"/>
      <c r="C114" s="41"/>
      <c r="D114" s="41"/>
      <c r="E114" s="41"/>
      <c r="F114" s="41"/>
      <c r="G114" s="41"/>
      <c r="H114" s="41"/>
      <c r="I114" s="41"/>
      <c r="J114" s="41"/>
      <c r="K114" s="42"/>
      <c r="L114" s="43"/>
      <c r="M114" s="6">
        <f t="shared" si="0"/>
        <v>0</v>
      </c>
    </row>
    <row r="115" spans="1:15" ht="18" customHeight="1" x14ac:dyDescent="0.25">
      <c r="A115" s="11" t="s">
        <v>153</v>
      </c>
      <c r="B115" s="12" t="s">
        <v>11</v>
      </c>
      <c r="C115" s="11" t="s">
        <v>12</v>
      </c>
      <c r="D115" s="11" t="s">
        <v>13</v>
      </c>
      <c r="E115" s="185" t="s">
        <v>14</v>
      </c>
      <c r="F115" s="184"/>
      <c r="G115" s="13" t="s">
        <v>15</v>
      </c>
      <c r="H115" s="12" t="s">
        <v>16</v>
      </c>
      <c r="I115" s="12" t="s">
        <v>17</v>
      </c>
      <c r="J115" s="12" t="s">
        <v>18</v>
      </c>
      <c r="K115" s="14"/>
      <c r="L115" s="15"/>
      <c r="M115" s="6">
        <f t="shared" si="0"/>
        <v>0</v>
      </c>
    </row>
    <row r="116" spans="1:15" ht="25.5" customHeight="1" x14ac:dyDescent="0.25">
      <c r="A116" s="16" t="s">
        <v>19</v>
      </c>
      <c r="B116" s="17" t="s">
        <v>154</v>
      </c>
      <c r="C116" s="16" t="s">
        <v>21</v>
      </c>
      <c r="D116" s="16" t="s">
        <v>155</v>
      </c>
      <c r="E116" s="186" t="s">
        <v>65</v>
      </c>
      <c r="F116" s="184"/>
      <c r="G116" s="18" t="s">
        <v>77</v>
      </c>
      <c r="H116" s="19">
        <v>1</v>
      </c>
      <c r="I116" s="20">
        <v>10.8</v>
      </c>
      <c r="J116" s="20">
        <f t="shared" ref="J116:K116" si="42">SUM(J117:J118)</f>
        <v>10.8</v>
      </c>
      <c r="K116" s="21">
        <f t="shared" si="42"/>
        <v>10.8</v>
      </c>
      <c r="L116" s="22"/>
      <c r="M116" s="6">
        <f t="shared" si="0"/>
        <v>0</v>
      </c>
    </row>
    <row r="117" spans="1:15" ht="24" customHeight="1" x14ac:dyDescent="0.25">
      <c r="A117" s="23" t="s">
        <v>25</v>
      </c>
      <c r="B117" s="24" t="s">
        <v>73</v>
      </c>
      <c r="C117" s="23" t="s">
        <v>21</v>
      </c>
      <c r="D117" s="23" t="s">
        <v>74</v>
      </c>
      <c r="E117" s="183" t="s">
        <v>23</v>
      </c>
      <c r="F117" s="184"/>
      <c r="G117" s="25" t="s">
        <v>24</v>
      </c>
      <c r="H117" s="26">
        <v>0.38719999999999999</v>
      </c>
      <c r="I117" s="27">
        <v>20.32</v>
      </c>
      <c r="J117" s="27">
        <f t="shared" ref="J117:J118" si="43">TRUNC(I117*H117,2)</f>
        <v>7.86</v>
      </c>
      <c r="K117" s="28">
        <f t="shared" ref="K117:K118" si="44">TRUNC(H117*I117,2)</f>
        <v>7.86</v>
      </c>
      <c r="L117" s="29"/>
      <c r="M117" s="6">
        <f t="shared" si="0"/>
        <v>0</v>
      </c>
    </row>
    <row r="118" spans="1:15" ht="24" customHeight="1" x14ac:dyDescent="0.25">
      <c r="A118" s="23" t="s">
        <v>25</v>
      </c>
      <c r="B118" s="24" t="s">
        <v>146</v>
      </c>
      <c r="C118" s="23" t="s">
        <v>21</v>
      </c>
      <c r="D118" s="23" t="s">
        <v>147</v>
      </c>
      <c r="E118" s="183" t="s">
        <v>23</v>
      </c>
      <c r="F118" s="184"/>
      <c r="G118" s="25" t="s">
        <v>24</v>
      </c>
      <c r="H118" s="26">
        <v>0.11509999999999999</v>
      </c>
      <c r="I118" s="27">
        <v>25.62</v>
      </c>
      <c r="J118" s="27">
        <f t="shared" si="43"/>
        <v>2.94</v>
      </c>
      <c r="K118" s="28">
        <f t="shared" si="44"/>
        <v>2.94</v>
      </c>
      <c r="L118" s="29"/>
      <c r="M118" s="6">
        <f t="shared" si="0"/>
        <v>0</v>
      </c>
    </row>
    <row r="119" spans="1:15" ht="18" customHeight="1" x14ac:dyDescent="0.25">
      <c r="A119" s="30"/>
      <c r="B119" s="30"/>
      <c r="C119" s="30"/>
      <c r="D119" s="30"/>
      <c r="E119" s="30" t="s">
        <v>41</v>
      </c>
      <c r="F119" s="31">
        <v>8.17</v>
      </c>
      <c r="G119" s="30" t="s">
        <v>42</v>
      </c>
      <c r="H119" s="31">
        <v>0</v>
      </c>
      <c r="I119" s="30" t="s">
        <v>43</v>
      </c>
      <c r="J119" s="31">
        <v>8.17</v>
      </c>
      <c r="K119" s="32"/>
      <c r="L119" s="29"/>
      <c r="M119" s="6">
        <f t="shared" si="0"/>
        <v>0</v>
      </c>
    </row>
    <row r="120" spans="1:15" ht="18" customHeight="1" x14ac:dyDescent="0.25">
      <c r="A120" s="30"/>
      <c r="B120" s="30"/>
      <c r="C120" s="30"/>
      <c r="D120" s="30"/>
      <c r="E120" s="30" t="s">
        <v>44</v>
      </c>
      <c r="F120" s="31">
        <v>2.77</v>
      </c>
      <c r="G120" s="30"/>
      <c r="H120" s="187" t="s">
        <v>45</v>
      </c>
      <c r="I120" s="188"/>
      <c r="J120" s="33">
        <f>TRUNC(J116*1.247,2)</f>
        <v>13.46</v>
      </c>
      <c r="K120" s="46">
        <f>TRUNC(K116*1.247,2)</f>
        <v>13.46</v>
      </c>
      <c r="L120" s="29"/>
      <c r="M120" s="6">
        <f t="shared" si="0"/>
        <v>0</v>
      </c>
    </row>
    <row r="121" spans="1:15" x14ac:dyDescent="0.25">
      <c r="A121" s="35"/>
      <c r="B121" s="35"/>
      <c r="C121" s="35"/>
      <c r="D121" s="35"/>
      <c r="E121" s="35"/>
      <c r="F121" s="35"/>
      <c r="G121" s="35" t="s">
        <v>46</v>
      </c>
      <c r="H121" s="36" t="s">
        <v>142</v>
      </c>
      <c r="I121" s="35" t="s">
        <v>48</v>
      </c>
      <c r="J121" s="37">
        <f>TRUNC(J120*H121,2)</f>
        <v>1089.18</v>
      </c>
      <c r="K121" s="45">
        <f>TRUNC(H121*K120,2)</f>
        <v>1089.18</v>
      </c>
      <c r="L121" s="39">
        <f>J121-K121</f>
        <v>0</v>
      </c>
      <c r="M121" s="6">
        <f t="shared" si="0"/>
        <v>0</v>
      </c>
      <c r="N121" s="40">
        <f t="shared" ref="N121:O121" si="45">J121</f>
        <v>1089.18</v>
      </c>
      <c r="O121" s="40">
        <f t="shared" si="45"/>
        <v>1089.18</v>
      </c>
    </row>
    <row r="122" spans="1:15" ht="0.75" customHeight="1" x14ac:dyDescent="0.25">
      <c r="A122" s="41"/>
      <c r="B122" s="41"/>
      <c r="C122" s="41"/>
      <c r="D122" s="41"/>
      <c r="E122" s="41"/>
      <c r="F122" s="41"/>
      <c r="G122" s="41"/>
      <c r="H122" s="41"/>
      <c r="I122" s="41"/>
      <c r="J122" s="41"/>
      <c r="K122" s="42"/>
      <c r="L122" s="43"/>
      <c r="M122" s="6">
        <f t="shared" si="0"/>
        <v>0</v>
      </c>
    </row>
    <row r="123" spans="1:15" ht="18" customHeight="1" x14ac:dyDescent="0.25">
      <c r="A123" s="11" t="s">
        <v>156</v>
      </c>
      <c r="B123" s="12" t="s">
        <v>11</v>
      </c>
      <c r="C123" s="11" t="s">
        <v>12</v>
      </c>
      <c r="D123" s="11" t="s">
        <v>13</v>
      </c>
      <c r="E123" s="185" t="s">
        <v>14</v>
      </c>
      <c r="F123" s="184"/>
      <c r="G123" s="13" t="s">
        <v>15</v>
      </c>
      <c r="H123" s="12" t="s">
        <v>16</v>
      </c>
      <c r="I123" s="12" t="s">
        <v>17</v>
      </c>
      <c r="J123" s="12" t="s">
        <v>18</v>
      </c>
      <c r="K123" s="14"/>
      <c r="L123" s="15"/>
      <c r="M123" s="6">
        <f t="shared" si="0"/>
        <v>0</v>
      </c>
    </row>
    <row r="124" spans="1:15" ht="25.5" customHeight="1" x14ac:dyDescent="0.25">
      <c r="A124" s="16" t="s">
        <v>19</v>
      </c>
      <c r="B124" s="17" t="s">
        <v>157</v>
      </c>
      <c r="C124" s="16" t="s">
        <v>21</v>
      </c>
      <c r="D124" s="16" t="s">
        <v>158</v>
      </c>
      <c r="E124" s="186" t="s">
        <v>65</v>
      </c>
      <c r="F124" s="184"/>
      <c r="G124" s="18" t="s">
        <v>159</v>
      </c>
      <c r="H124" s="19">
        <v>1</v>
      </c>
      <c r="I124" s="20">
        <v>8.75</v>
      </c>
      <c r="J124" s="20">
        <v>8.75</v>
      </c>
      <c r="K124" s="21">
        <f>SUM(K125:K126)</f>
        <v>8.75</v>
      </c>
      <c r="L124" s="22"/>
      <c r="M124" s="6">
        <f t="shared" si="0"/>
        <v>0</v>
      </c>
    </row>
    <row r="125" spans="1:15" ht="24" customHeight="1" x14ac:dyDescent="0.25">
      <c r="A125" s="23" t="s">
        <v>25</v>
      </c>
      <c r="B125" s="24" t="s">
        <v>73</v>
      </c>
      <c r="C125" s="23" t="s">
        <v>21</v>
      </c>
      <c r="D125" s="23" t="s">
        <v>74</v>
      </c>
      <c r="E125" s="183" t="s">
        <v>23</v>
      </c>
      <c r="F125" s="184"/>
      <c r="G125" s="25" t="s">
        <v>24</v>
      </c>
      <c r="H125" s="26">
        <v>0.29859999999999998</v>
      </c>
      <c r="I125" s="27">
        <v>20.32</v>
      </c>
      <c r="J125" s="27">
        <f t="shared" ref="J125:J126" si="46">TRUNC(I125*H125,2)</f>
        <v>6.06</v>
      </c>
      <c r="K125" s="28">
        <f t="shared" ref="K125:K126" si="47">TRUNC(H125*I125,2)</f>
        <v>6.06</v>
      </c>
      <c r="L125" s="29"/>
      <c r="M125" s="6">
        <f t="shared" si="0"/>
        <v>0</v>
      </c>
    </row>
    <row r="126" spans="1:15" ht="25.5" customHeight="1" x14ac:dyDescent="0.25">
      <c r="A126" s="23" t="s">
        <v>25</v>
      </c>
      <c r="B126" s="24" t="s">
        <v>160</v>
      </c>
      <c r="C126" s="23" t="s">
        <v>21</v>
      </c>
      <c r="D126" s="23" t="s">
        <v>161</v>
      </c>
      <c r="E126" s="183" t="s">
        <v>23</v>
      </c>
      <c r="F126" s="184"/>
      <c r="G126" s="25" t="s">
        <v>24</v>
      </c>
      <c r="H126" s="26">
        <v>0.1056</v>
      </c>
      <c r="I126" s="27">
        <v>25.55</v>
      </c>
      <c r="J126" s="27">
        <f t="shared" si="46"/>
        <v>2.69</v>
      </c>
      <c r="K126" s="28">
        <f t="shared" si="47"/>
        <v>2.69</v>
      </c>
      <c r="L126" s="29"/>
      <c r="M126" s="6">
        <f t="shared" si="0"/>
        <v>0</v>
      </c>
    </row>
    <row r="127" spans="1:15" ht="18" customHeight="1" x14ac:dyDescent="0.25">
      <c r="A127" s="30"/>
      <c r="B127" s="30"/>
      <c r="C127" s="30"/>
      <c r="D127" s="30"/>
      <c r="E127" s="30" t="s">
        <v>41</v>
      </c>
      <c r="F127" s="31">
        <v>6.7</v>
      </c>
      <c r="G127" s="30" t="s">
        <v>42</v>
      </c>
      <c r="H127" s="31">
        <v>0</v>
      </c>
      <c r="I127" s="30" t="s">
        <v>43</v>
      </c>
      <c r="J127" s="31">
        <v>6.7</v>
      </c>
      <c r="K127" s="32"/>
      <c r="L127" s="29"/>
      <c r="M127" s="6">
        <f t="shared" si="0"/>
        <v>0</v>
      </c>
    </row>
    <row r="128" spans="1:15" ht="18" customHeight="1" x14ac:dyDescent="0.25">
      <c r="A128" s="30"/>
      <c r="B128" s="30"/>
      <c r="C128" s="30"/>
      <c r="D128" s="30"/>
      <c r="E128" s="30" t="s">
        <v>44</v>
      </c>
      <c r="F128" s="31">
        <v>2.2400000000000002</v>
      </c>
      <c r="G128" s="30"/>
      <c r="H128" s="187" t="s">
        <v>45</v>
      </c>
      <c r="I128" s="188"/>
      <c r="J128" s="33">
        <v>10.91</v>
      </c>
      <c r="K128" s="46">
        <f>TRUNC(K124*1.247,2)</f>
        <v>10.91</v>
      </c>
      <c r="L128" s="29"/>
      <c r="M128" s="6">
        <f t="shared" si="0"/>
        <v>0</v>
      </c>
    </row>
    <row r="129" spans="1:15" x14ac:dyDescent="0.25">
      <c r="A129" s="35"/>
      <c r="B129" s="35"/>
      <c r="C129" s="35"/>
      <c r="D129" s="35"/>
      <c r="E129" s="35"/>
      <c r="F129" s="35"/>
      <c r="G129" s="35" t="s">
        <v>46</v>
      </c>
      <c r="H129" s="36" t="s">
        <v>162</v>
      </c>
      <c r="I129" s="35" t="s">
        <v>48</v>
      </c>
      <c r="J129" s="37">
        <f>TRUNC(J128*H129,2)</f>
        <v>43.64</v>
      </c>
      <c r="K129" s="45">
        <f>TRUNC(H129*K128,2)</f>
        <v>43.64</v>
      </c>
      <c r="L129" s="39">
        <f>J129-K129</f>
        <v>0</v>
      </c>
      <c r="M129" s="6">
        <f t="shared" si="0"/>
        <v>0</v>
      </c>
      <c r="N129" s="40">
        <f t="shared" ref="N129:O129" si="48">J129</f>
        <v>43.64</v>
      </c>
      <c r="O129" s="40">
        <f t="shared" si="48"/>
        <v>43.64</v>
      </c>
    </row>
    <row r="130" spans="1:15" ht="0.75" customHeight="1" x14ac:dyDescent="0.25">
      <c r="A130" s="41"/>
      <c r="B130" s="41"/>
      <c r="C130" s="41"/>
      <c r="D130" s="41"/>
      <c r="E130" s="41"/>
      <c r="F130" s="41"/>
      <c r="G130" s="41"/>
      <c r="H130" s="41"/>
      <c r="I130" s="41"/>
      <c r="J130" s="41"/>
      <c r="K130" s="42"/>
      <c r="L130" s="43"/>
      <c r="M130" s="6">
        <f t="shared" si="0"/>
        <v>0</v>
      </c>
    </row>
    <row r="131" spans="1:15" ht="18" customHeight="1" x14ac:dyDescent="0.25">
      <c r="A131" s="11" t="s">
        <v>163</v>
      </c>
      <c r="B131" s="12" t="s">
        <v>11</v>
      </c>
      <c r="C131" s="11" t="s">
        <v>12</v>
      </c>
      <c r="D131" s="11" t="s">
        <v>13</v>
      </c>
      <c r="E131" s="185" t="s">
        <v>14</v>
      </c>
      <c r="F131" s="184"/>
      <c r="G131" s="13" t="s">
        <v>15</v>
      </c>
      <c r="H131" s="12" t="s">
        <v>16</v>
      </c>
      <c r="I131" s="12" t="s">
        <v>17</v>
      </c>
      <c r="J131" s="12" t="s">
        <v>18</v>
      </c>
      <c r="K131" s="14"/>
      <c r="L131" s="15"/>
      <c r="M131" s="6">
        <f t="shared" si="0"/>
        <v>0</v>
      </c>
    </row>
    <row r="132" spans="1:15" ht="25.5" customHeight="1" x14ac:dyDescent="0.25">
      <c r="A132" s="16" t="s">
        <v>19</v>
      </c>
      <c r="B132" s="17" t="s">
        <v>164</v>
      </c>
      <c r="C132" s="16" t="s">
        <v>21</v>
      </c>
      <c r="D132" s="16" t="s">
        <v>165</v>
      </c>
      <c r="E132" s="186" t="s">
        <v>65</v>
      </c>
      <c r="F132" s="184"/>
      <c r="G132" s="18" t="s">
        <v>70</v>
      </c>
      <c r="H132" s="19">
        <v>1</v>
      </c>
      <c r="I132" s="20">
        <v>53.68</v>
      </c>
      <c r="J132" s="20">
        <v>53.68</v>
      </c>
      <c r="K132" s="21">
        <f>SUM(K133:K134)</f>
        <v>53.68</v>
      </c>
      <c r="L132" s="22"/>
      <c r="M132" s="6">
        <f t="shared" si="0"/>
        <v>0</v>
      </c>
    </row>
    <row r="133" spans="1:15" ht="24" customHeight="1" x14ac:dyDescent="0.25">
      <c r="A133" s="23" t="s">
        <v>25</v>
      </c>
      <c r="B133" s="24" t="s">
        <v>73</v>
      </c>
      <c r="C133" s="23" t="s">
        <v>21</v>
      </c>
      <c r="D133" s="23" t="s">
        <v>74</v>
      </c>
      <c r="E133" s="183" t="s">
        <v>23</v>
      </c>
      <c r="F133" s="184"/>
      <c r="G133" s="25" t="s">
        <v>24</v>
      </c>
      <c r="H133" s="26">
        <v>2.1957</v>
      </c>
      <c r="I133" s="27">
        <v>20.32</v>
      </c>
      <c r="J133" s="27">
        <f t="shared" ref="J133:J134" si="49">TRUNC(I133*H133,2)</f>
        <v>44.61</v>
      </c>
      <c r="K133" s="28">
        <f t="shared" ref="K133:K134" si="50">TRUNC(H133*I133,2)</f>
        <v>44.61</v>
      </c>
      <c r="L133" s="29"/>
      <c r="M133" s="6">
        <f t="shared" si="0"/>
        <v>0</v>
      </c>
    </row>
    <row r="134" spans="1:15" ht="24" customHeight="1" x14ac:dyDescent="0.25">
      <c r="A134" s="23" t="s">
        <v>25</v>
      </c>
      <c r="B134" s="24" t="s">
        <v>146</v>
      </c>
      <c r="C134" s="23" t="s">
        <v>21</v>
      </c>
      <c r="D134" s="23" t="s">
        <v>147</v>
      </c>
      <c r="E134" s="183" t="s">
        <v>23</v>
      </c>
      <c r="F134" s="184"/>
      <c r="G134" s="25" t="s">
        <v>24</v>
      </c>
      <c r="H134" s="26">
        <v>0.35410000000000003</v>
      </c>
      <c r="I134" s="27">
        <v>25.62</v>
      </c>
      <c r="J134" s="27">
        <f t="shared" si="49"/>
        <v>9.07</v>
      </c>
      <c r="K134" s="28">
        <f t="shared" si="50"/>
        <v>9.07</v>
      </c>
      <c r="L134" s="29"/>
      <c r="M134" s="6">
        <f t="shared" si="0"/>
        <v>0</v>
      </c>
    </row>
    <row r="135" spans="1:15" ht="18" customHeight="1" x14ac:dyDescent="0.25">
      <c r="A135" s="30"/>
      <c r="B135" s="30"/>
      <c r="C135" s="30"/>
      <c r="D135" s="30"/>
      <c r="E135" s="30" t="s">
        <v>41</v>
      </c>
      <c r="F135" s="31">
        <v>40.299999999999997</v>
      </c>
      <c r="G135" s="30" t="s">
        <v>42</v>
      </c>
      <c r="H135" s="31">
        <v>0</v>
      </c>
      <c r="I135" s="30" t="s">
        <v>43</v>
      </c>
      <c r="J135" s="31">
        <v>40.299999999999997</v>
      </c>
      <c r="K135" s="32"/>
      <c r="L135" s="29"/>
      <c r="M135" s="6">
        <f t="shared" si="0"/>
        <v>0</v>
      </c>
    </row>
    <row r="136" spans="1:15" ht="18" customHeight="1" x14ac:dyDescent="0.25">
      <c r="A136" s="30"/>
      <c r="B136" s="30"/>
      <c r="C136" s="30"/>
      <c r="D136" s="30"/>
      <c r="E136" s="30" t="s">
        <v>44</v>
      </c>
      <c r="F136" s="31">
        <v>13.79</v>
      </c>
      <c r="G136" s="30"/>
      <c r="H136" s="187" t="s">
        <v>45</v>
      </c>
      <c r="I136" s="188"/>
      <c r="J136" s="33">
        <v>66.930000000000007</v>
      </c>
      <c r="K136" s="46">
        <f>TRUNC(K132*1.247,2)</f>
        <v>66.930000000000007</v>
      </c>
      <c r="L136" s="29"/>
      <c r="M136" s="6">
        <f t="shared" si="0"/>
        <v>0</v>
      </c>
    </row>
    <row r="137" spans="1:15" x14ac:dyDescent="0.25">
      <c r="A137" s="35"/>
      <c r="B137" s="35"/>
      <c r="C137" s="35"/>
      <c r="D137" s="35"/>
      <c r="E137" s="35"/>
      <c r="F137" s="35"/>
      <c r="G137" s="35" t="s">
        <v>46</v>
      </c>
      <c r="H137" s="36" t="s">
        <v>166</v>
      </c>
      <c r="I137" s="35" t="s">
        <v>48</v>
      </c>
      <c r="J137" s="37">
        <f>TRUNC(J136*H137,2)</f>
        <v>561.54</v>
      </c>
      <c r="K137" s="45">
        <f>TRUNC(H137*K136,2)</f>
        <v>561.54</v>
      </c>
      <c r="L137" s="39">
        <f>J137-K137</f>
        <v>0</v>
      </c>
      <c r="M137" s="6">
        <f t="shared" si="0"/>
        <v>0</v>
      </c>
      <c r="N137" s="40">
        <f t="shared" ref="N137:O137" si="51">J137</f>
        <v>561.54</v>
      </c>
      <c r="O137" s="40">
        <f t="shared" si="51"/>
        <v>561.54</v>
      </c>
    </row>
    <row r="138" spans="1:15" ht="0.75" customHeight="1" x14ac:dyDescent="0.25">
      <c r="A138" s="41"/>
      <c r="B138" s="41"/>
      <c r="C138" s="41"/>
      <c r="D138" s="41"/>
      <c r="E138" s="41"/>
      <c r="F138" s="41"/>
      <c r="G138" s="41"/>
      <c r="H138" s="41"/>
      <c r="I138" s="41"/>
      <c r="J138" s="41"/>
      <c r="K138" s="42"/>
      <c r="L138" s="43"/>
      <c r="M138" s="6">
        <f t="shared" si="0"/>
        <v>0</v>
      </c>
    </row>
    <row r="139" spans="1:15" ht="18" customHeight="1" x14ac:dyDescent="0.25">
      <c r="A139" s="11" t="s">
        <v>167</v>
      </c>
      <c r="B139" s="12" t="s">
        <v>11</v>
      </c>
      <c r="C139" s="11" t="s">
        <v>12</v>
      </c>
      <c r="D139" s="11" t="s">
        <v>13</v>
      </c>
      <c r="E139" s="185" t="s">
        <v>14</v>
      </c>
      <c r="F139" s="184"/>
      <c r="G139" s="13" t="s">
        <v>15</v>
      </c>
      <c r="H139" s="12" t="s">
        <v>16</v>
      </c>
      <c r="I139" s="12" t="s">
        <v>17</v>
      </c>
      <c r="J139" s="12" t="s">
        <v>18</v>
      </c>
      <c r="K139" s="14"/>
      <c r="L139" s="15"/>
      <c r="M139" s="6">
        <f t="shared" si="0"/>
        <v>0</v>
      </c>
    </row>
    <row r="140" spans="1:15" ht="25.5" customHeight="1" x14ac:dyDescent="0.25">
      <c r="A140" s="16" t="s">
        <v>19</v>
      </c>
      <c r="B140" s="17" t="s">
        <v>168</v>
      </c>
      <c r="C140" s="16" t="s">
        <v>21</v>
      </c>
      <c r="D140" s="16" t="s">
        <v>169</v>
      </c>
      <c r="E140" s="186" t="s">
        <v>65</v>
      </c>
      <c r="F140" s="184"/>
      <c r="G140" s="18" t="s">
        <v>159</v>
      </c>
      <c r="H140" s="19">
        <v>1</v>
      </c>
      <c r="I140" s="20">
        <v>12.01</v>
      </c>
      <c r="J140" s="20">
        <v>12.01</v>
      </c>
      <c r="K140" s="21">
        <f>SUM(K141:K142)</f>
        <v>12.01</v>
      </c>
      <c r="L140" s="22"/>
      <c r="M140" s="6">
        <f t="shared" si="0"/>
        <v>0</v>
      </c>
    </row>
    <row r="141" spans="1:15" ht="24" customHeight="1" x14ac:dyDescent="0.25">
      <c r="A141" s="23" t="s">
        <v>25</v>
      </c>
      <c r="B141" s="24" t="s">
        <v>73</v>
      </c>
      <c r="C141" s="23" t="s">
        <v>21</v>
      </c>
      <c r="D141" s="23" t="s">
        <v>74</v>
      </c>
      <c r="E141" s="183" t="s">
        <v>23</v>
      </c>
      <c r="F141" s="184"/>
      <c r="G141" s="25" t="s">
        <v>24</v>
      </c>
      <c r="H141" s="26">
        <v>0.40960000000000002</v>
      </c>
      <c r="I141" s="27">
        <v>20.32</v>
      </c>
      <c r="J141" s="27">
        <f t="shared" ref="J141:J142" si="52">TRUNC(I141*H141,2)</f>
        <v>8.32</v>
      </c>
      <c r="K141" s="28">
        <f t="shared" ref="K141:K142" si="53">TRUNC(H141*I141,2)</f>
        <v>8.32</v>
      </c>
      <c r="L141" s="29"/>
      <c r="M141" s="6">
        <f t="shared" si="0"/>
        <v>0</v>
      </c>
    </row>
    <row r="142" spans="1:15" ht="25.5" customHeight="1" x14ac:dyDescent="0.25">
      <c r="A142" s="23" t="s">
        <v>25</v>
      </c>
      <c r="B142" s="24" t="s">
        <v>160</v>
      </c>
      <c r="C142" s="23" t="s">
        <v>21</v>
      </c>
      <c r="D142" s="23" t="s">
        <v>161</v>
      </c>
      <c r="E142" s="183" t="s">
        <v>23</v>
      </c>
      <c r="F142" s="184"/>
      <c r="G142" s="25" t="s">
        <v>24</v>
      </c>
      <c r="H142" s="26">
        <v>0.14480000000000001</v>
      </c>
      <c r="I142" s="27">
        <v>25.55</v>
      </c>
      <c r="J142" s="27">
        <f t="shared" si="52"/>
        <v>3.69</v>
      </c>
      <c r="K142" s="28">
        <f t="shared" si="53"/>
        <v>3.69</v>
      </c>
      <c r="L142" s="29"/>
      <c r="M142" s="6">
        <f t="shared" si="0"/>
        <v>0</v>
      </c>
    </row>
    <row r="143" spans="1:15" ht="18" customHeight="1" x14ac:dyDescent="0.25">
      <c r="A143" s="30"/>
      <c r="B143" s="30"/>
      <c r="C143" s="30"/>
      <c r="D143" s="30"/>
      <c r="E143" s="30" t="s">
        <v>41</v>
      </c>
      <c r="F143" s="31">
        <v>9.1999999999999993</v>
      </c>
      <c r="G143" s="30" t="s">
        <v>42</v>
      </c>
      <c r="H143" s="31">
        <v>0</v>
      </c>
      <c r="I143" s="30" t="s">
        <v>43</v>
      </c>
      <c r="J143" s="31">
        <v>9.1999999999999993</v>
      </c>
      <c r="K143" s="32"/>
      <c r="L143" s="29"/>
      <c r="M143" s="6">
        <f t="shared" si="0"/>
        <v>0</v>
      </c>
    </row>
    <row r="144" spans="1:15" ht="18" customHeight="1" x14ac:dyDescent="0.25">
      <c r="A144" s="30"/>
      <c r="B144" s="30"/>
      <c r="C144" s="30"/>
      <c r="D144" s="30"/>
      <c r="E144" s="30" t="s">
        <v>44</v>
      </c>
      <c r="F144" s="31">
        <v>3.08</v>
      </c>
      <c r="G144" s="30"/>
      <c r="H144" s="187" t="s">
        <v>45</v>
      </c>
      <c r="I144" s="188"/>
      <c r="J144" s="33">
        <v>14.97</v>
      </c>
      <c r="K144" s="46">
        <f>TRUNC(K140*1.247,2)</f>
        <v>14.97</v>
      </c>
      <c r="L144" s="29"/>
      <c r="M144" s="6">
        <f t="shared" si="0"/>
        <v>0</v>
      </c>
    </row>
    <row r="145" spans="1:15" x14ac:dyDescent="0.25">
      <c r="A145" s="35"/>
      <c r="B145" s="35"/>
      <c r="C145" s="35"/>
      <c r="D145" s="35"/>
      <c r="E145" s="35"/>
      <c r="F145" s="35"/>
      <c r="G145" s="35" t="s">
        <v>46</v>
      </c>
      <c r="H145" s="36" t="s">
        <v>170</v>
      </c>
      <c r="I145" s="35" t="s">
        <v>48</v>
      </c>
      <c r="J145" s="37">
        <f>TRUNC(J144*H145,2)</f>
        <v>14.97</v>
      </c>
      <c r="K145" s="45">
        <f>TRUNC(H145*K144,2)</f>
        <v>14.97</v>
      </c>
      <c r="L145" s="39">
        <f>J145-K145</f>
        <v>0</v>
      </c>
      <c r="M145" s="6">
        <f t="shared" si="0"/>
        <v>0</v>
      </c>
      <c r="N145" s="40">
        <f t="shared" ref="N145:O145" si="54">J145</f>
        <v>14.97</v>
      </c>
      <c r="O145" s="40">
        <f t="shared" si="54"/>
        <v>14.97</v>
      </c>
    </row>
    <row r="146" spans="1:15" ht="0.75" customHeight="1" x14ac:dyDescent="0.25">
      <c r="A146" s="41"/>
      <c r="B146" s="41"/>
      <c r="C146" s="41"/>
      <c r="D146" s="41"/>
      <c r="E146" s="41"/>
      <c r="F146" s="41"/>
      <c r="G146" s="41"/>
      <c r="H146" s="41"/>
      <c r="I146" s="41"/>
      <c r="J146" s="41"/>
      <c r="K146" s="42"/>
      <c r="L146" s="43"/>
      <c r="M146" s="6">
        <f t="shared" si="0"/>
        <v>0</v>
      </c>
    </row>
    <row r="147" spans="1:15" ht="18" customHeight="1" x14ac:dyDescent="0.25">
      <c r="A147" s="11" t="s">
        <v>171</v>
      </c>
      <c r="B147" s="12" t="s">
        <v>11</v>
      </c>
      <c r="C147" s="11" t="s">
        <v>12</v>
      </c>
      <c r="D147" s="11" t="s">
        <v>13</v>
      </c>
      <c r="E147" s="185" t="s">
        <v>14</v>
      </c>
      <c r="F147" s="184"/>
      <c r="G147" s="13" t="s">
        <v>15</v>
      </c>
      <c r="H147" s="12" t="s">
        <v>16</v>
      </c>
      <c r="I147" s="12" t="s">
        <v>17</v>
      </c>
      <c r="J147" s="12" t="s">
        <v>18</v>
      </c>
      <c r="K147" s="14"/>
      <c r="L147" s="15"/>
      <c r="M147" s="6">
        <f t="shared" si="0"/>
        <v>0</v>
      </c>
    </row>
    <row r="148" spans="1:15" ht="25.5" customHeight="1" x14ac:dyDescent="0.25">
      <c r="A148" s="16" t="s">
        <v>19</v>
      </c>
      <c r="B148" s="17" t="s">
        <v>168</v>
      </c>
      <c r="C148" s="16" t="s">
        <v>21</v>
      </c>
      <c r="D148" s="16" t="s">
        <v>169</v>
      </c>
      <c r="E148" s="186" t="s">
        <v>65</v>
      </c>
      <c r="F148" s="184"/>
      <c r="G148" s="18" t="s">
        <v>159</v>
      </c>
      <c r="H148" s="19">
        <v>1</v>
      </c>
      <c r="I148" s="20">
        <v>12.01</v>
      </c>
      <c r="J148" s="20">
        <v>12.01</v>
      </c>
      <c r="K148" s="21">
        <f>SUM(K149:K150)</f>
        <v>12.01</v>
      </c>
      <c r="L148" s="22"/>
      <c r="M148" s="6">
        <f t="shared" si="0"/>
        <v>0</v>
      </c>
    </row>
    <row r="149" spans="1:15" ht="24" customHeight="1" x14ac:dyDescent="0.25">
      <c r="A149" s="23" t="s">
        <v>25</v>
      </c>
      <c r="B149" s="24" t="s">
        <v>73</v>
      </c>
      <c r="C149" s="23" t="s">
        <v>21</v>
      </c>
      <c r="D149" s="23" t="s">
        <v>74</v>
      </c>
      <c r="E149" s="183" t="s">
        <v>23</v>
      </c>
      <c r="F149" s="184"/>
      <c r="G149" s="25" t="s">
        <v>24</v>
      </c>
      <c r="H149" s="26">
        <v>0.40960000000000002</v>
      </c>
      <c r="I149" s="27">
        <v>20.32</v>
      </c>
      <c r="J149" s="27">
        <f t="shared" ref="J149:J150" si="55">TRUNC(I149*H149,2)</f>
        <v>8.32</v>
      </c>
      <c r="K149" s="28">
        <f t="shared" ref="K149:K150" si="56">TRUNC(H149*I149,2)</f>
        <v>8.32</v>
      </c>
      <c r="L149" s="29"/>
      <c r="M149" s="6">
        <f t="shared" si="0"/>
        <v>0</v>
      </c>
    </row>
    <row r="150" spans="1:15" ht="25.5" customHeight="1" x14ac:dyDescent="0.25">
      <c r="A150" s="23" t="s">
        <v>25</v>
      </c>
      <c r="B150" s="24" t="s">
        <v>160</v>
      </c>
      <c r="C150" s="23" t="s">
        <v>21</v>
      </c>
      <c r="D150" s="23" t="s">
        <v>161</v>
      </c>
      <c r="E150" s="183" t="s">
        <v>23</v>
      </c>
      <c r="F150" s="184"/>
      <c r="G150" s="25" t="s">
        <v>24</v>
      </c>
      <c r="H150" s="26">
        <v>0.14480000000000001</v>
      </c>
      <c r="I150" s="27">
        <v>25.55</v>
      </c>
      <c r="J150" s="27">
        <f t="shared" si="55"/>
        <v>3.69</v>
      </c>
      <c r="K150" s="28">
        <f t="shared" si="56"/>
        <v>3.69</v>
      </c>
      <c r="L150" s="29"/>
      <c r="M150" s="6">
        <f t="shared" si="0"/>
        <v>0</v>
      </c>
    </row>
    <row r="151" spans="1:15" ht="18" customHeight="1" x14ac:dyDescent="0.25">
      <c r="A151" s="30"/>
      <c r="B151" s="30"/>
      <c r="C151" s="30"/>
      <c r="D151" s="30"/>
      <c r="E151" s="30" t="s">
        <v>41</v>
      </c>
      <c r="F151" s="31">
        <v>9.1999999999999993</v>
      </c>
      <c r="G151" s="30" t="s">
        <v>42</v>
      </c>
      <c r="H151" s="31">
        <v>0</v>
      </c>
      <c r="I151" s="30" t="s">
        <v>43</v>
      </c>
      <c r="J151" s="31">
        <v>9.1999999999999993</v>
      </c>
      <c r="K151" s="32"/>
      <c r="L151" s="29"/>
      <c r="M151" s="6">
        <f t="shared" si="0"/>
        <v>0</v>
      </c>
    </row>
    <row r="152" spans="1:15" ht="18" customHeight="1" x14ac:dyDescent="0.25">
      <c r="A152" s="30"/>
      <c r="B152" s="30"/>
      <c r="C152" s="30"/>
      <c r="D152" s="30"/>
      <c r="E152" s="30" t="s">
        <v>44</v>
      </c>
      <c r="F152" s="31">
        <v>3.08</v>
      </c>
      <c r="G152" s="30"/>
      <c r="H152" s="187" t="s">
        <v>45</v>
      </c>
      <c r="I152" s="188"/>
      <c r="J152" s="33">
        <v>14.97</v>
      </c>
      <c r="K152" s="46">
        <f>TRUNC(K148*1.247,2)</f>
        <v>14.97</v>
      </c>
      <c r="L152" s="29"/>
      <c r="M152" s="6">
        <f t="shared" si="0"/>
        <v>0</v>
      </c>
    </row>
    <row r="153" spans="1:15" x14ac:dyDescent="0.25">
      <c r="A153" s="35"/>
      <c r="B153" s="35"/>
      <c r="C153" s="35"/>
      <c r="D153" s="35"/>
      <c r="E153" s="35"/>
      <c r="F153" s="35"/>
      <c r="G153" s="35" t="s">
        <v>46</v>
      </c>
      <c r="H153" s="36" t="s">
        <v>162</v>
      </c>
      <c r="I153" s="35" t="s">
        <v>48</v>
      </c>
      <c r="J153" s="37">
        <f>TRUNC(J152*H153,2)</f>
        <v>59.88</v>
      </c>
      <c r="K153" s="45">
        <f>TRUNC(H153*K152,2)</f>
        <v>59.88</v>
      </c>
      <c r="L153" s="39">
        <f>J153-K153</f>
        <v>0</v>
      </c>
      <c r="M153" s="6">
        <f t="shared" si="0"/>
        <v>0</v>
      </c>
      <c r="N153" s="40">
        <f t="shared" ref="N153:O153" si="57">J153</f>
        <v>59.88</v>
      </c>
      <c r="O153" s="40">
        <f t="shared" si="57"/>
        <v>59.88</v>
      </c>
    </row>
    <row r="154" spans="1:15" ht="0.75" customHeight="1" x14ac:dyDescent="0.25">
      <c r="A154" s="41"/>
      <c r="B154" s="41"/>
      <c r="C154" s="41"/>
      <c r="D154" s="41"/>
      <c r="E154" s="41"/>
      <c r="F154" s="41"/>
      <c r="G154" s="41"/>
      <c r="H154" s="41"/>
      <c r="I154" s="41"/>
      <c r="J154" s="41"/>
      <c r="K154" s="42"/>
      <c r="L154" s="43"/>
      <c r="M154" s="6">
        <f t="shared" si="0"/>
        <v>0</v>
      </c>
    </row>
    <row r="155" spans="1:15" ht="18" customHeight="1" x14ac:dyDescent="0.25">
      <c r="A155" s="11" t="s">
        <v>172</v>
      </c>
      <c r="B155" s="12" t="s">
        <v>11</v>
      </c>
      <c r="C155" s="11" t="s">
        <v>12</v>
      </c>
      <c r="D155" s="11" t="s">
        <v>13</v>
      </c>
      <c r="E155" s="185" t="s">
        <v>14</v>
      </c>
      <c r="F155" s="184"/>
      <c r="G155" s="13" t="s">
        <v>15</v>
      </c>
      <c r="H155" s="12" t="s">
        <v>16</v>
      </c>
      <c r="I155" s="12" t="s">
        <v>17</v>
      </c>
      <c r="J155" s="12" t="s">
        <v>18</v>
      </c>
      <c r="K155" s="14"/>
      <c r="L155" s="15"/>
      <c r="M155" s="6">
        <f t="shared" si="0"/>
        <v>0</v>
      </c>
    </row>
    <row r="156" spans="1:15" ht="25.5" customHeight="1" x14ac:dyDescent="0.25">
      <c r="A156" s="16" t="s">
        <v>19</v>
      </c>
      <c r="B156" s="17" t="s">
        <v>168</v>
      </c>
      <c r="C156" s="16" t="s">
        <v>21</v>
      </c>
      <c r="D156" s="16" t="s">
        <v>169</v>
      </c>
      <c r="E156" s="186" t="s">
        <v>65</v>
      </c>
      <c r="F156" s="184"/>
      <c r="G156" s="18" t="s">
        <v>159</v>
      </c>
      <c r="H156" s="19">
        <v>1</v>
      </c>
      <c r="I156" s="20">
        <v>12.01</v>
      </c>
      <c r="J156" s="20">
        <v>12.01</v>
      </c>
      <c r="K156" s="21">
        <f>SUM(K157:K158)</f>
        <v>12.01</v>
      </c>
      <c r="L156" s="22"/>
      <c r="M156" s="6">
        <f t="shared" si="0"/>
        <v>0</v>
      </c>
    </row>
    <row r="157" spans="1:15" ht="24" customHeight="1" x14ac:dyDescent="0.25">
      <c r="A157" s="23" t="s">
        <v>25</v>
      </c>
      <c r="B157" s="24" t="s">
        <v>73</v>
      </c>
      <c r="C157" s="23" t="s">
        <v>21</v>
      </c>
      <c r="D157" s="23" t="s">
        <v>74</v>
      </c>
      <c r="E157" s="183" t="s">
        <v>23</v>
      </c>
      <c r="F157" s="184"/>
      <c r="G157" s="25" t="s">
        <v>24</v>
      </c>
      <c r="H157" s="26">
        <v>0.40960000000000002</v>
      </c>
      <c r="I157" s="27">
        <v>20.32</v>
      </c>
      <c r="J157" s="27">
        <f t="shared" ref="J157:J158" si="58">TRUNC(I157*H157,2)</f>
        <v>8.32</v>
      </c>
      <c r="K157" s="28">
        <f t="shared" ref="K157:K158" si="59">TRUNC(H157*I157,2)</f>
        <v>8.32</v>
      </c>
      <c r="L157" s="29"/>
      <c r="M157" s="6">
        <f t="shared" si="0"/>
        <v>0</v>
      </c>
    </row>
    <row r="158" spans="1:15" ht="25.5" customHeight="1" x14ac:dyDescent="0.25">
      <c r="A158" s="23" t="s">
        <v>25</v>
      </c>
      <c r="B158" s="24" t="s">
        <v>160</v>
      </c>
      <c r="C158" s="23" t="s">
        <v>21</v>
      </c>
      <c r="D158" s="23" t="s">
        <v>161</v>
      </c>
      <c r="E158" s="183" t="s">
        <v>23</v>
      </c>
      <c r="F158" s="184"/>
      <c r="G158" s="25" t="s">
        <v>24</v>
      </c>
      <c r="H158" s="26">
        <v>0.14480000000000001</v>
      </c>
      <c r="I158" s="27">
        <v>25.55</v>
      </c>
      <c r="J158" s="27">
        <f t="shared" si="58"/>
        <v>3.69</v>
      </c>
      <c r="K158" s="28">
        <f t="shared" si="59"/>
        <v>3.69</v>
      </c>
      <c r="L158" s="29"/>
      <c r="M158" s="6">
        <f t="shared" si="0"/>
        <v>0</v>
      </c>
    </row>
    <row r="159" spans="1:15" ht="18" customHeight="1" x14ac:dyDescent="0.25">
      <c r="A159" s="30"/>
      <c r="B159" s="30"/>
      <c r="C159" s="30"/>
      <c r="D159" s="30"/>
      <c r="E159" s="30" t="s">
        <v>41</v>
      </c>
      <c r="F159" s="31">
        <v>9.1999999999999993</v>
      </c>
      <c r="G159" s="30" t="s">
        <v>42</v>
      </c>
      <c r="H159" s="31">
        <v>0</v>
      </c>
      <c r="I159" s="30" t="s">
        <v>43</v>
      </c>
      <c r="J159" s="31">
        <v>9.1999999999999993</v>
      </c>
      <c r="K159" s="32"/>
      <c r="L159" s="29"/>
      <c r="M159" s="6">
        <f t="shared" si="0"/>
        <v>0</v>
      </c>
    </row>
    <row r="160" spans="1:15" ht="18" customHeight="1" x14ac:dyDescent="0.25">
      <c r="A160" s="30"/>
      <c r="B160" s="30"/>
      <c r="C160" s="30"/>
      <c r="D160" s="30"/>
      <c r="E160" s="30" t="s">
        <v>44</v>
      </c>
      <c r="F160" s="31">
        <v>3.08</v>
      </c>
      <c r="G160" s="30"/>
      <c r="H160" s="187" t="s">
        <v>45</v>
      </c>
      <c r="I160" s="188"/>
      <c r="J160" s="33">
        <v>14.97</v>
      </c>
      <c r="K160" s="46">
        <f>TRUNC(K156*1.247,2)</f>
        <v>14.97</v>
      </c>
      <c r="L160" s="29"/>
      <c r="M160" s="6">
        <f t="shared" si="0"/>
        <v>0</v>
      </c>
    </row>
    <row r="161" spans="1:15" x14ac:dyDescent="0.25">
      <c r="A161" s="35"/>
      <c r="B161" s="35"/>
      <c r="C161" s="35"/>
      <c r="D161" s="35"/>
      <c r="E161" s="35"/>
      <c r="F161" s="35"/>
      <c r="G161" s="35" t="s">
        <v>46</v>
      </c>
      <c r="H161" s="36" t="s">
        <v>162</v>
      </c>
      <c r="I161" s="35" t="s">
        <v>48</v>
      </c>
      <c r="J161" s="37">
        <f>TRUNC(J160*H161,2)</f>
        <v>59.88</v>
      </c>
      <c r="K161" s="45">
        <f>TRUNC(H161*K160,2)</f>
        <v>59.88</v>
      </c>
      <c r="L161" s="39">
        <f>J161-K161</f>
        <v>0</v>
      </c>
      <c r="M161" s="6">
        <f t="shared" si="0"/>
        <v>0</v>
      </c>
      <c r="N161" s="40">
        <f t="shared" ref="N161:O161" si="60">J161</f>
        <v>59.88</v>
      </c>
      <c r="O161" s="40">
        <f t="shared" si="60"/>
        <v>59.88</v>
      </c>
    </row>
    <row r="162" spans="1:15" ht="0.75" customHeight="1" x14ac:dyDescent="0.25">
      <c r="A162" s="41"/>
      <c r="B162" s="41"/>
      <c r="C162" s="41"/>
      <c r="D162" s="41"/>
      <c r="E162" s="41"/>
      <c r="F162" s="41"/>
      <c r="G162" s="41"/>
      <c r="H162" s="41"/>
      <c r="I162" s="41"/>
      <c r="J162" s="41"/>
      <c r="K162" s="42"/>
      <c r="L162" s="43"/>
      <c r="M162" s="6">
        <f t="shared" si="0"/>
        <v>0</v>
      </c>
    </row>
    <row r="163" spans="1:15" ht="18" customHeight="1" x14ac:dyDescent="0.25">
      <c r="A163" s="11" t="s">
        <v>173</v>
      </c>
      <c r="B163" s="12" t="s">
        <v>11</v>
      </c>
      <c r="C163" s="11" t="s">
        <v>12</v>
      </c>
      <c r="D163" s="11" t="s">
        <v>13</v>
      </c>
      <c r="E163" s="185" t="s">
        <v>14</v>
      </c>
      <c r="F163" s="184"/>
      <c r="G163" s="13" t="s">
        <v>15</v>
      </c>
      <c r="H163" s="12" t="s">
        <v>16</v>
      </c>
      <c r="I163" s="12" t="s">
        <v>17</v>
      </c>
      <c r="J163" s="12" t="s">
        <v>18</v>
      </c>
      <c r="K163" s="14"/>
      <c r="L163" s="15"/>
      <c r="M163" s="6">
        <f t="shared" si="0"/>
        <v>0</v>
      </c>
    </row>
    <row r="164" spans="1:15" ht="24" customHeight="1" x14ac:dyDescent="0.25">
      <c r="A164" s="16" t="s">
        <v>19</v>
      </c>
      <c r="B164" s="17" t="s">
        <v>174</v>
      </c>
      <c r="C164" s="16" t="s">
        <v>63</v>
      </c>
      <c r="D164" s="16" t="s">
        <v>175</v>
      </c>
      <c r="E164" s="186" t="s">
        <v>23</v>
      </c>
      <c r="F164" s="184"/>
      <c r="G164" s="18" t="s">
        <v>176</v>
      </c>
      <c r="H164" s="19">
        <v>1</v>
      </c>
      <c r="I164" s="20">
        <v>296.99</v>
      </c>
      <c r="J164" s="20">
        <v>296.99</v>
      </c>
      <c r="K164" s="21">
        <f>SUM(K165:K166)</f>
        <v>296.99</v>
      </c>
      <c r="L164" s="22"/>
      <c r="M164" s="6">
        <f t="shared" si="0"/>
        <v>0</v>
      </c>
    </row>
    <row r="165" spans="1:15" ht="24" customHeight="1" x14ac:dyDescent="0.25">
      <c r="A165" s="23" t="s">
        <v>25</v>
      </c>
      <c r="B165" s="24" t="s">
        <v>73</v>
      </c>
      <c r="C165" s="23" t="s">
        <v>21</v>
      </c>
      <c r="D165" s="23" t="s">
        <v>74</v>
      </c>
      <c r="E165" s="183" t="s">
        <v>23</v>
      </c>
      <c r="F165" s="184"/>
      <c r="G165" s="25" t="s">
        <v>24</v>
      </c>
      <c r="H165" s="26">
        <v>13</v>
      </c>
      <c r="I165" s="27">
        <v>20.32</v>
      </c>
      <c r="J165" s="27">
        <f t="shared" ref="J165:J166" si="61">TRUNC(I165*H165,2)</f>
        <v>264.16000000000003</v>
      </c>
      <c r="K165" s="28">
        <f t="shared" ref="K165:K166" si="62">TRUNC(H165*I165,2)</f>
        <v>264.16000000000003</v>
      </c>
      <c r="L165" s="29"/>
      <c r="M165" s="6">
        <f t="shared" si="0"/>
        <v>0</v>
      </c>
    </row>
    <row r="166" spans="1:15" ht="24" customHeight="1" x14ac:dyDescent="0.25">
      <c r="A166" s="23" t="s">
        <v>25</v>
      </c>
      <c r="B166" s="24" t="s">
        <v>71</v>
      </c>
      <c r="C166" s="23" t="s">
        <v>21</v>
      </c>
      <c r="D166" s="23" t="s">
        <v>72</v>
      </c>
      <c r="E166" s="183" t="s">
        <v>23</v>
      </c>
      <c r="F166" s="184"/>
      <c r="G166" s="25" t="s">
        <v>24</v>
      </c>
      <c r="H166" s="26">
        <v>1.3</v>
      </c>
      <c r="I166" s="27">
        <v>25.26</v>
      </c>
      <c r="J166" s="27">
        <f t="shared" si="61"/>
        <v>32.83</v>
      </c>
      <c r="K166" s="28">
        <f t="shared" si="62"/>
        <v>32.83</v>
      </c>
      <c r="L166" s="29"/>
      <c r="M166" s="6">
        <f t="shared" si="0"/>
        <v>0</v>
      </c>
    </row>
    <row r="167" spans="1:15" ht="18" customHeight="1" x14ac:dyDescent="0.25">
      <c r="A167" s="30"/>
      <c r="B167" s="30"/>
      <c r="C167" s="30"/>
      <c r="D167" s="30"/>
      <c r="E167" s="30" t="s">
        <v>41</v>
      </c>
      <c r="F167" s="31">
        <v>222.23</v>
      </c>
      <c r="G167" s="30" t="s">
        <v>42</v>
      </c>
      <c r="H167" s="31">
        <v>0</v>
      </c>
      <c r="I167" s="30" t="s">
        <v>43</v>
      </c>
      <c r="J167" s="31">
        <v>222.23</v>
      </c>
      <c r="K167" s="32"/>
      <c r="L167" s="29"/>
      <c r="M167" s="6">
        <f t="shared" si="0"/>
        <v>0</v>
      </c>
    </row>
    <row r="168" spans="1:15" ht="18" customHeight="1" x14ac:dyDescent="0.25">
      <c r="A168" s="30"/>
      <c r="B168" s="30"/>
      <c r="C168" s="30"/>
      <c r="D168" s="30"/>
      <c r="E168" s="30" t="s">
        <v>44</v>
      </c>
      <c r="F168" s="31">
        <v>76.319999999999993</v>
      </c>
      <c r="G168" s="30"/>
      <c r="H168" s="187" t="s">
        <v>45</v>
      </c>
      <c r="I168" s="188"/>
      <c r="J168" s="33">
        <v>370.34</v>
      </c>
      <c r="K168" s="46">
        <f>TRUNC(K164*1.247,2)</f>
        <v>370.34</v>
      </c>
      <c r="L168" s="29"/>
      <c r="M168" s="6">
        <f t="shared" si="0"/>
        <v>0</v>
      </c>
    </row>
    <row r="169" spans="1:15" x14ac:dyDescent="0.25">
      <c r="A169" s="35"/>
      <c r="B169" s="35"/>
      <c r="C169" s="35"/>
      <c r="D169" s="35"/>
      <c r="E169" s="35"/>
      <c r="F169" s="35"/>
      <c r="G169" s="35" t="s">
        <v>46</v>
      </c>
      <c r="H169" s="36" t="s">
        <v>177</v>
      </c>
      <c r="I169" s="35" t="s">
        <v>48</v>
      </c>
      <c r="J169" s="47">
        <f>TRUNC(J168*H169,2)</f>
        <v>13869.23</v>
      </c>
      <c r="K169" s="45">
        <f>TRUNC(H169*K168,2)</f>
        <v>13869.23</v>
      </c>
      <c r="L169" s="39">
        <f>J169-K169</f>
        <v>0</v>
      </c>
      <c r="M169" s="6">
        <f t="shared" si="0"/>
        <v>0</v>
      </c>
      <c r="N169" s="40">
        <f t="shared" ref="N169:O169" si="63">J169</f>
        <v>13869.23</v>
      </c>
      <c r="O169" s="40">
        <f t="shared" si="63"/>
        <v>13869.23</v>
      </c>
    </row>
    <row r="170" spans="1:15" ht="0.75" customHeight="1" x14ac:dyDescent="0.25">
      <c r="A170" s="41"/>
      <c r="B170" s="41"/>
      <c r="C170" s="41"/>
      <c r="D170" s="41"/>
      <c r="E170" s="41"/>
      <c r="F170" s="41"/>
      <c r="G170" s="41"/>
      <c r="H170" s="41"/>
      <c r="I170" s="41"/>
      <c r="J170" s="41"/>
      <c r="K170" s="42"/>
      <c r="L170" s="43"/>
      <c r="M170" s="6">
        <f t="shared" si="0"/>
        <v>0</v>
      </c>
    </row>
    <row r="171" spans="1:15" ht="24" customHeight="1" x14ac:dyDescent="0.25">
      <c r="A171" s="7" t="s">
        <v>178</v>
      </c>
      <c r="B171" s="7"/>
      <c r="C171" s="7"/>
      <c r="D171" s="7" t="s">
        <v>179</v>
      </c>
      <c r="E171" s="7"/>
      <c r="F171" s="190"/>
      <c r="G171" s="184"/>
      <c r="H171" s="8"/>
      <c r="I171" s="7"/>
      <c r="J171" s="9">
        <f t="shared" ref="J171:K171" si="64">J177+J190</f>
        <v>651.54</v>
      </c>
      <c r="K171" s="49">
        <f t="shared" si="64"/>
        <v>651.54</v>
      </c>
      <c r="L171" s="10"/>
      <c r="M171" s="6">
        <f t="shared" si="0"/>
        <v>0</v>
      </c>
      <c r="N171" s="40"/>
      <c r="O171" s="40"/>
    </row>
    <row r="172" spans="1:15" ht="18" customHeight="1" x14ac:dyDescent="0.25">
      <c r="A172" s="11" t="s">
        <v>180</v>
      </c>
      <c r="B172" s="12" t="s">
        <v>11</v>
      </c>
      <c r="C172" s="11" t="s">
        <v>12</v>
      </c>
      <c r="D172" s="11" t="s">
        <v>13</v>
      </c>
      <c r="E172" s="185" t="s">
        <v>14</v>
      </c>
      <c r="F172" s="184"/>
      <c r="G172" s="13" t="s">
        <v>15</v>
      </c>
      <c r="H172" s="12" t="s">
        <v>16</v>
      </c>
      <c r="I172" s="12" t="s">
        <v>17</v>
      </c>
      <c r="J172" s="12" t="s">
        <v>18</v>
      </c>
      <c r="K172" s="14"/>
      <c r="L172" s="15"/>
      <c r="M172" s="6">
        <f t="shared" si="0"/>
        <v>0</v>
      </c>
    </row>
    <row r="173" spans="1:15" ht="25.5" customHeight="1" x14ac:dyDescent="0.25">
      <c r="A173" s="16" t="s">
        <v>19</v>
      </c>
      <c r="B173" s="17" t="s">
        <v>181</v>
      </c>
      <c r="C173" s="16" t="s">
        <v>21</v>
      </c>
      <c r="D173" s="16" t="s">
        <v>182</v>
      </c>
      <c r="E173" s="186" t="s">
        <v>183</v>
      </c>
      <c r="F173" s="184"/>
      <c r="G173" s="18" t="s">
        <v>70</v>
      </c>
      <c r="H173" s="19">
        <v>1</v>
      </c>
      <c r="I173" s="20">
        <v>80.38</v>
      </c>
      <c r="J173" s="20">
        <v>80.38</v>
      </c>
      <c r="K173" s="21">
        <f>SUM(K174:K175)</f>
        <v>80.38</v>
      </c>
      <c r="L173" s="22"/>
      <c r="M173" s="6">
        <f t="shared" si="0"/>
        <v>0</v>
      </c>
    </row>
    <row r="174" spans="1:15" ht="24" customHeight="1" x14ac:dyDescent="0.25">
      <c r="A174" s="23" t="s">
        <v>25</v>
      </c>
      <c r="B174" s="24" t="s">
        <v>73</v>
      </c>
      <c r="C174" s="23" t="s">
        <v>21</v>
      </c>
      <c r="D174" s="23" t="s">
        <v>74</v>
      </c>
      <c r="E174" s="183" t="s">
        <v>23</v>
      </c>
      <c r="F174" s="184"/>
      <c r="G174" s="25" t="s">
        <v>24</v>
      </c>
      <c r="H174" s="26">
        <v>3.956</v>
      </c>
      <c r="I174" s="27">
        <v>20.32</v>
      </c>
      <c r="J174" s="27">
        <f>TRUNC(I174*H174,2)</f>
        <v>80.38</v>
      </c>
      <c r="K174" s="28">
        <f>TRUNC(H174*I174,2)</f>
        <v>80.38</v>
      </c>
      <c r="L174" s="29"/>
      <c r="M174" s="6">
        <f t="shared" si="0"/>
        <v>0</v>
      </c>
    </row>
    <row r="175" spans="1:15" ht="18" customHeight="1" x14ac:dyDescent="0.25">
      <c r="A175" s="30"/>
      <c r="B175" s="30"/>
      <c r="C175" s="30"/>
      <c r="D175" s="30"/>
      <c r="E175" s="30" t="s">
        <v>41</v>
      </c>
      <c r="F175" s="31">
        <v>59.69</v>
      </c>
      <c r="G175" s="30" t="s">
        <v>42</v>
      </c>
      <c r="H175" s="31">
        <v>0</v>
      </c>
      <c r="I175" s="30" t="s">
        <v>43</v>
      </c>
      <c r="J175" s="31">
        <v>59.69</v>
      </c>
      <c r="K175" s="32"/>
      <c r="L175" s="29"/>
      <c r="M175" s="6">
        <f t="shared" si="0"/>
        <v>0</v>
      </c>
    </row>
    <row r="176" spans="1:15" ht="18" customHeight="1" x14ac:dyDescent="0.25">
      <c r="A176" s="30"/>
      <c r="B176" s="30"/>
      <c r="C176" s="30"/>
      <c r="D176" s="30"/>
      <c r="E176" s="30" t="s">
        <v>44</v>
      </c>
      <c r="F176" s="31">
        <v>20.65</v>
      </c>
      <c r="G176" s="30"/>
      <c r="H176" s="187" t="s">
        <v>45</v>
      </c>
      <c r="I176" s="188"/>
      <c r="J176" s="33">
        <v>100.23</v>
      </c>
      <c r="K176" s="46">
        <f>TRUNC(K173*1.247,2)</f>
        <v>100.23</v>
      </c>
      <c r="L176" s="29"/>
      <c r="M176" s="6">
        <f t="shared" si="0"/>
        <v>0</v>
      </c>
    </row>
    <row r="177" spans="1:15" x14ac:dyDescent="0.25">
      <c r="A177" s="35"/>
      <c r="B177" s="35"/>
      <c r="C177" s="35"/>
      <c r="D177" s="35"/>
      <c r="E177" s="35"/>
      <c r="F177" s="35"/>
      <c r="G177" s="35" t="s">
        <v>46</v>
      </c>
      <c r="H177" s="36" t="s">
        <v>184</v>
      </c>
      <c r="I177" s="35" t="s">
        <v>48</v>
      </c>
      <c r="J177" s="47">
        <f>TRUNC(J176*H177,2)</f>
        <v>597.37</v>
      </c>
      <c r="K177" s="45">
        <f>TRUNC(H177*K176,2)</f>
        <v>597.37</v>
      </c>
      <c r="L177" s="39">
        <f>J177-K177</f>
        <v>0</v>
      </c>
      <c r="M177" s="6">
        <f t="shared" si="0"/>
        <v>0</v>
      </c>
      <c r="N177" s="40">
        <f t="shared" ref="N177:O177" si="65">J177</f>
        <v>597.37</v>
      </c>
      <c r="O177" s="40">
        <f t="shared" si="65"/>
        <v>597.37</v>
      </c>
    </row>
    <row r="178" spans="1:15" ht="3" customHeight="1" x14ac:dyDescent="0.25">
      <c r="A178" s="41"/>
      <c r="B178" s="41"/>
      <c r="C178" s="41"/>
      <c r="D178" s="41"/>
      <c r="E178" s="41"/>
      <c r="F178" s="41"/>
      <c r="G178" s="41"/>
      <c r="H178" s="41"/>
      <c r="I178" s="41"/>
      <c r="J178" s="41"/>
      <c r="K178" s="42"/>
      <c r="L178" s="43"/>
      <c r="M178" s="6">
        <f t="shared" si="0"/>
        <v>0</v>
      </c>
    </row>
    <row r="179" spans="1:15" ht="18" customHeight="1" x14ac:dyDescent="0.25">
      <c r="A179" s="11" t="s">
        <v>185</v>
      </c>
      <c r="B179" s="12" t="s">
        <v>11</v>
      </c>
      <c r="C179" s="11" t="s">
        <v>12</v>
      </c>
      <c r="D179" s="11" t="s">
        <v>13</v>
      </c>
      <c r="E179" s="185" t="s">
        <v>14</v>
      </c>
      <c r="F179" s="184"/>
      <c r="G179" s="13" t="s">
        <v>15</v>
      </c>
      <c r="H179" s="12" t="s">
        <v>16</v>
      </c>
      <c r="I179" s="12" t="s">
        <v>17</v>
      </c>
      <c r="J179" s="12" t="s">
        <v>18</v>
      </c>
      <c r="K179" s="14"/>
      <c r="L179" s="15"/>
      <c r="M179" s="6">
        <f t="shared" si="0"/>
        <v>0</v>
      </c>
    </row>
    <row r="180" spans="1:15" ht="39" customHeight="1" x14ac:dyDescent="0.25">
      <c r="A180" s="16" t="s">
        <v>19</v>
      </c>
      <c r="B180" s="17" t="s">
        <v>186</v>
      </c>
      <c r="C180" s="16" t="s">
        <v>21</v>
      </c>
      <c r="D180" s="16" t="s">
        <v>187</v>
      </c>
      <c r="E180" s="186" t="s">
        <v>183</v>
      </c>
      <c r="F180" s="184"/>
      <c r="G180" s="18" t="s">
        <v>70</v>
      </c>
      <c r="H180" s="19">
        <v>1</v>
      </c>
      <c r="I180" s="20">
        <f>J180</f>
        <v>11.14</v>
      </c>
      <c r="J180" s="20">
        <f t="shared" ref="J180:K180" si="66">SUM(J181:J187)</f>
        <v>11.14</v>
      </c>
      <c r="K180" s="21">
        <f t="shared" si="66"/>
        <v>11.14</v>
      </c>
      <c r="L180" s="22"/>
      <c r="M180" s="6">
        <f t="shared" si="0"/>
        <v>0</v>
      </c>
    </row>
    <row r="181" spans="1:15" ht="39" customHeight="1" x14ac:dyDescent="0.25">
      <c r="A181" s="23" t="s">
        <v>25</v>
      </c>
      <c r="B181" s="24" t="s">
        <v>188</v>
      </c>
      <c r="C181" s="23" t="s">
        <v>21</v>
      </c>
      <c r="D181" s="23" t="s">
        <v>189</v>
      </c>
      <c r="E181" s="183" t="s">
        <v>97</v>
      </c>
      <c r="F181" s="184"/>
      <c r="G181" s="25" t="s">
        <v>101</v>
      </c>
      <c r="H181" s="26">
        <v>2.7E-2</v>
      </c>
      <c r="I181" s="27">
        <v>89.65</v>
      </c>
      <c r="J181" s="27">
        <f t="shared" ref="J181:J187" si="67">TRUNC(I181*H181,2)</f>
        <v>2.42</v>
      </c>
      <c r="K181" s="28">
        <f t="shared" ref="K181:K187" si="68">TRUNC(H181*I181,2)</f>
        <v>2.42</v>
      </c>
      <c r="L181" s="29"/>
      <c r="M181" s="6">
        <f t="shared" si="0"/>
        <v>0</v>
      </c>
    </row>
    <row r="182" spans="1:15" ht="51.75" customHeight="1" x14ac:dyDescent="0.25">
      <c r="A182" s="23" t="s">
        <v>25</v>
      </c>
      <c r="B182" s="24" t="s">
        <v>190</v>
      </c>
      <c r="C182" s="23" t="s">
        <v>21</v>
      </c>
      <c r="D182" s="23" t="s">
        <v>191</v>
      </c>
      <c r="E182" s="183" t="s">
        <v>97</v>
      </c>
      <c r="F182" s="184"/>
      <c r="G182" s="25" t="s">
        <v>98</v>
      </c>
      <c r="H182" s="26">
        <v>0.01</v>
      </c>
      <c r="I182" s="27">
        <v>161.72999999999999</v>
      </c>
      <c r="J182" s="27">
        <f t="shared" si="67"/>
        <v>1.61</v>
      </c>
      <c r="K182" s="28">
        <f t="shared" si="68"/>
        <v>1.61</v>
      </c>
      <c r="L182" s="29"/>
      <c r="M182" s="6">
        <f t="shared" si="0"/>
        <v>0</v>
      </c>
    </row>
    <row r="183" spans="1:15" ht="39" customHeight="1" x14ac:dyDescent="0.25">
      <c r="A183" s="23" t="s">
        <v>25</v>
      </c>
      <c r="B183" s="24" t="s">
        <v>192</v>
      </c>
      <c r="C183" s="23" t="s">
        <v>21</v>
      </c>
      <c r="D183" s="23" t="s">
        <v>193</v>
      </c>
      <c r="E183" s="183" t="s">
        <v>97</v>
      </c>
      <c r="F183" s="184"/>
      <c r="G183" s="25" t="s">
        <v>98</v>
      </c>
      <c r="H183" s="26">
        <v>6.0000000000000001E-3</v>
      </c>
      <c r="I183" s="27">
        <v>246.05</v>
      </c>
      <c r="J183" s="27">
        <f t="shared" si="67"/>
        <v>1.47</v>
      </c>
      <c r="K183" s="28">
        <f t="shared" si="68"/>
        <v>1.47</v>
      </c>
      <c r="L183" s="29"/>
      <c r="M183" s="6">
        <f t="shared" si="0"/>
        <v>0</v>
      </c>
    </row>
    <row r="184" spans="1:15" ht="51.75" customHeight="1" x14ac:dyDescent="0.25">
      <c r="A184" s="23" t="s">
        <v>25</v>
      </c>
      <c r="B184" s="24" t="s">
        <v>194</v>
      </c>
      <c r="C184" s="23" t="s">
        <v>21</v>
      </c>
      <c r="D184" s="23" t="s">
        <v>195</v>
      </c>
      <c r="E184" s="183" t="s">
        <v>97</v>
      </c>
      <c r="F184" s="184"/>
      <c r="G184" s="25" t="s">
        <v>101</v>
      </c>
      <c r="H184" s="26">
        <v>2.3E-2</v>
      </c>
      <c r="I184" s="27">
        <v>63.08</v>
      </c>
      <c r="J184" s="27">
        <f t="shared" si="67"/>
        <v>1.45</v>
      </c>
      <c r="K184" s="28">
        <f t="shared" si="68"/>
        <v>1.45</v>
      </c>
      <c r="L184" s="29"/>
      <c r="M184" s="6">
        <f t="shared" si="0"/>
        <v>0</v>
      </c>
    </row>
    <row r="185" spans="1:15" ht="64.5" customHeight="1" x14ac:dyDescent="0.25">
      <c r="A185" s="23" t="s">
        <v>25</v>
      </c>
      <c r="B185" s="24" t="s">
        <v>196</v>
      </c>
      <c r="C185" s="23" t="s">
        <v>21</v>
      </c>
      <c r="D185" s="23" t="s">
        <v>197</v>
      </c>
      <c r="E185" s="183" t="s">
        <v>97</v>
      </c>
      <c r="F185" s="184"/>
      <c r="G185" s="25" t="s">
        <v>98</v>
      </c>
      <c r="H185" s="26">
        <v>4.0000000000000001E-3</v>
      </c>
      <c r="I185" s="27">
        <v>320.20999999999998</v>
      </c>
      <c r="J185" s="27">
        <f t="shared" si="67"/>
        <v>1.28</v>
      </c>
      <c r="K185" s="28">
        <f t="shared" si="68"/>
        <v>1.28</v>
      </c>
      <c r="L185" s="29"/>
      <c r="M185" s="6">
        <f t="shared" si="0"/>
        <v>0</v>
      </c>
    </row>
    <row r="186" spans="1:15" ht="24" customHeight="1" x14ac:dyDescent="0.25">
      <c r="A186" s="23" t="s">
        <v>25</v>
      </c>
      <c r="B186" s="24" t="s">
        <v>73</v>
      </c>
      <c r="C186" s="23" t="s">
        <v>21</v>
      </c>
      <c r="D186" s="23" t="s">
        <v>74</v>
      </c>
      <c r="E186" s="183" t="s">
        <v>23</v>
      </c>
      <c r="F186" s="184"/>
      <c r="G186" s="25" t="s">
        <v>24</v>
      </c>
      <c r="H186" s="26">
        <v>3.3000000000000002E-2</v>
      </c>
      <c r="I186" s="27">
        <v>20.32</v>
      </c>
      <c r="J186" s="27">
        <f t="shared" si="67"/>
        <v>0.67</v>
      </c>
      <c r="K186" s="28">
        <f t="shared" si="68"/>
        <v>0.67</v>
      </c>
      <c r="L186" s="29"/>
      <c r="M186" s="6">
        <f t="shared" si="0"/>
        <v>0</v>
      </c>
    </row>
    <row r="187" spans="1:15" ht="64.5" customHeight="1" x14ac:dyDescent="0.25">
      <c r="A187" s="23" t="s">
        <v>25</v>
      </c>
      <c r="B187" s="24" t="s">
        <v>198</v>
      </c>
      <c r="C187" s="23" t="s">
        <v>21</v>
      </c>
      <c r="D187" s="23" t="s">
        <v>199</v>
      </c>
      <c r="E187" s="183" t="s">
        <v>97</v>
      </c>
      <c r="F187" s="184"/>
      <c r="G187" s="25" t="s">
        <v>101</v>
      </c>
      <c r="H187" s="26">
        <v>0.03</v>
      </c>
      <c r="I187" s="27">
        <v>74.7</v>
      </c>
      <c r="J187" s="27">
        <f t="shared" si="67"/>
        <v>2.2400000000000002</v>
      </c>
      <c r="K187" s="28">
        <f t="shared" si="68"/>
        <v>2.2400000000000002</v>
      </c>
      <c r="L187" s="29"/>
      <c r="M187" s="6">
        <f t="shared" si="0"/>
        <v>0</v>
      </c>
    </row>
    <row r="188" spans="1:15" ht="18" customHeight="1" x14ac:dyDescent="0.25">
      <c r="A188" s="30"/>
      <c r="B188" s="30"/>
      <c r="C188" s="30"/>
      <c r="D188" s="30"/>
      <c r="E188" s="30" t="s">
        <v>41</v>
      </c>
      <c r="F188" s="31">
        <v>2.73</v>
      </c>
      <c r="G188" s="30" t="s">
        <v>42</v>
      </c>
      <c r="H188" s="31">
        <v>0</v>
      </c>
      <c r="I188" s="30" t="s">
        <v>43</v>
      </c>
      <c r="J188" s="31">
        <v>2.73</v>
      </c>
      <c r="K188" s="32"/>
      <c r="L188" s="29"/>
      <c r="M188" s="6">
        <f t="shared" si="0"/>
        <v>0</v>
      </c>
    </row>
    <row r="189" spans="1:15" ht="18" customHeight="1" x14ac:dyDescent="0.25">
      <c r="A189" s="30"/>
      <c r="B189" s="30"/>
      <c r="C189" s="30"/>
      <c r="D189" s="30"/>
      <c r="E189" s="30" t="s">
        <v>44</v>
      </c>
      <c r="F189" s="31">
        <f>J189-J180</f>
        <v>2.75</v>
      </c>
      <c r="G189" s="30"/>
      <c r="H189" s="187" t="s">
        <v>45</v>
      </c>
      <c r="I189" s="188"/>
      <c r="J189" s="31">
        <v>13.89</v>
      </c>
      <c r="K189" s="46">
        <f>TRUNC(K180*1.247,2)</f>
        <v>13.89</v>
      </c>
      <c r="L189" s="29"/>
      <c r="M189" s="6">
        <f t="shared" si="0"/>
        <v>0</v>
      </c>
    </row>
    <row r="190" spans="1:15" x14ac:dyDescent="0.25">
      <c r="A190" s="35"/>
      <c r="B190" s="35"/>
      <c r="C190" s="35"/>
      <c r="D190" s="35"/>
      <c r="E190" s="35"/>
      <c r="F190" s="35"/>
      <c r="G190" s="35" t="s">
        <v>46</v>
      </c>
      <c r="H190" s="36" t="s">
        <v>200</v>
      </c>
      <c r="I190" s="35" t="s">
        <v>48</v>
      </c>
      <c r="J190" s="37">
        <f>TRUNC(J189*H190,2)</f>
        <v>54.17</v>
      </c>
      <c r="K190" s="45">
        <f>TRUNC(H190*K189,2)</f>
        <v>54.17</v>
      </c>
      <c r="L190" s="39">
        <f>J190-K190</f>
        <v>0</v>
      </c>
      <c r="M190" s="6">
        <f t="shared" si="0"/>
        <v>0</v>
      </c>
      <c r="N190" s="40">
        <f t="shared" ref="N190:O190" si="69">J190</f>
        <v>54.17</v>
      </c>
      <c r="O190" s="40">
        <f t="shared" si="69"/>
        <v>54.17</v>
      </c>
    </row>
    <row r="191" spans="1:15" ht="0.75" customHeight="1" x14ac:dyDescent="0.25">
      <c r="A191" s="41"/>
      <c r="B191" s="41"/>
      <c r="C191" s="41"/>
      <c r="D191" s="41"/>
      <c r="E191" s="41"/>
      <c r="F191" s="41"/>
      <c r="G191" s="41"/>
      <c r="H191" s="41"/>
      <c r="I191" s="41"/>
      <c r="J191" s="41"/>
      <c r="K191" s="42"/>
      <c r="L191" s="43"/>
      <c r="M191" s="6">
        <f t="shared" si="0"/>
        <v>0</v>
      </c>
    </row>
    <row r="192" spans="1:15" ht="24" customHeight="1" x14ac:dyDescent="0.25">
      <c r="A192" s="7" t="s">
        <v>201</v>
      </c>
      <c r="B192" s="7"/>
      <c r="C192" s="7"/>
      <c r="D192" s="7" t="s">
        <v>202</v>
      </c>
      <c r="E192" s="7"/>
      <c r="F192" s="190"/>
      <c r="G192" s="184"/>
      <c r="H192" s="8"/>
      <c r="I192" s="7"/>
      <c r="J192" s="9">
        <f t="shared" ref="J192:K192" si="70">J204+J217+J228+J244+J255+J266+J276</f>
        <v>7952.15</v>
      </c>
      <c r="K192" s="50">
        <f t="shared" si="70"/>
        <v>7952.15</v>
      </c>
      <c r="L192" s="10"/>
      <c r="M192" s="6">
        <f t="shared" si="0"/>
        <v>0</v>
      </c>
    </row>
    <row r="193" spans="1:15" ht="18" customHeight="1" x14ac:dyDescent="0.25">
      <c r="A193" s="11" t="s">
        <v>203</v>
      </c>
      <c r="B193" s="12" t="s">
        <v>11</v>
      </c>
      <c r="C193" s="11" t="s">
        <v>12</v>
      </c>
      <c r="D193" s="11" t="s">
        <v>13</v>
      </c>
      <c r="E193" s="185" t="s">
        <v>14</v>
      </c>
      <c r="F193" s="184"/>
      <c r="G193" s="13" t="s">
        <v>15</v>
      </c>
      <c r="H193" s="12" t="s">
        <v>16</v>
      </c>
      <c r="I193" s="12" t="s">
        <v>17</v>
      </c>
      <c r="J193" s="12" t="s">
        <v>18</v>
      </c>
      <c r="K193" s="14"/>
      <c r="L193" s="15"/>
      <c r="M193" s="6">
        <f t="shared" si="0"/>
        <v>0</v>
      </c>
    </row>
    <row r="194" spans="1:15" ht="39" customHeight="1" x14ac:dyDescent="0.25">
      <c r="A194" s="16" t="s">
        <v>19</v>
      </c>
      <c r="B194" s="17" t="s">
        <v>67</v>
      </c>
      <c r="C194" s="16" t="s">
        <v>21</v>
      </c>
      <c r="D194" s="16" t="s">
        <v>68</v>
      </c>
      <c r="E194" s="186" t="s">
        <v>69</v>
      </c>
      <c r="F194" s="184"/>
      <c r="G194" s="18" t="s">
        <v>70</v>
      </c>
      <c r="H194" s="19">
        <v>1</v>
      </c>
      <c r="I194" s="20">
        <f>J194</f>
        <v>408.78</v>
      </c>
      <c r="J194" s="20">
        <v>408.78</v>
      </c>
      <c r="K194" s="51">
        <f>SUM(K195:K201)</f>
        <v>408.78000000000003</v>
      </c>
      <c r="L194" s="22"/>
      <c r="M194" s="6">
        <f t="shared" si="0"/>
        <v>0</v>
      </c>
    </row>
    <row r="195" spans="1:15" ht="25.5" customHeight="1" x14ac:dyDescent="0.25">
      <c r="A195" s="23" t="s">
        <v>25</v>
      </c>
      <c r="B195" s="24" t="s">
        <v>204</v>
      </c>
      <c r="C195" s="23" t="s">
        <v>21</v>
      </c>
      <c r="D195" s="23" t="s">
        <v>205</v>
      </c>
      <c r="E195" s="183" t="s">
        <v>23</v>
      </c>
      <c r="F195" s="184"/>
      <c r="G195" s="25" t="s">
        <v>24</v>
      </c>
      <c r="H195" s="26">
        <v>1.4811000000000001</v>
      </c>
      <c r="I195" s="27">
        <v>19.600000000000001</v>
      </c>
      <c r="J195" s="27">
        <f t="shared" ref="J195:J201" si="71">TRUNC(I195*H195,2)</f>
        <v>29.02</v>
      </c>
      <c r="K195" s="28">
        <f t="shared" ref="K195:K201" si="72">TRUNC(H195*I195,2)</f>
        <v>29.02</v>
      </c>
      <c r="L195" s="29"/>
      <c r="M195" s="6">
        <f t="shared" si="0"/>
        <v>0</v>
      </c>
    </row>
    <row r="196" spans="1:15" ht="51.75" customHeight="1" x14ac:dyDescent="0.25">
      <c r="A196" s="23" t="s">
        <v>25</v>
      </c>
      <c r="B196" s="24" t="s">
        <v>206</v>
      </c>
      <c r="C196" s="23" t="s">
        <v>21</v>
      </c>
      <c r="D196" s="23" t="s">
        <v>207</v>
      </c>
      <c r="E196" s="183" t="s">
        <v>97</v>
      </c>
      <c r="F196" s="184"/>
      <c r="G196" s="25" t="s">
        <v>98</v>
      </c>
      <c r="H196" s="26">
        <v>0.76229999999999998</v>
      </c>
      <c r="I196" s="27">
        <v>2.0099999999999998</v>
      </c>
      <c r="J196" s="27">
        <f t="shared" si="71"/>
        <v>1.53</v>
      </c>
      <c r="K196" s="28">
        <f t="shared" si="72"/>
        <v>1.53</v>
      </c>
      <c r="L196" s="29"/>
      <c r="M196" s="6">
        <f t="shared" si="0"/>
        <v>0</v>
      </c>
    </row>
    <row r="197" spans="1:15" ht="51.75" customHeight="1" x14ac:dyDescent="0.25">
      <c r="A197" s="23" t="s">
        <v>25</v>
      </c>
      <c r="B197" s="24" t="s">
        <v>208</v>
      </c>
      <c r="C197" s="23" t="s">
        <v>21</v>
      </c>
      <c r="D197" s="23" t="s">
        <v>209</v>
      </c>
      <c r="E197" s="183" t="s">
        <v>97</v>
      </c>
      <c r="F197" s="184"/>
      <c r="G197" s="25" t="s">
        <v>101</v>
      </c>
      <c r="H197" s="26">
        <v>0.71879999999999999</v>
      </c>
      <c r="I197" s="27">
        <v>0.38</v>
      </c>
      <c r="J197" s="27">
        <f t="shared" si="71"/>
        <v>0.27</v>
      </c>
      <c r="K197" s="28">
        <f t="shared" si="72"/>
        <v>0.27</v>
      </c>
      <c r="L197" s="29"/>
      <c r="M197" s="6">
        <f t="shared" si="0"/>
        <v>0</v>
      </c>
    </row>
    <row r="198" spans="1:15" ht="24" customHeight="1" x14ac:dyDescent="0.25">
      <c r="A198" s="23" t="s">
        <v>25</v>
      </c>
      <c r="B198" s="24" t="s">
        <v>73</v>
      </c>
      <c r="C198" s="23" t="s">
        <v>21</v>
      </c>
      <c r="D198" s="23" t="s">
        <v>74</v>
      </c>
      <c r="E198" s="183" t="s">
        <v>23</v>
      </c>
      <c r="F198" s="184"/>
      <c r="G198" s="25" t="s">
        <v>24</v>
      </c>
      <c r="H198" s="26">
        <v>2.3433000000000002</v>
      </c>
      <c r="I198" s="27">
        <v>20.32</v>
      </c>
      <c r="J198" s="27">
        <f t="shared" si="71"/>
        <v>47.61</v>
      </c>
      <c r="K198" s="28">
        <f t="shared" si="72"/>
        <v>47.61</v>
      </c>
      <c r="L198" s="29"/>
      <c r="M198" s="6">
        <f t="shared" si="0"/>
        <v>0</v>
      </c>
    </row>
    <row r="199" spans="1:15" ht="25.5" customHeight="1" x14ac:dyDescent="0.25">
      <c r="A199" s="23" t="s">
        <v>28</v>
      </c>
      <c r="B199" s="24" t="s">
        <v>210</v>
      </c>
      <c r="C199" s="23" t="s">
        <v>21</v>
      </c>
      <c r="D199" s="23" t="s">
        <v>211</v>
      </c>
      <c r="E199" s="183" t="s">
        <v>31</v>
      </c>
      <c r="F199" s="184"/>
      <c r="G199" s="25" t="s">
        <v>70</v>
      </c>
      <c r="H199" s="26">
        <v>0.57820000000000005</v>
      </c>
      <c r="I199" s="27">
        <v>123.5</v>
      </c>
      <c r="J199" s="27">
        <f t="shared" si="71"/>
        <v>71.400000000000006</v>
      </c>
      <c r="K199" s="46">
        <f t="shared" si="72"/>
        <v>71.400000000000006</v>
      </c>
      <c r="L199" s="29"/>
      <c r="M199" s="6">
        <f t="shared" si="0"/>
        <v>0</v>
      </c>
    </row>
    <row r="200" spans="1:15" ht="25.5" customHeight="1" x14ac:dyDescent="0.25">
      <c r="A200" s="23" t="s">
        <v>28</v>
      </c>
      <c r="B200" s="24" t="s">
        <v>212</v>
      </c>
      <c r="C200" s="23" t="s">
        <v>21</v>
      </c>
      <c r="D200" s="23" t="s">
        <v>213</v>
      </c>
      <c r="E200" s="183" t="s">
        <v>31</v>
      </c>
      <c r="F200" s="184"/>
      <c r="G200" s="25" t="s">
        <v>70</v>
      </c>
      <c r="H200" s="26">
        <v>0.82689999999999997</v>
      </c>
      <c r="I200" s="27">
        <v>126</v>
      </c>
      <c r="J200" s="27">
        <f t="shared" si="71"/>
        <v>104.18</v>
      </c>
      <c r="K200" s="28">
        <f t="shared" si="72"/>
        <v>104.18</v>
      </c>
      <c r="L200" s="29"/>
      <c r="M200" s="6">
        <f t="shared" si="0"/>
        <v>0</v>
      </c>
    </row>
    <row r="201" spans="1:15" ht="24" customHeight="1" x14ac:dyDescent="0.25">
      <c r="A201" s="23" t="s">
        <v>28</v>
      </c>
      <c r="B201" s="24" t="s">
        <v>214</v>
      </c>
      <c r="C201" s="23" t="s">
        <v>21</v>
      </c>
      <c r="D201" s="23" t="s">
        <v>215</v>
      </c>
      <c r="E201" s="183" t="s">
        <v>31</v>
      </c>
      <c r="F201" s="184"/>
      <c r="G201" s="25" t="s">
        <v>80</v>
      </c>
      <c r="H201" s="26">
        <v>212.01939999999999</v>
      </c>
      <c r="I201" s="27">
        <v>0.73</v>
      </c>
      <c r="J201" s="27">
        <f t="shared" si="71"/>
        <v>154.77000000000001</v>
      </c>
      <c r="K201" s="28">
        <f t="shared" si="72"/>
        <v>154.77000000000001</v>
      </c>
      <c r="L201" s="29"/>
      <c r="M201" s="6">
        <f t="shared" si="0"/>
        <v>0</v>
      </c>
    </row>
    <row r="202" spans="1:15" ht="18" customHeight="1" x14ac:dyDescent="0.25">
      <c r="A202" s="30"/>
      <c r="B202" s="30"/>
      <c r="C202" s="30"/>
      <c r="D202" s="30"/>
      <c r="E202" s="30" t="s">
        <v>41</v>
      </c>
      <c r="F202" s="31">
        <v>58.22</v>
      </c>
      <c r="G202" s="30" t="s">
        <v>42</v>
      </c>
      <c r="H202" s="31">
        <v>0</v>
      </c>
      <c r="I202" s="30" t="s">
        <v>43</v>
      </c>
      <c r="J202" s="31">
        <v>58.22</v>
      </c>
      <c r="K202" s="21"/>
      <c r="L202" s="29"/>
      <c r="M202" s="6">
        <f t="shared" si="0"/>
        <v>0</v>
      </c>
    </row>
    <row r="203" spans="1:15" ht="18" customHeight="1" x14ac:dyDescent="0.25">
      <c r="A203" s="30"/>
      <c r="B203" s="30"/>
      <c r="C203" s="30"/>
      <c r="D203" s="30"/>
      <c r="E203" s="30" t="s">
        <v>44</v>
      </c>
      <c r="F203" s="31">
        <f>J203-J194</f>
        <v>100.96000000000004</v>
      </c>
      <c r="G203" s="30"/>
      <c r="H203" s="187" t="s">
        <v>45</v>
      </c>
      <c r="I203" s="188"/>
      <c r="J203" s="31">
        <v>509.74</v>
      </c>
      <c r="K203" s="46">
        <f>TRUNC(K194*1.247,2)</f>
        <v>509.74</v>
      </c>
      <c r="L203" s="29"/>
      <c r="M203" s="6">
        <f t="shared" si="0"/>
        <v>0</v>
      </c>
    </row>
    <row r="204" spans="1:15" x14ac:dyDescent="0.25">
      <c r="A204" s="35"/>
      <c r="B204" s="35"/>
      <c r="C204" s="35"/>
      <c r="D204" s="35"/>
      <c r="E204" s="35"/>
      <c r="F204" s="35"/>
      <c r="G204" s="35" t="s">
        <v>46</v>
      </c>
      <c r="H204" s="36" t="s">
        <v>216</v>
      </c>
      <c r="I204" s="35" t="s">
        <v>48</v>
      </c>
      <c r="J204" s="37">
        <f>TRUNC(J203*H204,2)</f>
        <v>163.11000000000001</v>
      </c>
      <c r="K204" s="45">
        <f>TRUNC(H204*K203,2)</f>
        <v>163.11000000000001</v>
      </c>
      <c r="L204" s="39">
        <f>J204-K204</f>
        <v>0</v>
      </c>
      <c r="M204" s="6">
        <f t="shared" si="0"/>
        <v>0</v>
      </c>
      <c r="N204" s="40">
        <f t="shared" ref="N204:O204" si="73">J204</f>
        <v>163.11000000000001</v>
      </c>
      <c r="O204" s="40">
        <f t="shared" si="73"/>
        <v>163.11000000000001</v>
      </c>
    </row>
    <row r="205" spans="1:15" ht="0.75" customHeight="1" x14ac:dyDescent="0.25">
      <c r="A205" s="41"/>
      <c r="B205" s="41"/>
      <c r="C205" s="41"/>
      <c r="D205" s="41"/>
      <c r="E205" s="41"/>
      <c r="F205" s="41"/>
      <c r="G205" s="41"/>
      <c r="H205" s="41"/>
      <c r="I205" s="41"/>
      <c r="J205" s="41"/>
      <c r="K205" s="42"/>
      <c r="L205" s="43"/>
      <c r="M205" s="6">
        <f t="shared" si="0"/>
        <v>0</v>
      </c>
    </row>
    <row r="206" spans="1:15" ht="18" customHeight="1" x14ac:dyDescent="0.25">
      <c r="A206" s="11" t="s">
        <v>217</v>
      </c>
      <c r="B206" s="12" t="s">
        <v>11</v>
      </c>
      <c r="C206" s="11" t="s">
        <v>12</v>
      </c>
      <c r="D206" s="11" t="s">
        <v>13</v>
      </c>
      <c r="E206" s="185" t="s">
        <v>14</v>
      </c>
      <c r="F206" s="184"/>
      <c r="G206" s="13" t="s">
        <v>15</v>
      </c>
      <c r="H206" s="12" t="s">
        <v>16</v>
      </c>
      <c r="I206" s="12" t="s">
        <v>17</v>
      </c>
      <c r="J206" s="12" t="s">
        <v>18</v>
      </c>
      <c r="K206" s="14"/>
      <c r="L206" s="15"/>
      <c r="M206" s="6">
        <f t="shared" si="0"/>
        <v>0</v>
      </c>
    </row>
    <row r="207" spans="1:15" ht="39" customHeight="1" x14ac:dyDescent="0.25">
      <c r="A207" s="16" t="s">
        <v>19</v>
      </c>
      <c r="B207" s="17" t="s">
        <v>218</v>
      </c>
      <c r="C207" s="16" t="s">
        <v>21</v>
      </c>
      <c r="D207" s="16" t="s">
        <v>219</v>
      </c>
      <c r="E207" s="186" t="s">
        <v>69</v>
      </c>
      <c r="F207" s="184"/>
      <c r="G207" s="18" t="s">
        <v>70</v>
      </c>
      <c r="H207" s="19">
        <v>1</v>
      </c>
      <c r="I207" s="20">
        <f>J207</f>
        <v>492.76</v>
      </c>
      <c r="J207" s="20">
        <v>492.76</v>
      </c>
      <c r="K207" s="51">
        <f>SUM(K208:K214)</f>
        <v>492.76</v>
      </c>
      <c r="L207" s="22"/>
      <c r="M207" s="6">
        <f t="shared" si="0"/>
        <v>0</v>
      </c>
    </row>
    <row r="208" spans="1:15" ht="25.5" customHeight="1" x14ac:dyDescent="0.25">
      <c r="A208" s="23" t="s">
        <v>25</v>
      </c>
      <c r="B208" s="24" t="s">
        <v>204</v>
      </c>
      <c r="C208" s="23" t="s">
        <v>21</v>
      </c>
      <c r="D208" s="23" t="s">
        <v>205</v>
      </c>
      <c r="E208" s="183" t="s">
        <v>23</v>
      </c>
      <c r="F208" s="184"/>
      <c r="G208" s="25" t="s">
        <v>24</v>
      </c>
      <c r="H208" s="26">
        <v>1.2501</v>
      </c>
      <c r="I208" s="27">
        <v>19.600000000000001</v>
      </c>
      <c r="J208" s="27">
        <v>24.5</v>
      </c>
      <c r="K208" s="28">
        <f t="shared" ref="K208:K214" si="74">TRUNC(H208*I208,2)</f>
        <v>24.5</v>
      </c>
      <c r="L208" s="29"/>
      <c r="M208" s="6">
        <f t="shared" si="0"/>
        <v>0</v>
      </c>
    </row>
    <row r="209" spans="1:15" ht="24" customHeight="1" x14ac:dyDescent="0.25">
      <c r="A209" s="23" t="s">
        <v>25</v>
      </c>
      <c r="B209" s="24" t="s">
        <v>73</v>
      </c>
      <c r="C209" s="23" t="s">
        <v>21</v>
      </c>
      <c r="D209" s="23" t="s">
        <v>74</v>
      </c>
      <c r="E209" s="183" t="s">
        <v>23</v>
      </c>
      <c r="F209" s="184"/>
      <c r="G209" s="25" t="s">
        <v>24</v>
      </c>
      <c r="H209" s="26">
        <v>1.9792000000000001</v>
      </c>
      <c r="I209" s="27">
        <v>20.32</v>
      </c>
      <c r="J209" s="27">
        <v>40.21</v>
      </c>
      <c r="K209" s="28">
        <f t="shared" si="74"/>
        <v>40.21</v>
      </c>
      <c r="L209" s="29"/>
      <c r="M209" s="6">
        <f t="shared" si="0"/>
        <v>0</v>
      </c>
    </row>
    <row r="210" spans="1:15" ht="51.75" customHeight="1" x14ac:dyDescent="0.25">
      <c r="A210" s="23" t="s">
        <v>25</v>
      </c>
      <c r="B210" s="24" t="s">
        <v>220</v>
      </c>
      <c r="C210" s="23" t="s">
        <v>21</v>
      </c>
      <c r="D210" s="23" t="s">
        <v>221</v>
      </c>
      <c r="E210" s="183" t="s">
        <v>97</v>
      </c>
      <c r="F210" s="184"/>
      <c r="G210" s="25" t="s">
        <v>98</v>
      </c>
      <c r="H210" s="26">
        <v>0.64339999999999997</v>
      </c>
      <c r="I210" s="27">
        <v>5.59</v>
      </c>
      <c r="J210" s="27">
        <v>3.59</v>
      </c>
      <c r="K210" s="28">
        <f t="shared" si="74"/>
        <v>3.59</v>
      </c>
      <c r="L210" s="29"/>
      <c r="M210" s="6">
        <f t="shared" si="0"/>
        <v>0</v>
      </c>
    </row>
    <row r="211" spans="1:15" ht="51.75" customHeight="1" x14ac:dyDescent="0.25">
      <c r="A211" s="23" t="s">
        <v>25</v>
      </c>
      <c r="B211" s="24" t="s">
        <v>222</v>
      </c>
      <c r="C211" s="23" t="s">
        <v>21</v>
      </c>
      <c r="D211" s="23" t="s">
        <v>223</v>
      </c>
      <c r="E211" s="183" t="s">
        <v>97</v>
      </c>
      <c r="F211" s="184"/>
      <c r="G211" s="25" t="s">
        <v>101</v>
      </c>
      <c r="H211" s="26">
        <v>0.60670000000000002</v>
      </c>
      <c r="I211" s="27">
        <v>1.57</v>
      </c>
      <c r="J211" s="27">
        <v>0.95</v>
      </c>
      <c r="K211" s="28">
        <f t="shared" si="74"/>
        <v>0.95</v>
      </c>
      <c r="L211" s="29"/>
      <c r="M211" s="6">
        <f t="shared" si="0"/>
        <v>0</v>
      </c>
    </row>
    <row r="212" spans="1:15" ht="25.5" customHeight="1" x14ac:dyDescent="0.25">
      <c r="A212" s="23" t="s">
        <v>28</v>
      </c>
      <c r="B212" s="24" t="s">
        <v>212</v>
      </c>
      <c r="C212" s="23" t="s">
        <v>21</v>
      </c>
      <c r="D212" s="23" t="s">
        <v>213</v>
      </c>
      <c r="E212" s="183" t="s">
        <v>31</v>
      </c>
      <c r="F212" s="184"/>
      <c r="G212" s="25" t="s">
        <v>70</v>
      </c>
      <c r="H212" s="26">
        <v>0.72750000000000004</v>
      </c>
      <c r="I212" s="27">
        <v>115</v>
      </c>
      <c r="J212" s="27">
        <f>H212*I212</f>
        <v>83.662500000000009</v>
      </c>
      <c r="K212" s="28">
        <f t="shared" si="74"/>
        <v>83.66</v>
      </c>
      <c r="L212" s="29"/>
      <c r="M212" s="6">
        <f t="shared" si="0"/>
        <v>0</v>
      </c>
    </row>
    <row r="213" spans="1:15" ht="24" customHeight="1" x14ac:dyDescent="0.25">
      <c r="A213" s="23" t="s">
        <v>28</v>
      </c>
      <c r="B213" s="24" t="s">
        <v>214</v>
      </c>
      <c r="C213" s="23" t="s">
        <v>21</v>
      </c>
      <c r="D213" s="23" t="s">
        <v>215</v>
      </c>
      <c r="E213" s="183" t="s">
        <v>31</v>
      </c>
      <c r="F213" s="184"/>
      <c r="G213" s="25" t="s">
        <v>80</v>
      </c>
      <c r="H213" s="26">
        <v>364.94330000000002</v>
      </c>
      <c r="I213" s="27">
        <v>0.73</v>
      </c>
      <c r="J213" s="27">
        <v>266.39999999999998</v>
      </c>
      <c r="K213" s="46">
        <f t="shared" si="74"/>
        <v>266.39999999999998</v>
      </c>
      <c r="L213" s="29"/>
      <c r="M213" s="6">
        <f t="shared" si="0"/>
        <v>0</v>
      </c>
    </row>
    <row r="214" spans="1:15" ht="25.5" customHeight="1" x14ac:dyDescent="0.25">
      <c r="A214" s="23" t="s">
        <v>28</v>
      </c>
      <c r="B214" s="24" t="s">
        <v>210</v>
      </c>
      <c r="C214" s="23" t="s">
        <v>21</v>
      </c>
      <c r="D214" s="23" t="s">
        <v>211</v>
      </c>
      <c r="E214" s="183" t="s">
        <v>31</v>
      </c>
      <c r="F214" s="184"/>
      <c r="G214" s="25" t="s">
        <v>70</v>
      </c>
      <c r="H214" s="26">
        <v>0.59719999999999995</v>
      </c>
      <c r="I214" s="27">
        <v>123</v>
      </c>
      <c r="J214" s="27">
        <v>73.45</v>
      </c>
      <c r="K214" s="46">
        <f t="shared" si="74"/>
        <v>73.45</v>
      </c>
      <c r="L214" s="29"/>
      <c r="M214" s="6">
        <f t="shared" si="0"/>
        <v>0</v>
      </c>
    </row>
    <row r="215" spans="1:15" ht="18" customHeight="1" x14ac:dyDescent="0.25">
      <c r="A215" s="30"/>
      <c r="B215" s="30"/>
      <c r="C215" s="30"/>
      <c r="D215" s="30"/>
      <c r="E215" s="30" t="s">
        <v>41</v>
      </c>
      <c r="F215" s="31">
        <v>49.16</v>
      </c>
      <c r="G215" s="30" t="s">
        <v>42</v>
      </c>
      <c r="H215" s="31">
        <v>0</v>
      </c>
      <c r="I215" s="30" t="s">
        <v>43</v>
      </c>
      <c r="J215" s="31">
        <v>49.16</v>
      </c>
      <c r="K215" s="32"/>
      <c r="L215" s="29"/>
      <c r="M215" s="6">
        <f t="shared" si="0"/>
        <v>0</v>
      </c>
    </row>
    <row r="216" spans="1:15" ht="18" customHeight="1" x14ac:dyDescent="0.25">
      <c r="A216" s="30"/>
      <c r="B216" s="30"/>
      <c r="C216" s="30"/>
      <c r="D216" s="30"/>
      <c r="E216" s="30" t="s">
        <v>44</v>
      </c>
      <c r="F216" s="31">
        <f>J216-J207</f>
        <v>121.71000000000004</v>
      </c>
      <c r="G216" s="30"/>
      <c r="H216" s="187" t="s">
        <v>45</v>
      </c>
      <c r="I216" s="188"/>
      <c r="J216" s="31">
        <v>614.47</v>
      </c>
      <c r="K216" s="46">
        <f>TRUNC(K207*1.247,2)</f>
        <v>614.47</v>
      </c>
      <c r="L216" s="29"/>
      <c r="M216" s="6">
        <f t="shared" si="0"/>
        <v>0</v>
      </c>
    </row>
    <row r="217" spans="1:15" x14ac:dyDescent="0.25">
      <c r="A217" s="35"/>
      <c r="B217" s="35"/>
      <c r="C217" s="35"/>
      <c r="D217" s="35"/>
      <c r="E217" s="35"/>
      <c r="F217" s="35"/>
      <c r="G217" s="35" t="s">
        <v>46</v>
      </c>
      <c r="H217" s="36" t="s">
        <v>224</v>
      </c>
      <c r="I217" s="35" t="s">
        <v>48</v>
      </c>
      <c r="J217" s="37">
        <f>TRUNC(J216*H217,2)</f>
        <v>1493.16</v>
      </c>
      <c r="K217" s="45">
        <f>TRUNC(H217*K216,2)</f>
        <v>1493.16</v>
      </c>
      <c r="L217" s="39">
        <f>J217-K217</f>
        <v>0</v>
      </c>
      <c r="M217" s="6">
        <f t="shared" si="0"/>
        <v>0</v>
      </c>
      <c r="N217" s="40">
        <f t="shared" ref="N217:O217" si="75">J217</f>
        <v>1493.16</v>
      </c>
      <c r="O217" s="40">
        <f t="shared" si="75"/>
        <v>1493.16</v>
      </c>
    </row>
    <row r="218" spans="1:15" ht="0.75" customHeight="1" x14ac:dyDescent="0.25">
      <c r="A218" s="41"/>
      <c r="B218" s="41"/>
      <c r="C218" s="41"/>
      <c r="D218" s="41"/>
      <c r="E218" s="41"/>
      <c r="F218" s="41"/>
      <c r="G218" s="41"/>
      <c r="H218" s="41"/>
      <c r="I218" s="41"/>
      <c r="J218" s="41"/>
      <c r="K218" s="42"/>
      <c r="L218" s="43"/>
      <c r="M218" s="6">
        <f t="shared" si="0"/>
        <v>0</v>
      </c>
    </row>
    <row r="219" spans="1:15" ht="18" customHeight="1" x14ac:dyDescent="0.25">
      <c r="A219" s="11" t="s">
        <v>225</v>
      </c>
      <c r="B219" s="12" t="s">
        <v>11</v>
      </c>
      <c r="C219" s="11" t="s">
        <v>12</v>
      </c>
      <c r="D219" s="11" t="s">
        <v>13</v>
      </c>
      <c r="E219" s="185" t="s">
        <v>14</v>
      </c>
      <c r="F219" s="184"/>
      <c r="G219" s="13" t="s">
        <v>15</v>
      </c>
      <c r="H219" s="12" t="s">
        <v>16</v>
      </c>
      <c r="I219" s="12" t="s">
        <v>17</v>
      </c>
      <c r="J219" s="12" t="s">
        <v>18</v>
      </c>
      <c r="K219" s="14"/>
      <c r="L219" s="15"/>
      <c r="M219" s="6">
        <f t="shared" si="0"/>
        <v>0</v>
      </c>
    </row>
    <row r="220" spans="1:15" ht="25.5" customHeight="1" x14ac:dyDescent="0.25">
      <c r="A220" s="16" t="s">
        <v>19</v>
      </c>
      <c r="B220" s="17" t="s">
        <v>226</v>
      </c>
      <c r="C220" s="16" t="s">
        <v>21</v>
      </c>
      <c r="D220" s="16" t="s">
        <v>227</v>
      </c>
      <c r="E220" s="186" t="s">
        <v>69</v>
      </c>
      <c r="F220" s="184"/>
      <c r="G220" s="18" t="s">
        <v>70</v>
      </c>
      <c r="H220" s="19">
        <v>1</v>
      </c>
      <c r="I220" s="20">
        <v>277.07</v>
      </c>
      <c r="J220" s="20">
        <v>277.07</v>
      </c>
      <c r="K220" s="52">
        <f>SUM(K221:K225)</f>
        <v>277.07</v>
      </c>
      <c r="L220" s="22"/>
      <c r="M220" s="6">
        <f t="shared" si="0"/>
        <v>0</v>
      </c>
    </row>
    <row r="221" spans="1:15" ht="39" customHeight="1" x14ac:dyDescent="0.25">
      <c r="A221" s="23" t="s">
        <v>25</v>
      </c>
      <c r="B221" s="24" t="s">
        <v>228</v>
      </c>
      <c r="C221" s="23" t="s">
        <v>21</v>
      </c>
      <c r="D221" s="23" t="s">
        <v>229</v>
      </c>
      <c r="E221" s="183" t="s">
        <v>97</v>
      </c>
      <c r="F221" s="184"/>
      <c r="G221" s="25" t="s">
        <v>101</v>
      </c>
      <c r="H221" s="26">
        <v>1.417</v>
      </c>
      <c r="I221" s="27">
        <v>0.49</v>
      </c>
      <c r="J221" s="27">
        <v>0.69</v>
      </c>
      <c r="K221" s="28">
        <f t="shared" ref="K221:K225" si="76">TRUNC(H221*I221,2)</f>
        <v>0.69</v>
      </c>
      <c r="L221" s="29"/>
      <c r="M221" s="6">
        <f t="shared" si="0"/>
        <v>0</v>
      </c>
    </row>
    <row r="222" spans="1:15" ht="24" customHeight="1" x14ac:dyDescent="0.25">
      <c r="A222" s="23" t="s">
        <v>25</v>
      </c>
      <c r="B222" s="24" t="s">
        <v>73</v>
      </c>
      <c r="C222" s="23" t="s">
        <v>21</v>
      </c>
      <c r="D222" s="23" t="s">
        <v>74</v>
      </c>
      <c r="E222" s="183" t="s">
        <v>23</v>
      </c>
      <c r="F222" s="184"/>
      <c r="G222" s="25" t="s">
        <v>24</v>
      </c>
      <c r="H222" s="26">
        <v>7.3769999999999998</v>
      </c>
      <c r="I222" s="27">
        <v>20.32</v>
      </c>
      <c r="J222" s="27">
        <v>149.9</v>
      </c>
      <c r="K222" s="28">
        <f t="shared" si="76"/>
        <v>149.9</v>
      </c>
      <c r="L222" s="29"/>
      <c r="M222" s="6">
        <f t="shared" si="0"/>
        <v>0</v>
      </c>
    </row>
    <row r="223" spans="1:15" ht="24" customHeight="1" x14ac:dyDescent="0.25">
      <c r="A223" s="23" t="s">
        <v>25</v>
      </c>
      <c r="B223" s="24" t="s">
        <v>71</v>
      </c>
      <c r="C223" s="23" t="s">
        <v>21</v>
      </c>
      <c r="D223" s="23" t="s">
        <v>72</v>
      </c>
      <c r="E223" s="183" t="s">
        <v>23</v>
      </c>
      <c r="F223" s="184"/>
      <c r="G223" s="25" t="s">
        <v>24</v>
      </c>
      <c r="H223" s="26">
        <v>2.4590000000000001</v>
      </c>
      <c r="I223" s="27">
        <v>25.26</v>
      </c>
      <c r="J223" s="27">
        <v>62.11</v>
      </c>
      <c r="K223" s="28">
        <f t="shared" si="76"/>
        <v>62.11</v>
      </c>
      <c r="L223" s="29"/>
      <c r="M223" s="6">
        <f t="shared" si="0"/>
        <v>0</v>
      </c>
    </row>
    <row r="224" spans="1:15" ht="39" customHeight="1" x14ac:dyDescent="0.25">
      <c r="A224" s="23" t="s">
        <v>25</v>
      </c>
      <c r="B224" s="24" t="s">
        <v>230</v>
      </c>
      <c r="C224" s="23" t="s">
        <v>21</v>
      </c>
      <c r="D224" s="23" t="s">
        <v>231</v>
      </c>
      <c r="E224" s="183" t="s">
        <v>97</v>
      </c>
      <c r="F224" s="184"/>
      <c r="G224" s="25" t="s">
        <v>98</v>
      </c>
      <c r="H224" s="26">
        <v>1.042</v>
      </c>
      <c r="I224" s="27">
        <v>1.33</v>
      </c>
      <c r="J224" s="27">
        <v>1.38</v>
      </c>
      <c r="K224" s="28">
        <f t="shared" si="76"/>
        <v>1.38</v>
      </c>
      <c r="L224" s="29"/>
      <c r="M224" s="6">
        <f t="shared" si="0"/>
        <v>0</v>
      </c>
    </row>
    <row r="225" spans="1:15" ht="24" customHeight="1" x14ac:dyDescent="0.25">
      <c r="A225" s="23" t="s">
        <v>25</v>
      </c>
      <c r="B225" s="24" t="s">
        <v>146</v>
      </c>
      <c r="C225" s="23" t="s">
        <v>21</v>
      </c>
      <c r="D225" s="23" t="s">
        <v>147</v>
      </c>
      <c r="E225" s="183" t="s">
        <v>23</v>
      </c>
      <c r="F225" s="184"/>
      <c r="G225" s="25" t="s">
        <v>24</v>
      </c>
      <c r="H225" s="26">
        <v>2.4590000000000001</v>
      </c>
      <c r="I225" s="27">
        <v>25.62</v>
      </c>
      <c r="J225" s="27">
        <v>62.99</v>
      </c>
      <c r="K225" s="28">
        <f t="shared" si="76"/>
        <v>62.99</v>
      </c>
      <c r="L225" s="29"/>
      <c r="M225" s="6">
        <f t="shared" si="0"/>
        <v>0</v>
      </c>
    </row>
    <row r="226" spans="1:15" ht="18" customHeight="1" x14ac:dyDescent="0.25">
      <c r="A226" s="30"/>
      <c r="B226" s="30"/>
      <c r="C226" s="30"/>
      <c r="D226" s="30"/>
      <c r="E226" s="30" t="s">
        <v>41</v>
      </c>
      <c r="F226" s="31">
        <v>210.45</v>
      </c>
      <c r="G226" s="30" t="s">
        <v>42</v>
      </c>
      <c r="H226" s="31">
        <v>0</v>
      </c>
      <c r="I226" s="30" t="s">
        <v>43</v>
      </c>
      <c r="J226" s="31">
        <v>210.45</v>
      </c>
      <c r="K226" s="32"/>
      <c r="L226" s="29"/>
      <c r="M226" s="6">
        <f t="shared" si="0"/>
        <v>0</v>
      </c>
    </row>
    <row r="227" spans="1:15" ht="18" customHeight="1" x14ac:dyDescent="0.25">
      <c r="A227" s="30"/>
      <c r="B227" s="30"/>
      <c r="C227" s="30"/>
      <c r="D227" s="30"/>
      <c r="E227" s="30" t="s">
        <v>44</v>
      </c>
      <c r="F227" s="31">
        <v>71.2</v>
      </c>
      <c r="G227" s="30"/>
      <c r="H227" s="187" t="s">
        <v>45</v>
      </c>
      <c r="I227" s="188"/>
      <c r="J227" s="31">
        <v>345.5</v>
      </c>
      <c r="K227" s="46">
        <f>TRUNC(K220*1.247,2)</f>
        <v>345.5</v>
      </c>
      <c r="L227" s="29"/>
      <c r="M227" s="6">
        <f t="shared" si="0"/>
        <v>0</v>
      </c>
    </row>
    <row r="228" spans="1:15" x14ac:dyDescent="0.25">
      <c r="A228" s="35"/>
      <c r="B228" s="35"/>
      <c r="C228" s="35"/>
      <c r="D228" s="35"/>
      <c r="E228" s="35"/>
      <c r="F228" s="35"/>
      <c r="G228" s="35" t="s">
        <v>46</v>
      </c>
      <c r="H228" s="36" t="s">
        <v>224</v>
      </c>
      <c r="I228" s="35" t="s">
        <v>48</v>
      </c>
      <c r="J228" s="37">
        <f>TRUNC(J227*H228,2)</f>
        <v>839.56</v>
      </c>
      <c r="K228" s="45">
        <f>TRUNC(H228*K227,2)</f>
        <v>839.56</v>
      </c>
      <c r="L228" s="39">
        <f>J228-K228</f>
        <v>0</v>
      </c>
      <c r="M228" s="6">
        <f t="shared" si="0"/>
        <v>0</v>
      </c>
      <c r="N228" s="40">
        <f t="shared" ref="N228:O228" si="77">J228</f>
        <v>839.56</v>
      </c>
      <c r="O228" s="40">
        <f t="shared" si="77"/>
        <v>839.56</v>
      </c>
    </row>
    <row r="229" spans="1:15" ht="0.75" customHeight="1" x14ac:dyDescent="0.25">
      <c r="A229" s="41"/>
      <c r="B229" s="41"/>
      <c r="C229" s="41"/>
      <c r="D229" s="41"/>
      <c r="E229" s="41"/>
      <c r="F229" s="41"/>
      <c r="G229" s="41"/>
      <c r="H229" s="41"/>
      <c r="I229" s="41"/>
      <c r="J229" s="41"/>
      <c r="K229" s="42"/>
      <c r="L229" s="43"/>
      <c r="M229" s="6">
        <f t="shared" si="0"/>
        <v>0</v>
      </c>
    </row>
    <row r="230" spans="1:15" ht="18" customHeight="1" x14ac:dyDescent="0.25">
      <c r="A230" s="11" t="s">
        <v>232</v>
      </c>
      <c r="B230" s="12" t="s">
        <v>11</v>
      </c>
      <c r="C230" s="11" t="s">
        <v>12</v>
      </c>
      <c r="D230" s="11" t="s">
        <v>13</v>
      </c>
      <c r="E230" s="185" t="s">
        <v>14</v>
      </c>
      <c r="F230" s="184"/>
      <c r="G230" s="13" t="s">
        <v>15</v>
      </c>
      <c r="H230" s="12" t="s">
        <v>16</v>
      </c>
      <c r="I230" s="12" t="s">
        <v>17</v>
      </c>
      <c r="J230" s="12" t="s">
        <v>18</v>
      </c>
      <c r="K230" s="14"/>
      <c r="L230" s="15"/>
      <c r="M230" s="6">
        <f t="shared" si="0"/>
        <v>0</v>
      </c>
    </row>
    <row r="231" spans="1:15" ht="39" customHeight="1" x14ac:dyDescent="0.25">
      <c r="A231" s="16" t="s">
        <v>19</v>
      </c>
      <c r="B231" s="17" t="s">
        <v>233</v>
      </c>
      <c r="C231" s="16" t="s">
        <v>21</v>
      </c>
      <c r="D231" s="16" t="s">
        <v>234</v>
      </c>
      <c r="E231" s="186" t="s">
        <v>69</v>
      </c>
      <c r="F231" s="184"/>
      <c r="G231" s="18" t="s">
        <v>77</v>
      </c>
      <c r="H231" s="19">
        <v>1</v>
      </c>
      <c r="I231" s="20">
        <v>71.75</v>
      </c>
      <c r="J231" s="20">
        <v>71.75</v>
      </c>
      <c r="K231" s="52">
        <f>SUM(K232:K241)</f>
        <v>71.75</v>
      </c>
      <c r="L231" s="22"/>
      <c r="M231" s="6">
        <f t="shared" si="0"/>
        <v>0</v>
      </c>
    </row>
    <row r="232" spans="1:15" ht="39" customHeight="1" x14ac:dyDescent="0.25">
      <c r="A232" s="23" t="s">
        <v>25</v>
      </c>
      <c r="B232" s="24" t="s">
        <v>95</v>
      </c>
      <c r="C232" s="23" t="s">
        <v>21</v>
      </c>
      <c r="D232" s="23" t="s">
        <v>96</v>
      </c>
      <c r="E232" s="183" t="s">
        <v>97</v>
      </c>
      <c r="F232" s="184"/>
      <c r="G232" s="25" t="s">
        <v>98</v>
      </c>
      <c r="H232" s="26">
        <v>1.2999999999999999E-2</v>
      </c>
      <c r="I232" s="27">
        <v>23.3</v>
      </c>
      <c r="J232" s="27">
        <v>0.3</v>
      </c>
      <c r="K232" s="28">
        <f t="shared" ref="K232:K241" si="78">TRUNC(H232*I232,2)</f>
        <v>0.3</v>
      </c>
      <c r="L232" s="29"/>
      <c r="M232" s="6">
        <f t="shared" si="0"/>
        <v>0</v>
      </c>
    </row>
    <row r="233" spans="1:15" ht="25.5" customHeight="1" x14ac:dyDescent="0.25">
      <c r="A233" s="23" t="s">
        <v>25</v>
      </c>
      <c r="B233" s="24" t="s">
        <v>93</v>
      </c>
      <c r="C233" s="23" t="s">
        <v>21</v>
      </c>
      <c r="D233" s="23" t="s">
        <v>94</v>
      </c>
      <c r="E233" s="183" t="s">
        <v>23</v>
      </c>
      <c r="F233" s="184"/>
      <c r="G233" s="25" t="s">
        <v>24</v>
      </c>
      <c r="H233" s="26">
        <v>0.47699999999999998</v>
      </c>
      <c r="I233" s="27">
        <v>21.42</v>
      </c>
      <c r="J233" s="27">
        <v>10.210000000000001</v>
      </c>
      <c r="K233" s="28">
        <f t="shared" si="78"/>
        <v>10.210000000000001</v>
      </c>
      <c r="L233" s="29"/>
      <c r="M233" s="6">
        <f t="shared" si="0"/>
        <v>0</v>
      </c>
    </row>
    <row r="234" spans="1:15" ht="24" customHeight="1" x14ac:dyDescent="0.25">
      <c r="A234" s="23" t="s">
        <v>25</v>
      </c>
      <c r="B234" s="24" t="s">
        <v>71</v>
      </c>
      <c r="C234" s="23" t="s">
        <v>21</v>
      </c>
      <c r="D234" s="23" t="s">
        <v>72</v>
      </c>
      <c r="E234" s="183" t="s">
        <v>23</v>
      </c>
      <c r="F234" s="184"/>
      <c r="G234" s="25" t="s">
        <v>24</v>
      </c>
      <c r="H234" s="26">
        <v>1.0880000000000001</v>
      </c>
      <c r="I234" s="27">
        <v>25.26</v>
      </c>
      <c r="J234" s="27">
        <v>27.48</v>
      </c>
      <c r="K234" s="28">
        <f t="shared" si="78"/>
        <v>27.48</v>
      </c>
      <c r="L234" s="29"/>
      <c r="M234" s="6">
        <f t="shared" si="0"/>
        <v>0</v>
      </c>
    </row>
    <row r="235" spans="1:15" ht="39" customHeight="1" x14ac:dyDescent="0.25">
      <c r="A235" s="23" t="s">
        <v>25</v>
      </c>
      <c r="B235" s="24" t="s">
        <v>99</v>
      </c>
      <c r="C235" s="23" t="s">
        <v>21</v>
      </c>
      <c r="D235" s="23" t="s">
        <v>100</v>
      </c>
      <c r="E235" s="183" t="s">
        <v>97</v>
      </c>
      <c r="F235" s="184"/>
      <c r="G235" s="25" t="s">
        <v>101</v>
      </c>
      <c r="H235" s="26">
        <v>5.2999999999999999E-2</v>
      </c>
      <c r="I235" s="27">
        <v>21.85</v>
      </c>
      <c r="J235" s="27">
        <v>1.1499999999999999</v>
      </c>
      <c r="K235" s="28">
        <f t="shared" si="78"/>
        <v>1.1499999999999999</v>
      </c>
      <c r="L235" s="29"/>
      <c r="M235" s="6">
        <f t="shared" si="0"/>
        <v>0</v>
      </c>
    </row>
    <row r="236" spans="1:15" ht="25.5" customHeight="1" x14ac:dyDescent="0.25">
      <c r="A236" s="23" t="s">
        <v>28</v>
      </c>
      <c r="B236" s="24" t="s">
        <v>235</v>
      </c>
      <c r="C236" s="23" t="s">
        <v>21</v>
      </c>
      <c r="D236" s="23" t="s">
        <v>236</v>
      </c>
      <c r="E236" s="183" t="s">
        <v>31</v>
      </c>
      <c r="F236" s="184"/>
      <c r="G236" s="25" t="s">
        <v>83</v>
      </c>
      <c r="H236" s="26">
        <v>1.1339999999999999</v>
      </c>
      <c r="I236" s="27">
        <v>19.12</v>
      </c>
      <c r="J236" s="27">
        <v>21.68</v>
      </c>
      <c r="K236" s="28">
        <f t="shared" si="78"/>
        <v>21.68</v>
      </c>
      <c r="L236" s="29"/>
      <c r="M236" s="6">
        <f t="shared" si="0"/>
        <v>0</v>
      </c>
    </row>
    <row r="237" spans="1:15" ht="25.5" customHeight="1" x14ac:dyDescent="0.25">
      <c r="A237" s="23" t="s">
        <v>28</v>
      </c>
      <c r="B237" s="24" t="s">
        <v>237</v>
      </c>
      <c r="C237" s="23" t="s">
        <v>21</v>
      </c>
      <c r="D237" s="23" t="s">
        <v>238</v>
      </c>
      <c r="E237" s="183" t="s">
        <v>31</v>
      </c>
      <c r="F237" s="184"/>
      <c r="G237" s="25" t="s">
        <v>83</v>
      </c>
      <c r="H237" s="26">
        <v>0.54700000000000004</v>
      </c>
      <c r="I237" s="27">
        <v>4.03</v>
      </c>
      <c r="J237" s="27">
        <v>2.2000000000000002</v>
      </c>
      <c r="K237" s="28">
        <f t="shared" si="78"/>
        <v>2.2000000000000002</v>
      </c>
      <c r="L237" s="29"/>
      <c r="M237" s="6">
        <f t="shared" si="0"/>
        <v>0</v>
      </c>
    </row>
    <row r="238" spans="1:15" ht="25.5" customHeight="1" x14ac:dyDescent="0.25">
      <c r="A238" s="23" t="s">
        <v>28</v>
      </c>
      <c r="B238" s="24" t="s">
        <v>239</v>
      </c>
      <c r="C238" s="23" t="s">
        <v>21</v>
      </c>
      <c r="D238" s="23" t="s">
        <v>240</v>
      </c>
      <c r="E238" s="183" t="s">
        <v>31</v>
      </c>
      <c r="F238" s="184"/>
      <c r="G238" s="25" t="s">
        <v>110</v>
      </c>
      <c r="H238" s="26">
        <v>1.67E-2</v>
      </c>
      <c r="I238" s="27">
        <v>7.52</v>
      </c>
      <c r="J238" s="27">
        <v>0.12</v>
      </c>
      <c r="K238" s="28">
        <f t="shared" si="78"/>
        <v>0.12</v>
      </c>
      <c r="L238" s="29"/>
      <c r="M238" s="6">
        <f t="shared" si="0"/>
        <v>0</v>
      </c>
    </row>
    <row r="239" spans="1:15" ht="25.5" customHeight="1" x14ac:dyDescent="0.25">
      <c r="A239" s="23" t="s">
        <v>28</v>
      </c>
      <c r="B239" s="24" t="s">
        <v>241</v>
      </c>
      <c r="C239" s="23" t="s">
        <v>21</v>
      </c>
      <c r="D239" s="23" t="s">
        <v>242</v>
      </c>
      <c r="E239" s="183" t="s">
        <v>31</v>
      </c>
      <c r="F239" s="184"/>
      <c r="G239" s="25" t="s">
        <v>80</v>
      </c>
      <c r="H239" s="26">
        <v>2.5999999999999999E-2</v>
      </c>
      <c r="I239" s="27">
        <v>18.260000000000002</v>
      </c>
      <c r="J239" s="27">
        <v>0.47</v>
      </c>
      <c r="K239" s="28">
        <f t="shared" si="78"/>
        <v>0.47</v>
      </c>
      <c r="L239" s="29"/>
      <c r="M239" s="6">
        <f t="shared" si="0"/>
        <v>0</v>
      </c>
    </row>
    <row r="240" spans="1:15" ht="25.5" customHeight="1" x14ac:dyDescent="0.25">
      <c r="A240" s="23" t="s">
        <v>28</v>
      </c>
      <c r="B240" s="24" t="s">
        <v>81</v>
      </c>
      <c r="C240" s="23" t="s">
        <v>21</v>
      </c>
      <c r="D240" s="23" t="s">
        <v>82</v>
      </c>
      <c r="E240" s="183" t="s">
        <v>31</v>
      </c>
      <c r="F240" s="184"/>
      <c r="G240" s="25" t="s">
        <v>83</v>
      </c>
      <c r="H240" s="26">
        <v>0.60499999999999998</v>
      </c>
      <c r="I240" s="27">
        <v>11.53</v>
      </c>
      <c r="J240" s="27">
        <v>6.97</v>
      </c>
      <c r="K240" s="28">
        <f t="shared" si="78"/>
        <v>6.97</v>
      </c>
      <c r="L240" s="29"/>
      <c r="M240" s="6">
        <f t="shared" si="0"/>
        <v>0</v>
      </c>
    </row>
    <row r="241" spans="1:15" ht="25.5" customHeight="1" x14ac:dyDescent="0.25">
      <c r="A241" s="23" t="s">
        <v>28</v>
      </c>
      <c r="B241" s="24" t="s">
        <v>243</v>
      </c>
      <c r="C241" s="23" t="s">
        <v>21</v>
      </c>
      <c r="D241" s="23" t="s">
        <v>244</v>
      </c>
      <c r="E241" s="183" t="s">
        <v>31</v>
      </c>
      <c r="F241" s="184"/>
      <c r="G241" s="25" t="s">
        <v>80</v>
      </c>
      <c r="H241" s="26">
        <v>5.2999999999999999E-2</v>
      </c>
      <c r="I241" s="27">
        <v>22.09</v>
      </c>
      <c r="J241" s="27">
        <v>1.17</v>
      </c>
      <c r="K241" s="28">
        <f t="shared" si="78"/>
        <v>1.17</v>
      </c>
      <c r="L241" s="29"/>
      <c r="M241" s="6">
        <f t="shared" si="0"/>
        <v>0</v>
      </c>
    </row>
    <row r="242" spans="1:15" ht="18" customHeight="1" x14ac:dyDescent="0.25">
      <c r="A242" s="30"/>
      <c r="B242" s="30"/>
      <c r="C242" s="30"/>
      <c r="D242" s="30"/>
      <c r="E242" s="30" t="s">
        <v>41</v>
      </c>
      <c r="F242" s="31">
        <v>30.69</v>
      </c>
      <c r="G242" s="30" t="s">
        <v>42</v>
      </c>
      <c r="H242" s="31">
        <v>0</v>
      </c>
      <c r="I242" s="30" t="s">
        <v>43</v>
      </c>
      <c r="J242" s="31">
        <v>30.69</v>
      </c>
      <c r="K242" s="32"/>
      <c r="L242" s="29"/>
      <c r="M242" s="6">
        <f t="shared" si="0"/>
        <v>0</v>
      </c>
    </row>
    <row r="243" spans="1:15" ht="18" customHeight="1" x14ac:dyDescent="0.25">
      <c r="A243" s="30"/>
      <c r="B243" s="30"/>
      <c r="C243" s="30"/>
      <c r="D243" s="30"/>
      <c r="E243" s="30" t="s">
        <v>44</v>
      </c>
      <c r="F243" s="31">
        <v>18.43</v>
      </c>
      <c r="G243" s="30"/>
      <c r="H243" s="187" t="s">
        <v>45</v>
      </c>
      <c r="I243" s="188"/>
      <c r="J243" s="31">
        <v>89.47</v>
      </c>
      <c r="K243" s="46">
        <f>TRUNC(K231*1.247,2)</f>
        <v>89.47</v>
      </c>
      <c r="L243" s="29"/>
      <c r="M243" s="6">
        <f t="shared" si="0"/>
        <v>0</v>
      </c>
    </row>
    <row r="244" spans="1:15" x14ac:dyDescent="0.25">
      <c r="A244" s="35"/>
      <c r="B244" s="35"/>
      <c r="C244" s="35"/>
      <c r="D244" s="35"/>
      <c r="E244" s="35"/>
      <c r="F244" s="35"/>
      <c r="G244" s="35" t="s">
        <v>46</v>
      </c>
      <c r="H244" s="36" t="s">
        <v>245</v>
      </c>
      <c r="I244" s="35" t="s">
        <v>48</v>
      </c>
      <c r="J244" s="37">
        <f>TRUNC(J243*H244,2)</f>
        <v>773.02</v>
      </c>
      <c r="K244" s="45">
        <f>TRUNC(H244*K243,2)</f>
        <v>773.02</v>
      </c>
      <c r="L244" s="39">
        <f>J244-K244</f>
        <v>0</v>
      </c>
      <c r="M244" s="6">
        <f t="shared" si="0"/>
        <v>0</v>
      </c>
      <c r="N244" s="40">
        <f t="shared" ref="N244:O244" si="79">J244</f>
        <v>773.02</v>
      </c>
      <c r="O244" s="40">
        <f t="shared" si="79"/>
        <v>773.02</v>
      </c>
    </row>
    <row r="245" spans="1:15" ht="0.75" customHeight="1" x14ac:dyDescent="0.25">
      <c r="A245" s="41"/>
      <c r="B245" s="41"/>
      <c r="C245" s="41"/>
      <c r="D245" s="41"/>
      <c r="E245" s="41"/>
      <c r="F245" s="41"/>
      <c r="G245" s="41"/>
      <c r="H245" s="41"/>
      <c r="I245" s="41"/>
      <c r="J245" s="41"/>
      <c r="K245" s="42"/>
      <c r="L245" s="43"/>
      <c r="M245" s="6">
        <f t="shared" si="0"/>
        <v>0</v>
      </c>
    </row>
    <row r="246" spans="1:15" ht="18" customHeight="1" x14ac:dyDescent="0.25">
      <c r="A246" s="11" t="s">
        <v>246</v>
      </c>
      <c r="B246" s="12" t="s">
        <v>11</v>
      </c>
      <c r="C246" s="11" t="s">
        <v>12</v>
      </c>
      <c r="D246" s="11" t="s">
        <v>13</v>
      </c>
      <c r="E246" s="185" t="s">
        <v>14</v>
      </c>
      <c r="F246" s="184"/>
      <c r="G246" s="13" t="s">
        <v>15</v>
      </c>
      <c r="H246" s="12" t="s">
        <v>16</v>
      </c>
      <c r="I246" s="12" t="s">
        <v>17</v>
      </c>
      <c r="J246" s="12" t="s">
        <v>18</v>
      </c>
      <c r="K246" s="14"/>
      <c r="L246" s="15"/>
      <c r="M246" s="6">
        <f t="shared" si="0"/>
        <v>0</v>
      </c>
    </row>
    <row r="247" spans="1:15" ht="39" customHeight="1" x14ac:dyDescent="0.25">
      <c r="A247" s="16" t="s">
        <v>19</v>
      </c>
      <c r="B247" s="17" t="s">
        <v>247</v>
      </c>
      <c r="C247" s="16" t="s">
        <v>21</v>
      </c>
      <c r="D247" s="16" t="s">
        <v>248</v>
      </c>
      <c r="E247" s="186" t="s">
        <v>69</v>
      </c>
      <c r="F247" s="184"/>
      <c r="G247" s="18" t="s">
        <v>80</v>
      </c>
      <c r="H247" s="19">
        <v>1</v>
      </c>
      <c r="I247" s="20">
        <f>J247</f>
        <v>12.251450000000002</v>
      </c>
      <c r="J247" s="20">
        <f t="shared" ref="J247:K247" si="80">SUM(J248:J252)</f>
        <v>12.251450000000002</v>
      </c>
      <c r="K247" s="52">
        <f t="shared" si="80"/>
        <v>12.250000000000002</v>
      </c>
      <c r="L247" s="22"/>
      <c r="M247" s="6">
        <f t="shared" si="0"/>
        <v>0</v>
      </c>
    </row>
    <row r="248" spans="1:15" ht="25.5" customHeight="1" x14ac:dyDescent="0.25">
      <c r="A248" s="23" t="s">
        <v>25</v>
      </c>
      <c r="B248" s="24" t="s">
        <v>249</v>
      </c>
      <c r="C248" s="23" t="s">
        <v>21</v>
      </c>
      <c r="D248" s="23" t="s">
        <v>250</v>
      </c>
      <c r="E248" s="183" t="s">
        <v>69</v>
      </c>
      <c r="F248" s="184"/>
      <c r="G248" s="25" t="s">
        <v>80</v>
      </c>
      <c r="H248" s="26">
        <v>1</v>
      </c>
      <c r="I248" s="27">
        <v>10.55</v>
      </c>
      <c r="J248" s="27">
        <v>10.55</v>
      </c>
      <c r="K248" s="28">
        <f t="shared" ref="K248:K252" si="81">TRUNC(H248*I248,2)</f>
        <v>10.55</v>
      </c>
      <c r="L248" s="29"/>
      <c r="M248" s="6">
        <f t="shared" si="0"/>
        <v>0</v>
      </c>
    </row>
    <row r="249" spans="1:15" ht="24" customHeight="1" x14ac:dyDescent="0.25">
      <c r="A249" s="23" t="s">
        <v>25</v>
      </c>
      <c r="B249" s="24" t="s">
        <v>251</v>
      </c>
      <c r="C249" s="23" t="s">
        <v>21</v>
      </c>
      <c r="D249" s="23" t="s">
        <v>252</v>
      </c>
      <c r="E249" s="183" t="s">
        <v>23</v>
      </c>
      <c r="F249" s="184"/>
      <c r="G249" s="25" t="s">
        <v>24</v>
      </c>
      <c r="H249" s="26">
        <v>6.4000000000000003E-3</v>
      </c>
      <c r="I249" s="27">
        <v>21.5</v>
      </c>
      <c r="J249" s="27">
        <v>0.13</v>
      </c>
      <c r="K249" s="28">
        <f t="shared" si="81"/>
        <v>0.13</v>
      </c>
      <c r="L249" s="29"/>
      <c r="M249" s="6">
        <f t="shared" si="0"/>
        <v>0</v>
      </c>
    </row>
    <row r="250" spans="1:15" ht="24" customHeight="1" x14ac:dyDescent="0.25">
      <c r="A250" s="23" t="s">
        <v>25</v>
      </c>
      <c r="B250" s="24" t="s">
        <v>253</v>
      </c>
      <c r="C250" s="23" t="s">
        <v>21</v>
      </c>
      <c r="D250" s="23" t="s">
        <v>254</v>
      </c>
      <c r="E250" s="183" t="s">
        <v>23</v>
      </c>
      <c r="F250" s="184"/>
      <c r="G250" s="25" t="s">
        <v>24</v>
      </c>
      <c r="H250" s="26">
        <v>3.9199999999999999E-2</v>
      </c>
      <c r="I250" s="27">
        <v>25.4</v>
      </c>
      <c r="J250" s="27">
        <v>0.99</v>
      </c>
      <c r="K250" s="28">
        <f t="shared" si="81"/>
        <v>0.99</v>
      </c>
      <c r="L250" s="29"/>
      <c r="M250" s="6">
        <f t="shared" si="0"/>
        <v>0</v>
      </c>
    </row>
    <row r="251" spans="1:15" ht="39" customHeight="1" x14ac:dyDescent="0.25">
      <c r="A251" s="23" t="s">
        <v>28</v>
      </c>
      <c r="B251" s="24" t="s">
        <v>255</v>
      </c>
      <c r="C251" s="23" t="s">
        <v>21</v>
      </c>
      <c r="D251" s="23" t="s">
        <v>256</v>
      </c>
      <c r="E251" s="183" t="s">
        <v>31</v>
      </c>
      <c r="F251" s="184"/>
      <c r="G251" s="25" t="s">
        <v>159</v>
      </c>
      <c r="H251" s="26">
        <v>0.54300000000000004</v>
      </c>
      <c r="I251" s="27">
        <v>0.15</v>
      </c>
      <c r="J251" s="27">
        <f>H251*I251</f>
        <v>8.1450000000000009E-2</v>
      </c>
      <c r="K251" s="28">
        <f t="shared" si="81"/>
        <v>0.08</v>
      </c>
      <c r="L251" s="29"/>
      <c r="M251" s="6">
        <f t="shared" si="0"/>
        <v>0</v>
      </c>
    </row>
    <row r="252" spans="1:15" ht="25.5" customHeight="1" x14ac:dyDescent="0.25">
      <c r="A252" s="23" t="s">
        <v>28</v>
      </c>
      <c r="B252" s="24" t="s">
        <v>257</v>
      </c>
      <c r="C252" s="23" t="s">
        <v>21</v>
      </c>
      <c r="D252" s="23" t="s">
        <v>258</v>
      </c>
      <c r="E252" s="183" t="s">
        <v>31</v>
      </c>
      <c r="F252" s="184"/>
      <c r="G252" s="25" t="s">
        <v>80</v>
      </c>
      <c r="H252" s="26">
        <v>2.5000000000000001E-2</v>
      </c>
      <c r="I252" s="27">
        <v>20.093</v>
      </c>
      <c r="J252" s="27">
        <f>TRUNC(I252*H252,2)</f>
        <v>0.5</v>
      </c>
      <c r="K252" s="28">
        <f t="shared" si="81"/>
        <v>0.5</v>
      </c>
      <c r="L252" s="29"/>
      <c r="M252" s="6">
        <f t="shared" si="0"/>
        <v>0</v>
      </c>
    </row>
    <row r="253" spans="1:15" ht="18" customHeight="1" x14ac:dyDescent="0.25">
      <c r="A253" s="30"/>
      <c r="B253" s="30"/>
      <c r="C253" s="30"/>
      <c r="D253" s="30"/>
      <c r="E253" s="30" t="s">
        <v>41</v>
      </c>
      <c r="F253" s="31">
        <v>1.07</v>
      </c>
      <c r="G253" s="30" t="s">
        <v>42</v>
      </c>
      <c r="H253" s="31">
        <v>0</v>
      </c>
      <c r="I253" s="30" t="s">
        <v>43</v>
      </c>
      <c r="J253" s="31">
        <v>1.07</v>
      </c>
      <c r="K253" s="32"/>
      <c r="L253" s="29"/>
      <c r="M253" s="6">
        <f t="shared" si="0"/>
        <v>0</v>
      </c>
    </row>
    <row r="254" spans="1:15" ht="18" customHeight="1" x14ac:dyDescent="0.25">
      <c r="A254" s="30"/>
      <c r="B254" s="30"/>
      <c r="C254" s="30"/>
      <c r="D254" s="30"/>
      <c r="E254" s="30" t="s">
        <v>44</v>
      </c>
      <c r="F254" s="31">
        <f>J254-J247</f>
        <v>3.0185499999999976</v>
      </c>
      <c r="G254" s="30"/>
      <c r="H254" s="187" t="s">
        <v>45</v>
      </c>
      <c r="I254" s="188"/>
      <c r="J254" s="31">
        <f>TRUNC(J247*1.247,2)</f>
        <v>15.27</v>
      </c>
      <c r="K254" s="34">
        <f>TRUNC(K247*1.247,2)</f>
        <v>15.27</v>
      </c>
      <c r="L254" s="29"/>
      <c r="M254" s="6">
        <f t="shared" si="0"/>
        <v>0</v>
      </c>
    </row>
    <row r="255" spans="1:15" x14ac:dyDescent="0.25">
      <c r="A255" s="35"/>
      <c r="B255" s="35"/>
      <c r="C255" s="35"/>
      <c r="D255" s="35"/>
      <c r="E255" s="35"/>
      <c r="F255" s="35"/>
      <c r="G255" s="35" t="s">
        <v>46</v>
      </c>
      <c r="H255" s="36" t="s">
        <v>259</v>
      </c>
      <c r="I255" s="35" t="s">
        <v>48</v>
      </c>
      <c r="J255" s="37">
        <f>TRUNC(J254*H255,2)</f>
        <v>2077.94</v>
      </c>
      <c r="K255" s="45">
        <f>TRUNC(H255*K254,2)</f>
        <v>2077.94</v>
      </c>
      <c r="L255" s="39">
        <f>J255-K255</f>
        <v>0</v>
      </c>
      <c r="M255" s="6">
        <f t="shared" si="0"/>
        <v>0</v>
      </c>
      <c r="N255" s="40">
        <f t="shared" ref="N255:O255" si="82">J255</f>
        <v>2077.94</v>
      </c>
      <c r="O255" s="40">
        <f t="shared" si="82"/>
        <v>2077.94</v>
      </c>
    </row>
    <row r="256" spans="1:15" ht="0.75" customHeight="1" x14ac:dyDescent="0.25">
      <c r="A256" s="41"/>
      <c r="B256" s="41"/>
      <c r="C256" s="41"/>
      <c r="D256" s="41"/>
      <c r="E256" s="41"/>
      <c r="F256" s="41"/>
      <c r="G256" s="41"/>
      <c r="H256" s="41"/>
      <c r="I256" s="41"/>
      <c r="J256" s="41"/>
      <c r="K256" s="42"/>
      <c r="L256" s="43"/>
      <c r="M256" s="6">
        <f t="shared" si="0"/>
        <v>0</v>
      </c>
    </row>
    <row r="257" spans="1:15" ht="18" customHeight="1" x14ac:dyDescent="0.25">
      <c r="A257" s="11" t="s">
        <v>260</v>
      </c>
      <c r="B257" s="12" t="s">
        <v>11</v>
      </c>
      <c r="C257" s="11" t="s">
        <v>12</v>
      </c>
      <c r="D257" s="11" t="s">
        <v>13</v>
      </c>
      <c r="E257" s="185" t="s">
        <v>14</v>
      </c>
      <c r="F257" s="184"/>
      <c r="G257" s="13" t="s">
        <v>15</v>
      </c>
      <c r="H257" s="12" t="s">
        <v>16</v>
      </c>
      <c r="I257" s="12" t="s">
        <v>17</v>
      </c>
      <c r="J257" s="12" t="s">
        <v>18</v>
      </c>
      <c r="K257" s="14"/>
      <c r="L257" s="15"/>
      <c r="M257" s="6">
        <f t="shared" si="0"/>
        <v>0</v>
      </c>
    </row>
    <row r="258" spans="1:15" ht="39" customHeight="1" x14ac:dyDescent="0.25">
      <c r="A258" s="16" t="s">
        <v>19</v>
      </c>
      <c r="B258" s="17" t="s">
        <v>261</v>
      </c>
      <c r="C258" s="16" t="s">
        <v>21</v>
      </c>
      <c r="D258" s="16" t="s">
        <v>262</v>
      </c>
      <c r="E258" s="186" t="s">
        <v>69</v>
      </c>
      <c r="F258" s="184"/>
      <c r="G258" s="18" t="s">
        <v>80</v>
      </c>
      <c r="H258" s="19">
        <v>1</v>
      </c>
      <c r="I258" s="20">
        <f>J258</f>
        <v>14.26</v>
      </c>
      <c r="J258" s="20">
        <v>14.26</v>
      </c>
      <c r="K258" s="51">
        <f>SUM(K259:K263)</f>
        <v>14.26</v>
      </c>
      <c r="L258" s="22"/>
      <c r="M258" s="6">
        <f t="shared" si="0"/>
        <v>0</v>
      </c>
    </row>
    <row r="259" spans="1:15" ht="24" customHeight="1" x14ac:dyDescent="0.25">
      <c r="A259" s="23" t="s">
        <v>25</v>
      </c>
      <c r="B259" s="24" t="s">
        <v>251</v>
      </c>
      <c r="C259" s="23" t="s">
        <v>21</v>
      </c>
      <c r="D259" s="23" t="s">
        <v>252</v>
      </c>
      <c r="E259" s="183" t="s">
        <v>23</v>
      </c>
      <c r="F259" s="184"/>
      <c r="G259" s="25" t="s">
        <v>24</v>
      </c>
      <c r="H259" s="26">
        <v>1.29E-2</v>
      </c>
      <c r="I259" s="27">
        <v>21.5</v>
      </c>
      <c r="J259" s="27">
        <v>0.27</v>
      </c>
      <c r="K259" s="28">
        <f t="shared" ref="K259:K263" si="83">TRUNC(H259*I259,2)</f>
        <v>0.27</v>
      </c>
      <c r="L259" s="29"/>
      <c r="M259" s="6">
        <f t="shared" ref="M259:M513" si="84">ABS(L259)</f>
        <v>0</v>
      </c>
    </row>
    <row r="260" spans="1:15" ht="24" customHeight="1" x14ac:dyDescent="0.25">
      <c r="A260" s="23" t="s">
        <v>25</v>
      </c>
      <c r="B260" s="24" t="s">
        <v>253</v>
      </c>
      <c r="C260" s="23" t="s">
        <v>21</v>
      </c>
      <c r="D260" s="23" t="s">
        <v>254</v>
      </c>
      <c r="E260" s="183" t="s">
        <v>23</v>
      </c>
      <c r="F260" s="184"/>
      <c r="G260" s="25" t="s">
        <v>24</v>
      </c>
      <c r="H260" s="26">
        <v>7.9000000000000001E-2</v>
      </c>
      <c r="I260" s="27">
        <v>25.4</v>
      </c>
      <c r="J260" s="27">
        <v>2</v>
      </c>
      <c r="K260" s="28">
        <f t="shared" si="83"/>
        <v>2</v>
      </c>
      <c r="L260" s="29"/>
      <c r="M260" s="6">
        <f t="shared" si="84"/>
        <v>0</v>
      </c>
    </row>
    <row r="261" spans="1:15" ht="25.5" customHeight="1" x14ac:dyDescent="0.25">
      <c r="A261" s="23" t="s">
        <v>25</v>
      </c>
      <c r="B261" s="24" t="s">
        <v>263</v>
      </c>
      <c r="C261" s="23" t="s">
        <v>21</v>
      </c>
      <c r="D261" s="23" t="s">
        <v>264</v>
      </c>
      <c r="E261" s="183" t="s">
        <v>69</v>
      </c>
      <c r="F261" s="184"/>
      <c r="G261" s="25" t="s">
        <v>80</v>
      </c>
      <c r="H261" s="26">
        <v>1</v>
      </c>
      <c r="I261" s="27">
        <v>11.35</v>
      </c>
      <c r="J261" s="27">
        <v>11.35</v>
      </c>
      <c r="K261" s="28">
        <f t="shared" si="83"/>
        <v>11.35</v>
      </c>
      <c r="L261" s="29"/>
      <c r="M261" s="6">
        <f t="shared" si="84"/>
        <v>0</v>
      </c>
    </row>
    <row r="262" spans="1:15" ht="39" customHeight="1" x14ac:dyDescent="0.25">
      <c r="A262" s="23" t="s">
        <v>28</v>
      </c>
      <c r="B262" s="24" t="s">
        <v>255</v>
      </c>
      <c r="C262" s="23" t="s">
        <v>21</v>
      </c>
      <c r="D262" s="23" t="s">
        <v>256</v>
      </c>
      <c r="E262" s="183" t="s">
        <v>31</v>
      </c>
      <c r="F262" s="184"/>
      <c r="G262" s="25" t="s">
        <v>159</v>
      </c>
      <c r="H262" s="26">
        <v>0.97</v>
      </c>
      <c r="I262" s="27">
        <v>0.15</v>
      </c>
      <c r="J262" s="27">
        <v>0.14000000000000001</v>
      </c>
      <c r="K262" s="46">
        <f t="shared" si="83"/>
        <v>0.14000000000000001</v>
      </c>
      <c r="L262" s="29"/>
      <c r="M262" s="6">
        <f t="shared" si="84"/>
        <v>0</v>
      </c>
    </row>
    <row r="263" spans="1:15" ht="25.5" customHeight="1" x14ac:dyDescent="0.25">
      <c r="A263" s="23" t="s">
        <v>28</v>
      </c>
      <c r="B263" s="24" t="s">
        <v>257</v>
      </c>
      <c r="C263" s="23" t="s">
        <v>21</v>
      </c>
      <c r="D263" s="23" t="s">
        <v>258</v>
      </c>
      <c r="E263" s="183" t="s">
        <v>31</v>
      </c>
      <c r="F263" s="184"/>
      <c r="G263" s="25" t="s">
        <v>80</v>
      </c>
      <c r="H263" s="26">
        <v>2.5000000000000001E-2</v>
      </c>
      <c r="I263" s="27">
        <v>20.11</v>
      </c>
      <c r="J263" s="27">
        <f>H263*I263</f>
        <v>0.50275000000000003</v>
      </c>
      <c r="K263" s="28">
        <f t="shared" si="83"/>
        <v>0.5</v>
      </c>
      <c r="L263" s="29"/>
      <c r="M263" s="6">
        <f t="shared" si="84"/>
        <v>0</v>
      </c>
    </row>
    <row r="264" spans="1:15" ht="18" customHeight="1" x14ac:dyDescent="0.25">
      <c r="A264" s="30"/>
      <c r="B264" s="30"/>
      <c r="C264" s="30"/>
      <c r="D264" s="30"/>
      <c r="E264" s="30" t="s">
        <v>41</v>
      </c>
      <c r="F264" s="31">
        <v>2.48</v>
      </c>
      <c r="G264" s="30" t="s">
        <v>42</v>
      </c>
      <c r="H264" s="31">
        <v>0</v>
      </c>
      <c r="I264" s="30" t="s">
        <v>43</v>
      </c>
      <c r="J264" s="31">
        <v>2.48</v>
      </c>
      <c r="K264" s="32"/>
      <c r="L264" s="29"/>
      <c r="M264" s="6">
        <f t="shared" si="84"/>
        <v>0</v>
      </c>
    </row>
    <row r="265" spans="1:15" ht="18" customHeight="1" x14ac:dyDescent="0.25">
      <c r="A265" s="30"/>
      <c r="B265" s="30"/>
      <c r="C265" s="30"/>
      <c r="D265" s="30"/>
      <c r="E265" s="30" t="s">
        <v>44</v>
      </c>
      <c r="F265" s="31">
        <f>J265-J258</f>
        <v>3.5200000000000014</v>
      </c>
      <c r="G265" s="30"/>
      <c r="H265" s="187" t="s">
        <v>45</v>
      </c>
      <c r="I265" s="188"/>
      <c r="J265" s="31">
        <v>17.78</v>
      </c>
      <c r="K265" s="46">
        <f>TRUNC(K258*1.247,2)</f>
        <v>17.78</v>
      </c>
      <c r="L265" s="29"/>
      <c r="M265" s="6">
        <f t="shared" si="84"/>
        <v>0</v>
      </c>
    </row>
    <row r="266" spans="1:15" x14ac:dyDescent="0.25">
      <c r="A266" s="35"/>
      <c r="B266" s="35"/>
      <c r="C266" s="35"/>
      <c r="D266" s="35"/>
      <c r="E266" s="35"/>
      <c r="F266" s="35"/>
      <c r="G266" s="35" t="s">
        <v>46</v>
      </c>
      <c r="H266" s="36" t="s">
        <v>265</v>
      </c>
      <c r="I266" s="35" t="s">
        <v>48</v>
      </c>
      <c r="J266" s="37">
        <f>TRUNC(J265*H266,2)</f>
        <v>1036.92</v>
      </c>
      <c r="K266" s="45">
        <f>TRUNC(H266*K265,2)</f>
        <v>1036.92</v>
      </c>
      <c r="L266" s="39">
        <f>J266-K266</f>
        <v>0</v>
      </c>
      <c r="M266" s="6">
        <f t="shared" si="84"/>
        <v>0</v>
      </c>
      <c r="N266" s="40">
        <f t="shared" ref="N266:O266" si="85">J266</f>
        <v>1036.92</v>
      </c>
      <c r="O266" s="40">
        <f t="shared" si="85"/>
        <v>1036.92</v>
      </c>
    </row>
    <row r="267" spans="1:15" ht="0.75" customHeight="1" x14ac:dyDescent="0.25">
      <c r="A267" s="41"/>
      <c r="B267" s="41"/>
      <c r="C267" s="41"/>
      <c r="D267" s="41"/>
      <c r="E267" s="41"/>
      <c r="F267" s="41"/>
      <c r="G267" s="41"/>
      <c r="H267" s="41"/>
      <c r="I267" s="41"/>
      <c r="J267" s="41"/>
      <c r="K267" s="42"/>
      <c r="L267" s="43"/>
      <c r="M267" s="6">
        <f t="shared" si="84"/>
        <v>0</v>
      </c>
    </row>
    <row r="268" spans="1:15" ht="18" customHeight="1" x14ac:dyDescent="0.25">
      <c r="A268" s="11" t="s">
        <v>266</v>
      </c>
      <c r="B268" s="12" t="s">
        <v>11</v>
      </c>
      <c r="C268" s="11" t="s">
        <v>12</v>
      </c>
      <c r="D268" s="11" t="s">
        <v>13</v>
      </c>
      <c r="E268" s="185" t="s">
        <v>14</v>
      </c>
      <c r="F268" s="184"/>
      <c r="G268" s="13" t="s">
        <v>15</v>
      </c>
      <c r="H268" s="12" t="s">
        <v>16</v>
      </c>
      <c r="I268" s="12" t="s">
        <v>17</v>
      </c>
      <c r="J268" s="12" t="s">
        <v>18</v>
      </c>
      <c r="K268" s="14"/>
      <c r="L268" s="15"/>
      <c r="M268" s="6">
        <f t="shared" si="84"/>
        <v>0</v>
      </c>
    </row>
    <row r="269" spans="1:15" ht="39" customHeight="1" x14ac:dyDescent="0.25">
      <c r="A269" s="16" t="s">
        <v>19</v>
      </c>
      <c r="B269" s="17" t="s">
        <v>267</v>
      </c>
      <c r="C269" s="16" t="s">
        <v>21</v>
      </c>
      <c r="D269" s="16" t="s">
        <v>268</v>
      </c>
      <c r="E269" s="186" t="s">
        <v>69</v>
      </c>
      <c r="F269" s="184"/>
      <c r="G269" s="18" t="s">
        <v>70</v>
      </c>
      <c r="H269" s="19">
        <v>1</v>
      </c>
      <c r="I269" s="20">
        <f>J269</f>
        <v>931.69</v>
      </c>
      <c r="J269" s="20">
        <f t="shared" ref="J269:K269" si="86">SUM(J270:J273)</f>
        <v>931.69</v>
      </c>
      <c r="K269" s="52">
        <f t="shared" si="86"/>
        <v>931.69</v>
      </c>
      <c r="L269" s="22"/>
      <c r="M269" s="6">
        <f t="shared" si="84"/>
        <v>0</v>
      </c>
    </row>
    <row r="270" spans="1:15" ht="24" customHeight="1" x14ac:dyDescent="0.25">
      <c r="A270" s="23" t="s">
        <v>25</v>
      </c>
      <c r="B270" s="24" t="s">
        <v>73</v>
      </c>
      <c r="C270" s="23" t="s">
        <v>21</v>
      </c>
      <c r="D270" s="23" t="s">
        <v>74</v>
      </c>
      <c r="E270" s="183" t="s">
        <v>23</v>
      </c>
      <c r="F270" s="184"/>
      <c r="G270" s="25" t="s">
        <v>24</v>
      </c>
      <c r="H270" s="26">
        <v>5.1319999999999997</v>
      </c>
      <c r="I270" s="27">
        <v>20.32</v>
      </c>
      <c r="J270" s="27">
        <v>104.28</v>
      </c>
      <c r="K270" s="28">
        <f t="shared" ref="K270:K273" si="87">TRUNC(H270*I270,2)</f>
        <v>104.28</v>
      </c>
      <c r="L270" s="29"/>
      <c r="M270" s="6">
        <f t="shared" si="84"/>
        <v>0</v>
      </c>
    </row>
    <row r="271" spans="1:15" ht="24" customHeight="1" x14ac:dyDescent="0.25">
      <c r="A271" s="23" t="s">
        <v>25</v>
      </c>
      <c r="B271" s="24" t="s">
        <v>146</v>
      </c>
      <c r="C271" s="23" t="s">
        <v>21</v>
      </c>
      <c r="D271" s="23" t="s">
        <v>147</v>
      </c>
      <c r="E271" s="183" t="s">
        <v>23</v>
      </c>
      <c r="F271" s="184"/>
      <c r="G271" s="25" t="s">
        <v>24</v>
      </c>
      <c r="H271" s="26">
        <v>10.263</v>
      </c>
      <c r="I271" s="27">
        <v>25.62</v>
      </c>
      <c r="J271" s="27">
        <v>262.93</v>
      </c>
      <c r="K271" s="28">
        <f t="shared" si="87"/>
        <v>262.93</v>
      </c>
      <c r="L271" s="29"/>
      <c r="M271" s="6">
        <f t="shared" si="84"/>
        <v>0</v>
      </c>
    </row>
    <row r="272" spans="1:15" ht="51.75" customHeight="1" x14ac:dyDescent="0.25">
      <c r="A272" s="23" t="s">
        <v>25</v>
      </c>
      <c r="B272" s="24" t="s">
        <v>269</v>
      </c>
      <c r="C272" s="23" t="s">
        <v>21</v>
      </c>
      <c r="D272" s="23" t="s">
        <v>270</v>
      </c>
      <c r="E272" s="183" t="s">
        <v>23</v>
      </c>
      <c r="F272" s="184"/>
      <c r="G272" s="25" t="s">
        <v>70</v>
      </c>
      <c r="H272" s="26">
        <v>0.13</v>
      </c>
      <c r="I272" s="27">
        <v>580.02</v>
      </c>
      <c r="J272" s="27">
        <v>75.400000000000006</v>
      </c>
      <c r="K272" s="28">
        <f t="shared" si="87"/>
        <v>75.400000000000006</v>
      </c>
      <c r="L272" s="29"/>
      <c r="M272" s="6">
        <f t="shared" si="84"/>
        <v>0</v>
      </c>
    </row>
    <row r="273" spans="1:15" ht="25.5" customHeight="1" x14ac:dyDescent="0.25">
      <c r="A273" s="23" t="s">
        <v>28</v>
      </c>
      <c r="B273" s="24" t="s">
        <v>271</v>
      </c>
      <c r="C273" s="23" t="s">
        <v>21</v>
      </c>
      <c r="D273" s="23" t="s">
        <v>272</v>
      </c>
      <c r="E273" s="183" t="s">
        <v>31</v>
      </c>
      <c r="F273" s="184"/>
      <c r="G273" s="25" t="s">
        <v>159</v>
      </c>
      <c r="H273" s="26">
        <v>122.27</v>
      </c>
      <c r="I273" s="27">
        <v>4</v>
      </c>
      <c r="J273" s="27">
        <f>I273*H273</f>
        <v>489.08</v>
      </c>
      <c r="K273" s="28">
        <f t="shared" si="87"/>
        <v>489.08</v>
      </c>
      <c r="L273" s="29"/>
      <c r="M273" s="6">
        <f t="shared" si="84"/>
        <v>0</v>
      </c>
    </row>
    <row r="274" spans="1:15" ht="18" customHeight="1" x14ac:dyDescent="0.25">
      <c r="A274" s="30"/>
      <c r="B274" s="30"/>
      <c r="C274" s="30"/>
      <c r="D274" s="30"/>
      <c r="E274" s="30" t="s">
        <v>41</v>
      </c>
      <c r="F274" s="31">
        <v>294.5</v>
      </c>
      <c r="G274" s="30" t="s">
        <v>42</v>
      </c>
      <c r="H274" s="31">
        <v>0</v>
      </c>
      <c r="I274" s="30" t="s">
        <v>43</v>
      </c>
      <c r="J274" s="31">
        <v>294.5</v>
      </c>
      <c r="K274" s="32"/>
      <c r="L274" s="29"/>
      <c r="M274" s="6">
        <f t="shared" si="84"/>
        <v>0</v>
      </c>
    </row>
    <row r="275" spans="1:15" ht="18" customHeight="1" x14ac:dyDescent="0.25">
      <c r="A275" s="30"/>
      <c r="B275" s="30"/>
      <c r="C275" s="30"/>
      <c r="D275" s="30"/>
      <c r="E275" s="30" t="s">
        <v>44</v>
      </c>
      <c r="F275" s="31">
        <f>J275-J269</f>
        <v>230.11999999999989</v>
      </c>
      <c r="G275" s="30"/>
      <c r="H275" s="187" t="s">
        <v>45</v>
      </c>
      <c r="I275" s="188"/>
      <c r="J275" s="31">
        <v>1161.81</v>
      </c>
      <c r="K275" s="46">
        <f>TRUNC(K269*1.247,2)</f>
        <v>1161.81</v>
      </c>
      <c r="L275" s="29"/>
      <c r="M275" s="6">
        <f t="shared" si="84"/>
        <v>0</v>
      </c>
    </row>
    <row r="276" spans="1:15" x14ac:dyDescent="0.25">
      <c r="A276" s="35"/>
      <c r="B276" s="35"/>
      <c r="C276" s="35"/>
      <c r="D276" s="35"/>
      <c r="E276" s="35"/>
      <c r="F276" s="35"/>
      <c r="G276" s="35" t="s">
        <v>46</v>
      </c>
      <c r="H276" s="36" t="s">
        <v>273</v>
      </c>
      <c r="I276" s="35" t="s">
        <v>48</v>
      </c>
      <c r="J276" s="37">
        <f>TRUNC(J275*H276,2)</f>
        <v>1568.44</v>
      </c>
      <c r="K276" s="45">
        <f>TRUNC(H276*K275,2)</f>
        <v>1568.44</v>
      </c>
      <c r="L276" s="39">
        <f>J276-K276</f>
        <v>0</v>
      </c>
      <c r="M276" s="6">
        <f t="shared" si="84"/>
        <v>0</v>
      </c>
      <c r="N276" s="40">
        <f t="shared" ref="N276:O276" si="88">J276</f>
        <v>1568.44</v>
      </c>
      <c r="O276" s="40">
        <f t="shared" si="88"/>
        <v>1568.44</v>
      </c>
    </row>
    <row r="277" spans="1:15" ht="0.75" customHeight="1" x14ac:dyDescent="0.25">
      <c r="A277" s="41"/>
      <c r="B277" s="41"/>
      <c r="C277" s="41"/>
      <c r="D277" s="41"/>
      <c r="E277" s="41"/>
      <c r="F277" s="41"/>
      <c r="G277" s="41"/>
      <c r="H277" s="41"/>
      <c r="I277" s="41"/>
      <c r="J277" s="41"/>
      <c r="K277" s="42"/>
      <c r="L277" s="43"/>
      <c r="M277" s="6">
        <f t="shared" si="84"/>
        <v>0</v>
      </c>
    </row>
    <row r="278" spans="1:15" ht="24" customHeight="1" x14ac:dyDescent="0.25">
      <c r="A278" s="7" t="s">
        <v>274</v>
      </c>
      <c r="B278" s="7"/>
      <c r="C278" s="7"/>
      <c r="D278" s="7" t="s">
        <v>275</v>
      </c>
      <c r="E278" s="7"/>
      <c r="F278" s="190"/>
      <c r="G278" s="184"/>
      <c r="H278" s="8"/>
      <c r="I278" s="7"/>
      <c r="J278" s="9">
        <f t="shared" ref="J278:K278" si="89">J290+J301+J312+J323+J334+J348</f>
        <v>15695.619999999999</v>
      </c>
      <c r="K278" s="49">
        <f t="shared" si="89"/>
        <v>15695.619999999999</v>
      </c>
      <c r="L278" s="10"/>
      <c r="M278" s="6">
        <f t="shared" si="84"/>
        <v>0</v>
      </c>
    </row>
    <row r="279" spans="1:15" ht="18" customHeight="1" x14ac:dyDescent="0.25">
      <c r="A279" s="11" t="s">
        <v>276</v>
      </c>
      <c r="B279" s="12" t="s">
        <v>11</v>
      </c>
      <c r="C279" s="11" t="s">
        <v>12</v>
      </c>
      <c r="D279" s="11" t="s">
        <v>13</v>
      </c>
      <c r="E279" s="185" t="s">
        <v>14</v>
      </c>
      <c r="F279" s="184"/>
      <c r="G279" s="13" t="s">
        <v>15</v>
      </c>
      <c r="H279" s="12" t="s">
        <v>16</v>
      </c>
      <c r="I279" s="12" t="s">
        <v>17</v>
      </c>
      <c r="J279" s="12" t="s">
        <v>18</v>
      </c>
      <c r="K279" s="14"/>
      <c r="L279" s="15"/>
      <c r="M279" s="6">
        <f t="shared" si="84"/>
        <v>0</v>
      </c>
    </row>
    <row r="280" spans="1:15" ht="39" customHeight="1" x14ac:dyDescent="0.25">
      <c r="A280" s="16" t="s">
        <v>19</v>
      </c>
      <c r="B280" s="17" t="s">
        <v>218</v>
      </c>
      <c r="C280" s="16" t="s">
        <v>21</v>
      </c>
      <c r="D280" s="16" t="s">
        <v>219</v>
      </c>
      <c r="E280" s="186" t="s">
        <v>69</v>
      </c>
      <c r="F280" s="184"/>
      <c r="G280" s="18" t="s">
        <v>70</v>
      </c>
      <c r="H280" s="19">
        <v>1</v>
      </c>
      <c r="I280" s="20">
        <f>J280</f>
        <v>492.76</v>
      </c>
      <c r="J280" s="20">
        <v>492.76</v>
      </c>
      <c r="K280" s="51">
        <f>SUM(K281:K287)</f>
        <v>492.76</v>
      </c>
      <c r="L280" s="22"/>
      <c r="M280" s="6">
        <f t="shared" si="84"/>
        <v>0</v>
      </c>
    </row>
    <row r="281" spans="1:15" ht="25.5" customHeight="1" x14ac:dyDescent="0.25">
      <c r="A281" s="23" t="s">
        <v>25</v>
      </c>
      <c r="B281" s="24" t="s">
        <v>204</v>
      </c>
      <c r="C281" s="23" t="s">
        <v>21</v>
      </c>
      <c r="D281" s="23" t="s">
        <v>205</v>
      </c>
      <c r="E281" s="183" t="s">
        <v>23</v>
      </c>
      <c r="F281" s="184"/>
      <c r="G281" s="25" t="s">
        <v>24</v>
      </c>
      <c r="H281" s="26">
        <v>1.2501</v>
      </c>
      <c r="I281" s="27">
        <v>19.600000000000001</v>
      </c>
      <c r="J281" s="27">
        <v>24.5</v>
      </c>
      <c r="K281" s="28">
        <f t="shared" ref="K281:K287" si="90">TRUNC(H281*I281,2)</f>
        <v>24.5</v>
      </c>
      <c r="L281" s="29"/>
      <c r="M281" s="6">
        <f t="shared" si="84"/>
        <v>0</v>
      </c>
    </row>
    <row r="282" spans="1:15" ht="24" customHeight="1" x14ac:dyDescent="0.25">
      <c r="A282" s="23" t="s">
        <v>25</v>
      </c>
      <c r="B282" s="24" t="s">
        <v>73</v>
      </c>
      <c r="C282" s="23" t="s">
        <v>21</v>
      </c>
      <c r="D282" s="23" t="s">
        <v>74</v>
      </c>
      <c r="E282" s="183" t="s">
        <v>23</v>
      </c>
      <c r="F282" s="184"/>
      <c r="G282" s="25" t="s">
        <v>24</v>
      </c>
      <c r="H282" s="26">
        <v>1.9792000000000001</v>
      </c>
      <c r="I282" s="27">
        <v>20.32</v>
      </c>
      <c r="J282" s="27">
        <v>40.21</v>
      </c>
      <c r="K282" s="28">
        <f t="shared" si="90"/>
        <v>40.21</v>
      </c>
      <c r="L282" s="29"/>
      <c r="M282" s="6">
        <f t="shared" si="84"/>
        <v>0</v>
      </c>
    </row>
    <row r="283" spans="1:15" ht="51.75" customHeight="1" x14ac:dyDescent="0.25">
      <c r="A283" s="23" t="s">
        <v>25</v>
      </c>
      <c r="B283" s="24" t="s">
        <v>220</v>
      </c>
      <c r="C283" s="23" t="s">
        <v>21</v>
      </c>
      <c r="D283" s="23" t="s">
        <v>221</v>
      </c>
      <c r="E283" s="183" t="s">
        <v>97</v>
      </c>
      <c r="F283" s="184"/>
      <c r="G283" s="25" t="s">
        <v>98</v>
      </c>
      <c r="H283" s="26">
        <v>0.64339999999999997</v>
      </c>
      <c r="I283" s="27">
        <v>5.59</v>
      </c>
      <c r="J283" s="27">
        <v>3.59</v>
      </c>
      <c r="K283" s="28">
        <f t="shared" si="90"/>
        <v>3.59</v>
      </c>
      <c r="L283" s="29"/>
      <c r="M283" s="6">
        <f t="shared" si="84"/>
        <v>0</v>
      </c>
    </row>
    <row r="284" spans="1:15" ht="51.75" customHeight="1" x14ac:dyDescent="0.25">
      <c r="A284" s="23" t="s">
        <v>25</v>
      </c>
      <c r="B284" s="24" t="s">
        <v>222</v>
      </c>
      <c r="C284" s="23" t="s">
        <v>21</v>
      </c>
      <c r="D284" s="23" t="s">
        <v>223</v>
      </c>
      <c r="E284" s="183" t="s">
        <v>97</v>
      </c>
      <c r="F284" s="184"/>
      <c r="G284" s="25" t="s">
        <v>101</v>
      </c>
      <c r="H284" s="26">
        <v>0.60670000000000002</v>
      </c>
      <c r="I284" s="27">
        <v>1.57</v>
      </c>
      <c r="J284" s="27">
        <v>0.95</v>
      </c>
      <c r="K284" s="28">
        <f t="shared" si="90"/>
        <v>0.95</v>
      </c>
      <c r="L284" s="29"/>
      <c r="M284" s="6">
        <f t="shared" si="84"/>
        <v>0</v>
      </c>
    </row>
    <row r="285" spans="1:15" ht="25.5" customHeight="1" x14ac:dyDescent="0.25">
      <c r="A285" s="23" t="s">
        <v>28</v>
      </c>
      <c r="B285" s="24" t="s">
        <v>212</v>
      </c>
      <c r="C285" s="23" t="s">
        <v>21</v>
      </c>
      <c r="D285" s="23" t="s">
        <v>213</v>
      </c>
      <c r="E285" s="183" t="s">
        <v>31</v>
      </c>
      <c r="F285" s="184"/>
      <c r="G285" s="25" t="s">
        <v>70</v>
      </c>
      <c r="H285" s="26">
        <v>0.72750000000000004</v>
      </c>
      <c r="I285" s="27">
        <v>115</v>
      </c>
      <c r="J285" s="27">
        <f t="shared" ref="J285:J287" si="91">H285*I285</f>
        <v>83.662500000000009</v>
      </c>
      <c r="K285" s="28">
        <f t="shared" si="90"/>
        <v>83.66</v>
      </c>
      <c r="L285" s="29"/>
      <c r="M285" s="6">
        <f t="shared" si="84"/>
        <v>0</v>
      </c>
    </row>
    <row r="286" spans="1:15" ht="24" customHeight="1" x14ac:dyDescent="0.25">
      <c r="A286" s="23" t="s">
        <v>28</v>
      </c>
      <c r="B286" s="24" t="s">
        <v>214</v>
      </c>
      <c r="C286" s="23" t="s">
        <v>21</v>
      </c>
      <c r="D286" s="23" t="s">
        <v>215</v>
      </c>
      <c r="E286" s="183" t="s">
        <v>31</v>
      </c>
      <c r="F286" s="184"/>
      <c r="G286" s="25" t="s">
        <v>80</v>
      </c>
      <c r="H286" s="26">
        <v>364.94330000000002</v>
      </c>
      <c r="I286" s="27">
        <v>0.73</v>
      </c>
      <c r="J286" s="27">
        <f t="shared" si="91"/>
        <v>266.40860900000001</v>
      </c>
      <c r="K286" s="28">
        <f t="shared" si="90"/>
        <v>266.39999999999998</v>
      </c>
      <c r="L286" s="29"/>
      <c r="M286" s="6">
        <f t="shared" si="84"/>
        <v>0</v>
      </c>
    </row>
    <row r="287" spans="1:15" ht="25.5" customHeight="1" x14ac:dyDescent="0.25">
      <c r="A287" s="23" t="s">
        <v>28</v>
      </c>
      <c r="B287" s="24" t="s">
        <v>210</v>
      </c>
      <c r="C287" s="23" t="s">
        <v>21</v>
      </c>
      <c r="D287" s="23" t="s">
        <v>211</v>
      </c>
      <c r="E287" s="183" t="s">
        <v>31</v>
      </c>
      <c r="F287" s="184"/>
      <c r="G287" s="25" t="s">
        <v>70</v>
      </c>
      <c r="H287" s="26">
        <v>0.59719999999999995</v>
      </c>
      <c r="I287" s="27">
        <v>123</v>
      </c>
      <c r="J287" s="27">
        <f t="shared" si="91"/>
        <v>73.45559999999999</v>
      </c>
      <c r="K287" s="28">
        <f t="shared" si="90"/>
        <v>73.45</v>
      </c>
      <c r="L287" s="29"/>
      <c r="M287" s="6">
        <f t="shared" si="84"/>
        <v>0</v>
      </c>
    </row>
    <row r="288" spans="1:15" ht="18" customHeight="1" x14ac:dyDescent="0.25">
      <c r="A288" s="30"/>
      <c r="B288" s="30"/>
      <c r="C288" s="30"/>
      <c r="D288" s="30"/>
      <c r="E288" s="30" t="s">
        <v>41</v>
      </c>
      <c r="F288" s="31">
        <v>49.16</v>
      </c>
      <c r="G288" s="30" t="s">
        <v>42</v>
      </c>
      <c r="H288" s="31">
        <v>0</v>
      </c>
      <c r="I288" s="30" t="s">
        <v>43</v>
      </c>
      <c r="J288" s="31">
        <v>49.16</v>
      </c>
      <c r="K288" s="32"/>
      <c r="L288" s="29"/>
      <c r="M288" s="6">
        <f t="shared" si="84"/>
        <v>0</v>
      </c>
    </row>
    <row r="289" spans="1:15" ht="18" customHeight="1" x14ac:dyDescent="0.25">
      <c r="A289" s="30"/>
      <c r="B289" s="30"/>
      <c r="C289" s="30"/>
      <c r="D289" s="30"/>
      <c r="E289" s="30" t="s">
        <v>44</v>
      </c>
      <c r="F289" s="31">
        <f>J289-J280</f>
        <v>121.71000000000004</v>
      </c>
      <c r="G289" s="30"/>
      <c r="H289" s="187" t="s">
        <v>45</v>
      </c>
      <c r="I289" s="188"/>
      <c r="J289" s="31">
        <v>614.47</v>
      </c>
      <c r="K289" s="46">
        <f>TRUNC(K280*1.247,2)</f>
        <v>614.47</v>
      </c>
      <c r="L289" s="29"/>
      <c r="M289" s="6">
        <f t="shared" si="84"/>
        <v>0</v>
      </c>
    </row>
    <row r="290" spans="1:15" x14ac:dyDescent="0.25">
      <c r="A290" s="35"/>
      <c r="B290" s="35"/>
      <c r="C290" s="35"/>
      <c r="D290" s="35"/>
      <c r="E290" s="35"/>
      <c r="F290" s="35"/>
      <c r="G290" s="35" t="s">
        <v>46</v>
      </c>
      <c r="H290" s="36" t="s">
        <v>277</v>
      </c>
      <c r="I290" s="35" t="s">
        <v>48</v>
      </c>
      <c r="J290" s="37">
        <f>TRUNC(J289*H290,2)</f>
        <v>1185.92</v>
      </c>
      <c r="K290" s="45">
        <f>TRUNC(H290*K289,2)</f>
        <v>1185.92</v>
      </c>
      <c r="L290" s="39">
        <f>J290-K290</f>
        <v>0</v>
      </c>
      <c r="M290" s="6">
        <f t="shared" si="84"/>
        <v>0</v>
      </c>
      <c r="N290" s="40">
        <f t="shared" ref="N290:O290" si="92">J290</f>
        <v>1185.92</v>
      </c>
      <c r="O290" s="40">
        <f t="shared" si="92"/>
        <v>1185.92</v>
      </c>
    </row>
    <row r="291" spans="1:15" ht="0.75" customHeight="1" x14ac:dyDescent="0.25">
      <c r="A291" s="41"/>
      <c r="B291" s="41"/>
      <c r="C291" s="41"/>
      <c r="D291" s="41"/>
      <c r="E291" s="41"/>
      <c r="F291" s="41"/>
      <c r="G291" s="41"/>
      <c r="H291" s="41"/>
      <c r="I291" s="41"/>
      <c r="J291" s="41"/>
      <c r="K291" s="42"/>
      <c r="L291" s="43"/>
      <c r="M291" s="6">
        <f t="shared" si="84"/>
        <v>0</v>
      </c>
    </row>
    <row r="292" spans="1:15" ht="18" customHeight="1" x14ac:dyDescent="0.25">
      <c r="A292" s="11" t="s">
        <v>278</v>
      </c>
      <c r="B292" s="12" t="s">
        <v>11</v>
      </c>
      <c r="C292" s="11" t="s">
        <v>12</v>
      </c>
      <c r="D292" s="11" t="s">
        <v>13</v>
      </c>
      <c r="E292" s="185" t="s">
        <v>14</v>
      </c>
      <c r="F292" s="184"/>
      <c r="G292" s="13" t="s">
        <v>15</v>
      </c>
      <c r="H292" s="12" t="s">
        <v>16</v>
      </c>
      <c r="I292" s="12" t="s">
        <v>17</v>
      </c>
      <c r="J292" s="12" t="s">
        <v>18</v>
      </c>
      <c r="K292" s="14"/>
      <c r="L292" s="15"/>
      <c r="M292" s="6">
        <f t="shared" si="84"/>
        <v>0</v>
      </c>
    </row>
    <row r="293" spans="1:15" ht="25.5" customHeight="1" x14ac:dyDescent="0.25">
      <c r="A293" s="16" t="s">
        <v>19</v>
      </c>
      <c r="B293" s="17" t="s">
        <v>226</v>
      </c>
      <c r="C293" s="16" t="s">
        <v>21</v>
      </c>
      <c r="D293" s="16" t="s">
        <v>227</v>
      </c>
      <c r="E293" s="186" t="s">
        <v>69</v>
      </c>
      <c r="F293" s="184"/>
      <c r="G293" s="18" t="s">
        <v>70</v>
      </c>
      <c r="H293" s="19">
        <v>1</v>
      </c>
      <c r="I293" s="20">
        <v>277.07</v>
      </c>
      <c r="J293" s="20">
        <v>277.07</v>
      </c>
      <c r="K293" s="52">
        <f>SUM(K294:K298)</f>
        <v>277.07</v>
      </c>
      <c r="L293" s="22"/>
      <c r="M293" s="6">
        <f t="shared" si="84"/>
        <v>0</v>
      </c>
    </row>
    <row r="294" spans="1:15" ht="39" customHeight="1" x14ac:dyDescent="0.25">
      <c r="A294" s="23" t="s">
        <v>25</v>
      </c>
      <c r="B294" s="24" t="s">
        <v>228</v>
      </c>
      <c r="C294" s="23" t="s">
        <v>21</v>
      </c>
      <c r="D294" s="23" t="s">
        <v>229</v>
      </c>
      <c r="E294" s="183" t="s">
        <v>97</v>
      </c>
      <c r="F294" s="184"/>
      <c r="G294" s="25" t="s">
        <v>101</v>
      </c>
      <c r="H294" s="26">
        <v>1.417</v>
      </c>
      <c r="I294" s="27">
        <v>0.49</v>
      </c>
      <c r="J294" s="27">
        <v>0.69</v>
      </c>
      <c r="K294" s="28">
        <f t="shared" ref="K294:K298" si="93">TRUNC(H294*I294,2)</f>
        <v>0.69</v>
      </c>
      <c r="L294" s="29"/>
      <c r="M294" s="6">
        <f t="shared" si="84"/>
        <v>0</v>
      </c>
    </row>
    <row r="295" spans="1:15" ht="24" customHeight="1" x14ac:dyDescent="0.25">
      <c r="A295" s="23" t="s">
        <v>25</v>
      </c>
      <c r="B295" s="24" t="s">
        <v>73</v>
      </c>
      <c r="C295" s="23" t="s">
        <v>21</v>
      </c>
      <c r="D295" s="23" t="s">
        <v>74</v>
      </c>
      <c r="E295" s="183" t="s">
        <v>23</v>
      </c>
      <c r="F295" s="184"/>
      <c r="G295" s="25" t="s">
        <v>24</v>
      </c>
      <c r="H295" s="26">
        <v>7.3769999999999998</v>
      </c>
      <c r="I295" s="27">
        <v>20.32</v>
      </c>
      <c r="J295" s="27">
        <v>149.9</v>
      </c>
      <c r="K295" s="28">
        <f t="shared" si="93"/>
        <v>149.9</v>
      </c>
      <c r="L295" s="29"/>
      <c r="M295" s="6">
        <f t="shared" si="84"/>
        <v>0</v>
      </c>
    </row>
    <row r="296" spans="1:15" ht="24" customHeight="1" x14ac:dyDescent="0.25">
      <c r="A296" s="23" t="s">
        <v>25</v>
      </c>
      <c r="B296" s="24" t="s">
        <v>71</v>
      </c>
      <c r="C296" s="23" t="s">
        <v>21</v>
      </c>
      <c r="D296" s="23" t="s">
        <v>72</v>
      </c>
      <c r="E296" s="183" t="s">
        <v>23</v>
      </c>
      <c r="F296" s="184"/>
      <c r="G296" s="25" t="s">
        <v>24</v>
      </c>
      <c r="H296" s="26">
        <v>2.4590000000000001</v>
      </c>
      <c r="I296" s="27">
        <v>25.26</v>
      </c>
      <c r="J296" s="27">
        <v>62.11</v>
      </c>
      <c r="K296" s="28">
        <f t="shared" si="93"/>
        <v>62.11</v>
      </c>
      <c r="L296" s="29"/>
      <c r="M296" s="6">
        <f t="shared" si="84"/>
        <v>0</v>
      </c>
    </row>
    <row r="297" spans="1:15" ht="39" customHeight="1" x14ac:dyDescent="0.25">
      <c r="A297" s="23" t="s">
        <v>25</v>
      </c>
      <c r="B297" s="24" t="s">
        <v>230</v>
      </c>
      <c r="C297" s="23" t="s">
        <v>21</v>
      </c>
      <c r="D297" s="23" t="s">
        <v>231</v>
      </c>
      <c r="E297" s="183" t="s">
        <v>97</v>
      </c>
      <c r="F297" s="184"/>
      <c r="G297" s="25" t="s">
        <v>98</v>
      </c>
      <c r="H297" s="26">
        <v>1.042</v>
      </c>
      <c r="I297" s="27">
        <v>1.33</v>
      </c>
      <c r="J297" s="27">
        <v>1.38</v>
      </c>
      <c r="K297" s="28">
        <f t="shared" si="93"/>
        <v>1.38</v>
      </c>
      <c r="L297" s="29"/>
      <c r="M297" s="6">
        <f t="shared" si="84"/>
        <v>0</v>
      </c>
    </row>
    <row r="298" spans="1:15" ht="24" customHeight="1" x14ac:dyDescent="0.25">
      <c r="A298" s="23" t="s">
        <v>25</v>
      </c>
      <c r="B298" s="24" t="s">
        <v>146</v>
      </c>
      <c r="C298" s="23" t="s">
        <v>21</v>
      </c>
      <c r="D298" s="23" t="s">
        <v>147</v>
      </c>
      <c r="E298" s="183" t="s">
        <v>23</v>
      </c>
      <c r="F298" s="184"/>
      <c r="G298" s="25" t="s">
        <v>24</v>
      </c>
      <c r="H298" s="26">
        <v>2.4590000000000001</v>
      </c>
      <c r="I298" s="27">
        <v>25.62</v>
      </c>
      <c r="J298" s="27">
        <v>62.99</v>
      </c>
      <c r="K298" s="28">
        <f t="shared" si="93"/>
        <v>62.99</v>
      </c>
      <c r="L298" s="29"/>
      <c r="M298" s="6">
        <f t="shared" si="84"/>
        <v>0</v>
      </c>
    </row>
    <row r="299" spans="1:15" ht="18" customHeight="1" x14ac:dyDescent="0.25">
      <c r="A299" s="30"/>
      <c r="B299" s="30"/>
      <c r="C299" s="30"/>
      <c r="D299" s="30"/>
      <c r="E299" s="30" t="s">
        <v>41</v>
      </c>
      <c r="F299" s="31">
        <v>210.45</v>
      </c>
      <c r="G299" s="30" t="s">
        <v>42</v>
      </c>
      <c r="H299" s="31">
        <v>0</v>
      </c>
      <c r="I299" s="30" t="s">
        <v>43</v>
      </c>
      <c r="J299" s="31">
        <v>210.45</v>
      </c>
      <c r="K299" s="32"/>
      <c r="L299" s="29"/>
      <c r="M299" s="6">
        <f t="shared" si="84"/>
        <v>0</v>
      </c>
    </row>
    <row r="300" spans="1:15" ht="18" customHeight="1" x14ac:dyDescent="0.25">
      <c r="A300" s="30"/>
      <c r="B300" s="30"/>
      <c r="C300" s="30"/>
      <c r="D300" s="30"/>
      <c r="E300" s="30" t="s">
        <v>44</v>
      </c>
      <c r="F300" s="31">
        <v>71.2</v>
      </c>
      <c r="G300" s="30"/>
      <c r="H300" s="187" t="s">
        <v>45</v>
      </c>
      <c r="I300" s="188"/>
      <c r="J300" s="31">
        <v>345.5</v>
      </c>
      <c r="K300" s="46">
        <f>TRUNC(K293*1.247,2)</f>
        <v>345.5</v>
      </c>
      <c r="L300" s="29"/>
      <c r="M300" s="6">
        <f t="shared" si="84"/>
        <v>0</v>
      </c>
    </row>
    <row r="301" spans="1:15" x14ac:dyDescent="0.25">
      <c r="A301" s="35"/>
      <c r="B301" s="35"/>
      <c r="C301" s="35"/>
      <c r="D301" s="35"/>
      <c r="E301" s="35"/>
      <c r="F301" s="35"/>
      <c r="G301" s="35" t="s">
        <v>46</v>
      </c>
      <c r="H301" s="36" t="s">
        <v>277</v>
      </c>
      <c r="I301" s="35" t="s">
        <v>48</v>
      </c>
      <c r="J301" s="37">
        <f>TRUNC(J300*H301,2)</f>
        <v>666.81</v>
      </c>
      <c r="K301" s="45">
        <f>TRUNC(H301*K300,2)</f>
        <v>666.81</v>
      </c>
      <c r="L301" s="39">
        <f>J301-K301</f>
        <v>0</v>
      </c>
      <c r="M301" s="6">
        <f t="shared" si="84"/>
        <v>0</v>
      </c>
      <c r="N301" s="40">
        <f t="shared" ref="N301:O301" si="94">J301</f>
        <v>666.81</v>
      </c>
      <c r="O301" s="40">
        <f t="shared" si="94"/>
        <v>666.81</v>
      </c>
    </row>
    <row r="302" spans="1:15" ht="0.75" customHeight="1" x14ac:dyDescent="0.25">
      <c r="A302" s="41"/>
      <c r="B302" s="41"/>
      <c r="C302" s="41"/>
      <c r="D302" s="41"/>
      <c r="E302" s="41"/>
      <c r="F302" s="41"/>
      <c r="G302" s="41"/>
      <c r="H302" s="41"/>
      <c r="I302" s="41"/>
      <c r="J302" s="41"/>
      <c r="K302" s="42"/>
      <c r="L302" s="43"/>
      <c r="M302" s="6">
        <f t="shared" si="84"/>
        <v>0</v>
      </c>
    </row>
    <row r="303" spans="1:15" ht="18" customHeight="1" x14ac:dyDescent="0.25">
      <c r="A303" s="11" t="s">
        <v>279</v>
      </c>
      <c r="B303" s="12" t="s">
        <v>11</v>
      </c>
      <c r="C303" s="11" t="s">
        <v>12</v>
      </c>
      <c r="D303" s="11" t="s">
        <v>13</v>
      </c>
      <c r="E303" s="185" t="s">
        <v>14</v>
      </c>
      <c r="F303" s="184"/>
      <c r="G303" s="13" t="s">
        <v>15</v>
      </c>
      <c r="H303" s="12" t="s">
        <v>16</v>
      </c>
      <c r="I303" s="12" t="s">
        <v>17</v>
      </c>
      <c r="J303" s="12" t="s">
        <v>18</v>
      </c>
      <c r="K303" s="14"/>
      <c r="L303" s="15"/>
      <c r="M303" s="6">
        <f t="shared" si="84"/>
        <v>0</v>
      </c>
    </row>
    <row r="304" spans="1:15" ht="39" customHeight="1" x14ac:dyDescent="0.25">
      <c r="A304" s="16" t="s">
        <v>19</v>
      </c>
      <c r="B304" s="17" t="s">
        <v>280</v>
      </c>
      <c r="C304" s="16" t="s">
        <v>21</v>
      </c>
      <c r="D304" s="16" t="s">
        <v>281</v>
      </c>
      <c r="E304" s="186" t="s">
        <v>69</v>
      </c>
      <c r="F304" s="184"/>
      <c r="G304" s="18" t="s">
        <v>77</v>
      </c>
      <c r="H304" s="19">
        <v>1</v>
      </c>
      <c r="I304" s="20">
        <f>J304</f>
        <v>131.48000000000002</v>
      </c>
      <c r="J304" s="20">
        <v>131.48000000000002</v>
      </c>
      <c r="K304" s="52">
        <f>SUM(K305:K309)</f>
        <v>131.48000000000002</v>
      </c>
      <c r="L304" s="22"/>
      <c r="M304" s="6">
        <f t="shared" si="84"/>
        <v>0</v>
      </c>
    </row>
    <row r="305" spans="1:15" ht="25.5" customHeight="1" x14ac:dyDescent="0.25">
      <c r="A305" s="23" t="s">
        <v>25</v>
      </c>
      <c r="B305" s="24" t="s">
        <v>282</v>
      </c>
      <c r="C305" s="23" t="s">
        <v>21</v>
      </c>
      <c r="D305" s="23" t="s">
        <v>283</v>
      </c>
      <c r="E305" s="183" t="s">
        <v>69</v>
      </c>
      <c r="F305" s="184"/>
      <c r="G305" s="25" t="s">
        <v>77</v>
      </c>
      <c r="H305" s="26">
        <v>0.53</v>
      </c>
      <c r="I305" s="27">
        <v>100</v>
      </c>
      <c r="J305" s="27">
        <f>H305*I305</f>
        <v>53</v>
      </c>
      <c r="K305" s="28">
        <f t="shared" ref="K305:K309" si="95">TRUNC(H305*I305,2)</f>
        <v>53</v>
      </c>
      <c r="L305" s="29"/>
      <c r="M305" s="6">
        <f t="shared" si="84"/>
        <v>0</v>
      </c>
    </row>
    <row r="306" spans="1:15" ht="24" customHeight="1" x14ac:dyDescent="0.25">
      <c r="A306" s="23" t="s">
        <v>25</v>
      </c>
      <c r="B306" s="24" t="s">
        <v>71</v>
      </c>
      <c r="C306" s="23" t="s">
        <v>21</v>
      </c>
      <c r="D306" s="23" t="s">
        <v>72</v>
      </c>
      <c r="E306" s="183" t="s">
        <v>23</v>
      </c>
      <c r="F306" s="184"/>
      <c r="G306" s="25" t="s">
        <v>24</v>
      </c>
      <c r="H306" s="26">
        <v>2.6680000000000001</v>
      </c>
      <c r="I306" s="27">
        <v>25.26</v>
      </c>
      <c r="J306" s="27">
        <v>67.39</v>
      </c>
      <c r="K306" s="28">
        <f t="shared" si="95"/>
        <v>67.39</v>
      </c>
      <c r="L306" s="29"/>
      <c r="M306" s="6">
        <f t="shared" si="84"/>
        <v>0</v>
      </c>
    </row>
    <row r="307" spans="1:15" ht="25.5" customHeight="1" x14ac:dyDescent="0.25">
      <c r="A307" s="23" t="s">
        <v>25</v>
      </c>
      <c r="B307" s="24" t="s">
        <v>93</v>
      </c>
      <c r="C307" s="23" t="s">
        <v>21</v>
      </c>
      <c r="D307" s="23" t="s">
        <v>94</v>
      </c>
      <c r="E307" s="183" t="s">
        <v>23</v>
      </c>
      <c r="F307" s="184"/>
      <c r="G307" s="25" t="s">
        <v>24</v>
      </c>
      <c r="H307" s="26">
        <v>0.48899999999999999</v>
      </c>
      <c r="I307" s="27">
        <v>21.42</v>
      </c>
      <c r="J307" s="27">
        <v>10.47</v>
      </c>
      <c r="K307" s="28">
        <f t="shared" si="95"/>
        <v>10.47</v>
      </c>
      <c r="L307" s="29"/>
      <c r="M307" s="6">
        <f t="shared" si="84"/>
        <v>0</v>
      </c>
    </row>
    <row r="308" spans="1:15" ht="25.5" customHeight="1" x14ac:dyDescent="0.25">
      <c r="A308" s="23" t="s">
        <v>28</v>
      </c>
      <c r="B308" s="24" t="s">
        <v>243</v>
      </c>
      <c r="C308" s="23" t="s">
        <v>21</v>
      </c>
      <c r="D308" s="23" t="s">
        <v>244</v>
      </c>
      <c r="E308" s="183" t="s">
        <v>31</v>
      </c>
      <c r="F308" s="184"/>
      <c r="G308" s="25" t="s">
        <v>80</v>
      </c>
      <c r="H308" s="26">
        <v>2.7E-2</v>
      </c>
      <c r="I308" s="27">
        <v>20.05</v>
      </c>
      <c r="J308" s="27">
        <f t="shared" ref="J308:J309" si="96">H308*I308</f>
        <v>0.54135</v>
      </c>
      <c r="K308" s="28">
        <f t="shared" si="95"/>
        <v>0.54</v>
      </c>
      <c r="L308" s="29"/>
      <c r="M308" s="6">
        <f t="shared" si="84"/>
        <v>0</v>
      </c>
    </row>
    <row r="309" spans="1:15" ht="25.5" customHeight="1" x14ac:dyDescent="0.25">
      <c r="A309" s="23" t="s">
        <v>28</v>
      </c>
      <c r="B309" s="24" t="s">
        <v>239</v>
      </c>
      <c r="C309" s="23" t="s">
        <v>21</v>
      </c>
      <c r="D309" s="23" t="s">
        <v>240</v>
      </c>
      <c r="E309" s="183" t="s">
        <v>31</v>
      </c>
      <c r="F309" s="184"/>
      <c r="G309" s="25" t="s">
        <v>110</v>
      </c>
      <c r="H309" s="26">
        <v>1.7000000000000001E-2</v>
      </c>
      <c r="I309" s="27">
        <v>5</v>
      </c>
      <c r="J309" s="27">
        <f t="shared" si="96"/>
        <v>8.5000000000000006E-2</v>
      </c>
      <c r="K309" s="28">
        <f t="shared" si="95"/>
        <v>0.08</v>
      </c>
      <c r="L309" s="29"/>
      <c r="M309" s="6">
        <f t="shared" si="84"/>
        <v>0</v>
      </c>
    </row>
    <row r="310" spans="1:15" ht="18" customHeight="1" x14ac:dyDescent="0.25">
      <c r="A310" s="30"/>
      <c r="B310" s="30"/>
      <c r="C310" s="30"/>
      <c r="D310" s="30"/>
      <c r="E310" s="30" t="s">
        <v>41</v>
      </c>
      <c r="F310" s="31">
        <v>71.41</v>
      </c>
      <c r="G310" s="30" t="s">
        <v>42</v>
      </c>
      <c r="H310" s="31">
        <v>0</v>
      </c>
      <c r="I310" s="30" t="s">
        <v>43</v>
      </c>
      <c r="J310" s="31">
        <v>71.41</v>
      </c>
      <c r="K310" s="32"/>
      <c r="L310" s="29"/>
      <c r="M310" s="6">
        <f t="shared" si="84"/>
        <v>0</v>
      </c>
    </row>
    <row r="311" spans="1:15" ht="18" customHeight="1" x14ac:dyDescent="0.25">
      <c r="A311" s="30"/>
      <c r="B311" s="30"/>
      <c r="C311" s="30"/>
      <c r="D311" s="30"/>
      <c r="E311" s="30" t="s">
        <v>44</v>
      </c>
      <c r="F311" s="31">
        <f>J311-J304</f>
        <v>32.46999999999997</v>
      </c>
      <c r="G311" s="30"/>
      <c r="H311" s="187" t="s">
        <v>45</v>
      </c>
      <c r="I311" s="188"/>
      <c r="J311" s="31">
        <v>163.95</v>
      </c>
      <c r="K311" s="46">
        <f>TRUNC(K304*1.247,2)</f>
        <v>163.95</v>
      </c>
      <c r="L311" s="29"/>
      <c r="M311" s="6">
        <f t="shared" si="84"/>
        <v>0</v>
      </c>
    </row>
    <row r="312" spans="1:15" x14ac:dyDescent="0.25">
      <c r="A312" s="35"/>
      <c r="B312" s="35"/>
      <c r="C312" s="35"/>
      <c r="D312" s="35"/>
      <c r="E312" s="35"/>
      <c r="F312" s="35"/>
      <c r="G312" s="35" t="s">
        <v>46</v>
      </c>
      <c r="H312" s="36" t="s">
        <v>284</v>
      </c>
      <c r="I312" s="35" t="s">
        <v>48</v>
      </c>
      <c r="J312" s="37">
        <f>TRUNC(J311*H312,2)</f>
        <v>8272.91</v>
      </c>
      <c r="K312" s="45">
        <f>TRUNC(H312*K311,2)</f>
        <v>8272.91</v>
      </c>
      <c r="L312" s="39">
        <f>J312-K312</f>
        <v>0</v>
      </c>
      <c r="M312" s="6">
        <f t="shared" si="84"/>
        <v>0</v>
      </c>
      <c r="N312" s="40">
        <f t="shared" ref="N312:O312" si="97">J312</f>
        <v>8272.91</v>
      </c>
      <c r="O312" s="40">
        <f t="shared" si="97"/>
        <v>8272.91</v>
      </c>
    </row>
    <row r="313" spans="1:15" ht="0.75" customHeight="1" x14ac:dyDescent="0.25">
      <c r="A313" s="41"/>
      <c r="B313" s="41"/>
      <c r="C313" s="41"/>
      <c r="D313" s="41"/>
      <c r="E313" s="41"/>
      <c r="F313" s="41"/>
      <c r="G313" s="41"/>
      <c r="H313" s="41"/>
      <c r="I313" s="41"/>
      <c r="J313" s="41"/>
      <c r="K313" s="42"/>
      <c r="L313" s="43"/>
      <c r="M313" s="6">
        <f t="shared" si="84"/>
        <v>0</v>
      </c>
    </row>
    <row r="314" spans="1:15" ht="18" customHeight="1" x14ac:dyDescent="0.25">
      <c r="A314" s="11" t="s">
        <v>285</v>
      </c>
      <c r="B314" s="12" t="s">
        <v>11</v>
      </c>
      <c r="C314" s="11" t="s">
        <v>12</v>
      </c>
      <c r="D314" s="11" t="s">
        <v>13</v>
      </c>
      <c r="E314" s="185" t="s">
        <v>14</v>
      </c>
      <c r="F314" s="184"/>
      <c r="G314" s="13" t="s">
        <v>15</v>
      </c>
      <c r="H314" s="12" t="s">
        <v>16</v>
      </c>
      <c r="I314" s="12" t="s">
        <v>17</v>
      </c>
      <c r="J314" s="12" t="s">
        <v>18</v>
      </c>
      <c r="K314" s="14"/>
      <c r="L314" s="15"/>
      <c r="M314" s="6">
        <f t="shared" si="84"/>
        <v>0</v>
      </c>
    </row>
    <row r="315" spans="1:15" ht="39" customHeight="1" x14ac:dyDescent="0.25">
      <c r="A315" s="16" t="s">
        <v>19</v>
      </c>
      <c r="B315" s="17" t="s">
        <v>247</v>
      </c>
      <c r="C315" s="16" t="s">
        <v>21</v>
      </c>
      <c r="D315" s="16" t="s">
        <v>248</v>
      </c>
      <c r="E315" s="186" t="s">
        <v>69</v>
      </c>
      <c r="F315" s="184"/>
      <c r="G315" s="18" t="s">
        <v>80</v>
      </c>
      <c r="H315" s="19">
        <v>1</v>
      </c>
      <c r="I315" s="20">
        <f>J315</f>
        <v>12.252700000000003</v>
      </c>
      <c r="J315" s="20">
        <f t="shared" ref="J315:K315" si="98">SUM(J316:J320)</f>
        <v>12.252700000000003</v>
      </c>
      <c r="K315" s="52">
        <f t="shared" si="98"/>
        <v>12.250000000000002</v>
      </c>
      <c r="L315" s="22"/>
      <c r="M315" s="6">
        <f t="shared" si="84"/>
        <v>0</v>
      </c>
    </row>
    <row r="316" spans="1:15" ht="25.5" customHeight="1" x14ac:dyDescent="0.25">
      <c r="A316" s="23" t="s">
        <v>25</v>
      </c>
      <c r="B316" s="24" t="s">
        <v>249</v>
      </c>
      <c r="C316" s="23" t="s">
        <v>21</v>
      </c>
      <c r="D316" s="23" t="s">
        <v>250</v>
      </c>
      <c r="E316" s="183" t="s">
        <v>69</v>
      </c>
      <c r="F316" s="184"/>
      <c r="G316" s="25" t="s">
        <v>80</v>
      </c>
      <c r="H316" s="26">
        <v>1</v>
      </c>
      <c r="I316" s="27">
        <v>10.55</v>
      </c>
      <c r="J316" s="27">
        <v>10.55</v>
      </c>
      <c r="K316" s="46">
        <f t="shared" ref="K316:K320" si="99">TRUNC(H316*I316,2)</f>
        <v>10.55</v>
      </c>
      <c r="L316" s="29"/>
      <c r="M316" s="6">
        <f t="shared" si="84"/>
        <v>0</v>
      </c>
    </row>
    <row r="317" spans="1:15" ht="24" customHeight="1" x14ac:dyDescent="0.25">
      <c r="A317" s="23" t="s">
        <v>25</v>
      </c>
      <c r="B317" s="24" t="s">
        <v>251</v>
      </c>
      <c r="C317" s="23" t="s">
        <v>21</v>
      </c>
      <c r="D317" s="23" t="s">
        <v>252</v>
      </c>
      <c r="E317" s="183" t="s">
        <v>23</v>
      </c>
      <c r="F317" s="184"/>
      <c r="G317" s="25" t="s">
        <v>24</v>
      </c>
      <c r="H317" s="26">
        <v>6.4000000000000003E-3</v>
      </c>
      <c r="I317" s="27">
        <v>21.5</v>
      </c>
      <c r="J317" s="27">
        <v>0.13</v>
      </c>
      <c r="K317" s="28">
        <f t="shared" si="99"/>
        <v>0.13</v>
      </c>
      <c r="L317" s="29"/>
      <c r="M317" s="6">
        <f t="shared" si="84"/>
        <v>0</v>
      </c>
    </row>
    <row r="318" spans="1:15" ht="24" customHeight="1" x14ac:dyDescent="0.25">
      <c r="A318" s="23" t="s">
        <v>25</v>
      </c>
      <c r="B318" s="24" t="s">
        <v>253</v>
      </c>
      <c r="C318" s="23" t="s">
        <v>21</v>
      </c>
      <c r="D318" s="23" t="s">
        <v>254</v>
      </c>
      <c r="E318" s="183" t="s">
        <v>23</v>
      </c>
      <c r="F318" s="184"/>
      <c r="G318" s="25" t="s">
        <v>24</v>
      </c>
      <c r="H318" s="26">
        <v>3.9199999999999999E-2</v>
      </c>
      <c r="I318" s="27">
        <v>25.4</v>
      </c>
      <c r="J318" s="27">
        <v>0.99</v>
      </c>
      <c r="K318" s="28">
        <f t="shared" si="99"/>
        <v>0.99</v>
      </c>
      <c r="L318" s="29"/>
      <c r="M318" s="6">
        <f t="shared" si="84"/>
        <v>0</v>
      </c>
    </row>
    <row r="319" spans="1:15" ht="39" customHeight="1" x14ac:dyDescent="0.25">
      <c r="A319" s="23" t="s">
        <v>28</v>
      </c>
      <c r="B319" s="24" t="s">
        <v>255</v>
      </c>
      <c r="C319" s="23" t="s">
        <v>21</v>
      </c>
      <c r="D319" s="23" t="s">
        <v>256</v>
      </c>
      <c r="E319" s="183" t="s">
        <v>31</v>
      </c>
      <c r="F319" s="184"/>
      <c r="G319" s="25" t="s">
        <v>159</v>
      </c>
      <c r="H319" s="26">
        <v>0.54300000000000004</v>
      </c>
      <c r="I319" s="27">
        <v>0.15</v>
      </c>
      <c r="J319" s="27">
        <f t="shared" ref="J319:J320" si="100">H319*I319</f>
        <v>8.1450000000000009E-2</v>
      </c>
      <c r="K319" s="28">
        <f t="shared" si="99"/>
        <v>0.08</v>
      </c>
      <c r="L319" s="29"/>
      <c r="M319" s="6">
        <f t="shared" si="84"/>
        <v>0</v>
      </c>
    </row>
    <row r="320" spans="1:15" ht="25.5" customHeight="1" x14ac:dyDescent="0.25">
      <c r="A320" s="23" t="s">
        <v>28</v>
      </c>
      <c r="B320" s="24" t="s">
        <v>257</v>
      </c>
      <c r="C320" s="23" t="s">
        <v>21</v>
      </c>
      <c r="D320" s="23" t="s">
        <v>258</v>
      </c>
      <c r="E320" s="183" t="s">
        <v>31</v>
      </c>
      <c r="F320" s="184"/>
      <c r="G320" s="25" t="s">
        <v>80</v>
      </c>
      <c r="H320" s="26">
        <v>2.5000000000000001E-2</v>
      </c>
      <c r="I320" s="27">
        <v>20.05</v>
      </c>
      <c r="J320" s="27">
        <f t="shared" si="100"/>
        <v>0.50125000000000008</v>
      </c>
      <c r="K320" s="28">
        <f t="shared" si="99"/>
        <v>0.5</v>
      </c>
      <c r="L320" s="29"/>
      <c r="M320" s="6">
        <f t="shared" si="84"/>
        <v>0</v>
      </c>
    </row>
    <row r="321" spans="1:15" ht="18" customHeight="1" x14ac:dyDescent="0.25">
      <c r="A321" s="30"/>
      <c r="B321" s="30"/>
      <c r="C321" s="30"/>
      <c r="D321" s="30"/>
      <c r="E321" s="30" t="s">
        <v>41</v>
      </c>
      <c r="F321" s="31">
        <v>1.07</v>
      </c>
      <c r="G321" s="30" t="s">
        <v>42</v>
      </c>
      <c r="H321" s="31">
        <v>0</v>
      </c>
      <c r="I321" s="30" t="s">
        <v>43</v>
      </c>
      <c r="J321" s="31">
        <v>1.07</v>
      </c>
      <c r="K321" s="32"/>
      <c r="L321" s="29"/>
      <c r="M321" s="6">
        <f t="shared" si="84"/>
        <v>0</v>
      </c>
    </row>
    <row r="322" spans="1:15" ht="18" customHeight="1" x14ac:dyDescent="0.25">
      <c r="A322" s="30"/>
      <c r="B322" s="30"/>
      <c r="C322" s="30"/>
      <c r="D322" s="30"/>
      <c r="E322" s="30" t="s">
        <v>44</v>
      </c>
      <c r="F322" s="31">
        <f>J322-J315</f>
        <v>3.017299999999997</v>
      </c>
      <c r="G322" s="30"/>
      <c r="H322" s="187" t="s">
        <v>45</v>
      </c>
      <c r="I322" s="188"/>
      <c r="J322" s="31">
        <v>15.27</v>
      </c>
      <c r="K322" s="34">
        <f>TRUNC(K315*1.247,2)</f>
        <v>15.27</v>
      </c>
      <c r="L322" s="29"/>
      <c r="M322" s="6">
        <f t="shared" si="84"/>
        <v>0</v>
      </c>
    </row>
    <row r="323" spans="1:15" x14ac:dyDescent="0.25">
      <c r="A323" s="35"/>
      <c r="B323" s="35"/>
      <c r="C323" s="35"/>
      <c r="D323" s="35"/>
      <c r="E323" s="35"/>
      <c r="F323" s="35"/>
      <c r="G323" s="35" t="s">
        <v>46</v>
      </c>
      <c r="H323" s="36" t="s">
        <v>286</v>
      </c>
      <c r="I323" s="35" t="s">
        <v>48</v>
      </c>
      <c r="J323" s="37">
        <f>TRUNC(J322*H323,2)</f>
        <v>1655.42</v>
      </c>
      <c r="K323" s="38">
        <f>TRUNC(H323*K322,2)</f>
        <v>1655.42</v>
      </c>
      <c r="L323" s="39"/>
      <c r="M323" s="6">
        <f t="shared" si="84"/>
        <v>0</v>
      </c>
      <c r="N323" s="40">
        <f t="shared" ref="N323:O323" si="101">J323</f>
        <v>1655.42</v>
      </c>
      <c r="O323" s="40">
        <f t="shared" si="101"/>
        <v>1655.42</v>
      </c>
    </row>
    <row r="324" spans="1:15" ht="0.75" customHeight="1" x14ac:dyDescent="0.25">
      <c r="A324" s="41"/>
      <c r="B324" s="41"/>
      <c r="C324" s="41"/>
      <c r="D324" s="41"/>
      <c r="E324" s="41"/>
      <c r="F324" s="41"/>
      <c r="G324" s="41"/>
      <c r="H324" s="41"/>
      <c r="I324" s="41"/>
      <c r="J324" s="41"/>
      <c r="K324" s="42"/>
      <c r="L324" s="43"/>
      <c r="M324" s="6">
        <f t="shared" si="84"/>
        <v>0</v>
      </c>
    </row>
    <row r="325" spans="1:15" ht="18" customHeight="1" x14ac:dyDescent="0.25">
      <c r="A325" s="11" t="s">
        <v>287</v>
      </c>
      <c r="B325" s="12" t="s">
        <v>11</v>
      </c>
      <c r="C325" s="11" t="s">
        <v>12</v>
      </c>
      <c r="D325" s="11" t="s">
        <v>13</v>
      </c>
      <c r="E325" s="185" t="s">
        <v>14</v>
      </c>
      <c r="F325" s="184"/>
      <c r="G325" s="13" t="s">
        <v>15</v>
      </c>
      <c r="H325" s="12" t="s">
        <v>16</v>
      </c>
      <c r="I325" s="12" t="s">
        <v>17</v>
      </c>
      <c r="J325" s="12" t="s">
        <v>18</v>
      </c>
      <c r="K325" s="14"/>
      <c r="L325" s="15"/>
      <c r="M325" s="6">
        <f t="shared" si="84"/>
        <v>0</v>
      </c>
    </row>
    <row r="326" spans="1:15" ht="39" customHeight="1" x14ac:dyDescent="0.25">
      <c r="A326" s="16" t="s">
        <v>19</v>
      </c>
      <c r="B326" s="17" t="s">
        <v>288</v>
      </c>
      <c r="C326" s="16" t="s">
        <v>21</v>
      </c>
      <c r="D326" s="16" t="s">
        <v>289</v>
      </c>
      <c r="E326" s="186" t="s">
        <v>69</v>
      </c>
      <c r="F326" s="184"/>
      <c r="G326" s="18" t="s">
        <v>80</v>
      </c>
      <c r="H326" s="19">
        <v>1</v>
      </c>
      <c r="I326" s="20">
        <f>J326</f>
        <v>14.81</v>
      </c>
      <c r="J326" s="20">
        <v>14.81</v>
      </c>
      <c r="K326" s="51">
        <f>SUM(K327:K331)</f>
        <v>14.81</v>
      </c>
      <c r="L326" s="22"/>
      <c r="M326" s="6">
        <f t="shared" si="84"/>
        <v>0</v>
      </c>
    </row>
    <row r="327" spans="1:15" ht="24" customHeight="1" x14ac:dyDescent="0.25">
      <c r="A327" s="23" t="s">
        <v>25</v>
      </c>
      <c r="B327" s="24" t="s">
        <v>251</v>
      </c>
      <c r="C327" s="23" t="s">
        <v>21</v>
      </c>
      <c r="D327" s="23" t="s">
        <v>252</v>
      </c>
      <c r="E327" s="183" t="s">
        <v>23</v>
      </c>
      <c r="F327" s="184"/>
      <c r="G327" s="25" t="s">
        <v>24</v>
      </c>
      <c r="H327" s="26">
        <v>1.7500000000000002E-2</v>
      </c>
      <c r="I327" s="27">
        <v>21.5</v>
      </c>
      <c r="J327" s="27">
        <v>0.37</v>
      </c>
      <c r="K327" s="28">
        <f t="shared" ref="K327:K331" si="102">TRUNC(H327*I327,2)</f>
        <v>0.37</v>
      </c>
      <c r="L327" s="29"/>
      <c r="M327" s="6">
        <f t="shared" si="84"/>
        <v>0</v>
      </c>
    </row>
    <row r="328" spans="1:15" ht="24" customHeight="1" x14ac:dyDescent="0.25">
      <c r="A328" s="23" t="s">
        <v>25</v>
      </c>
      <c r="B328" s="24" t="s">
        <v>253</v>
      </c>
      <c r="C328" s="23" t="s">
        <v>21</v>
      </c>
      <c r="D328" s="23" t="s">
        <v>254</v>
      </c>
      <c r="E328" s="183" t="s">
        <v>23</v>
      </c>
      <c r="F328" s="184"/>
      <c r="G328" s="25" t="s">
        <v>24</v>
      </c>
      <c r="H328" s="26">
        <v>0.1069</v>
      </c>
      <c r="I328" s="27">
        <v>25.4</v>
      </c>
      <c r="J328" s="27">
        <v>2.71</v>
      </c>
      <c r="K328" s="28">
        <f t="shared" si="102"/>
        <v>2.71</v>
      </c>
      <c r="L328" s="29"/>
      <c r="M328" s="6">
        <f t="shared" si="84"/>
        <v>0</v>
      </c>
    </row>
    <row r="329" spans="1:15" ht="25.5" customHeight="1" x14ac:dyDescent="0.25">
      <c r="A329" s="23" t="s">
        <v>25</v>
      </c>
      <c r="B329" s="24" t="s">
        <v>290</v>
      </c>
      <c r="C329" s="23" t="s">
        <v>21</v>
      </c>
      <c r="D329" s="23" t="s">
        <v>291</v>
      </c>
      <c r="E329" s="183" t="s">
        <v>69</v>
      </c>
      <c r="F329" s="184"/>
      <c r="G329" s="25" t="s">
        <v>80</v>
      </c>
      <c r="H329" s="26">
        <v>1</v>
      </c>
      <c r="I329" s="27">
        <v>11.06</v>
      </c>
      <c r="J329" s="27">
        <v>11.06</v>
      </c>
      <c r="K329" s="28">
        <f t="shared" si="102"/>
        <v>11.06</v>
      </c>
      <c r="L329" s="29"/>
      <c r="M329" s="6">
        <f t="shared" si="84"/>
        <v>0</v>
      </c>
    </row>
    <row r="330" spans="1:15" ht="25.5" customHeight="1" x14ac:dyDescent="0.25">
      <c r="A330" s="23" t="s">
        <v>28</v>
      </c>
      <c r="B330" s="24" t="s">
        <v>257</v>
      </c>
      <c r="C330" s="23" t="s">
        <v>21</v>
      </c>
      <c r="D330" s="23" t="s">
        <v>258</v>
      </c>
      <c r="E330" s="183" t="s">
        <v>31</v>
      </c>
      <c r="F330" s="184"/>
      <c r="G330" s="25" t="s">
        <v>80</v>
      </c>
      <c r="H330" s="26">
        <v>2.5000000000000001E-2</v>
      </c>
      <c r="I330" s="27">
        <v>20.05</v>
      </c>
      <c r="J330" s="27">
        <f>H330*I330</f>
        <v>0.50125000000000008</v>
      </c>
      <c r="K330" s="28">
        <f t="shared" si="102"/>
        <v>0.5</v>
      </c>
      <c r="L330" s="29"/>
      <c r="M330" s="6">
        <f t="shared" si="84"/>
        <v>0</v>
      </c>
    </row>
    <row r="331" spans="1:15" ht="39" customHeight="1" x14ac:dyDescent="0.25">
      <c r="A331" s="23" t="s">
        <v>28</v>
      </c>
      <c r="B331" s="24" t="s">
        <v>255</v>
      </c>
      <c r="C331" s="23" t="s">
        <v>21</v>
      </c>
      <c r="D331" s="23" t="s">
        <v>256</v>
      </c>
      <c r="E331" s="183" t="s">
        <v>31</v>
      </c>
      <c r="F331" s="184"/>
      <c r="G331" s="25" t="s">
        <v>159</v>
      </c>
      <c r="H331" s="26">
        <v>1.19</v>
      </c>
      <c r="I331" s="27">
        <v>0.15</v>
      </c>
      <c r="J331" s="27">
        <v>0.17</v>
      </c>
      <c r="K331" s="46">
        <f t="shared" si="102"/>
        <v>0.17</v>
      </c>
      <c r="L331" s="29"/>
      <c r="M331" s="6">
        <f t="shared" si="84"/>
        <v>0</v>
      </c>
    </row>
    <row r="332" spans="1:15" ht="18" customHeight="1" x14ac:dyDescent="0.25">
      <c r="A332" s="30"/>
      <c r="B332" s="30"/>
      <c r="C332" s="30"/>
      <c r="D332" s="30"/>
      <c r="E332" s="30" t="s">
        <v>41</v>
      </c>
      <c r="F332" s="31">
        <v>3.73</v>
      </c>
      <c r="G332" s="30" t="s">
        <v>42</v>
      </c>
      <c r="H332" s="31">
        <v>0</v>
      </c>
      <c r="I332" s="30" t="s">
        <v>43</v>
      </c>
      <c r="J332" s="31">
        <v>3.73</v>
      </c>
      <c r="K332" s="32"/>
      <c r="L332" s="29"/>
      <c r="M332" s="6">
        <f t="shared" si="84"/>
        <v>0</v>
      </c>
    </row>
    <row r="333" spans="1:15" ht="18" customHeight="1" x14ac:dyDescent="0.25">
      <c r="A333" s="30"/>
      <c r="B333" s="30"/>
      <c r="C333" s="30"/>
      <c r="D333" s="30"/>
      <c r="E333" s="30" t="s">
        <v>44</v>
      </c>
      <c r="F333" s="31">
        <f>J333-J326</f>
        <v>3.6500000000000004</v>
      </c>
      <c r="G333" s="30"/>
      <c r="H333" s="187" t="s">
        <v>45</v>
      </c>
      <c r="I333" s="188"/>
      <c r="J333" s="31">
        <v>18.46</v>
      </c>
      <c r="K333" s="46">
        <f>TRUNC(K326*1.247,2)</f>
        <v>18.46</v>
      </c>
      <c r="L333" s="29"/>
      <c r="M333" s="6">
        <f t="shared" si="84"/>
        <v>0</v>
      </c>
    </row>
    <row r="334" spans="1:15" x14ac:dyDescent="0.25">
      <c r="A334" s="35"/>
      <c r="B334" s="35"/>
      <c r="C334" s="35"/>
      <c r="D334" s="35"/>
      <c r="E334" s="35"/>
      <c r="F334" s="35"/>
      <c r="G334" s="35" t="s">
        <v>46</v>
      </c>
      <c r="H334" s="36" t="s">
        <v>292</v>
      </c>
      <c r="I334" s="35" t="s">
        <v>48</v>
      </c>
      <c r="J334" s="37">
        <f>TRUNC(J333*H334,2)</f>
        <v>857.65</v>
      </c>
      <c r="K334" s="45">
        <f>TRUNC(H334*K333,2)</f>
        <v>857.65</v>
      </c>
      <c r="L334" s="39">
        <f>J334-K334</f>
        <v>0</v>
      </c>
      <c r="M334" s="6">
        <f t="shared" si="84"/>
        <v>0</v>
      </c>
      <c r="N334" s="40">
        <f t="shared" ref="N334:O334" si="103">J334</f>
        <v>857.65</v>
      </c>
      <c r="O334" s="40">
        <f t="shared" si="103"/>
        <v>857.65</v>
      </c>
    </row>
    <row r="335" spans="1:15" ht="0.75" customHeight="1" x14ac:dyDescent="0.25">
      <c r="A335" s="41"/>
      <c r="B335" s="41"/>
      <c r="C335" s="41"/>
      <c r="D335" s="41"/>
      <c r="E335" s="41"/>
      <c r="F335" s="41"/>
      <c r="G335" s="41"/>
      <c r="H335" s="41"/>
      <c r="I335" s="41"/>
      <c r="J335" s="41"/>
      <c r="K335" s="42"/>
      <c r="L335" s="43"/>
      <c r="M335" s="6">
        <f t="shared" si="84"/>
        <v>0</v>
      </c>
    </row>
    <row r="336" spans="1:15" ht="18" customHeight="1" x14ac:dyDescent="0.25">
      <c r="A336" s="11" t="s">
        <v>293</v>
      </c>
      <c r="B336" s="12" t="s">
        <v>11</v>
      </c>
      <c r="C336" s="11" t="s">
        <v>12</v>
      </c>
      <c r="D336" s="11" t="s">
        <v>13</v>
      </c>
      <c r="E336" s="185" t="s">
        <v>14</v>
      </c>
      <c r="F336" s="184"/>
      <c r="G336" s="13" t="s">
        <v>15</v>
      </c>
      <c r="H336" s="12" t="s">
        <v>16</v>
      </c>
      <c r="I336" s="12" t="s">
        <v>17</v>
      </c>
      <c r="J336" s="12" t="s">
        <v>18</v>
      </c>
      <c r="K336" s="14"/>
      <c r="L336" s="15"/>
      <c r="M336" s="6">
        <f t="shared" si="84"/>
        <v>0</v>
      </c>
    </row>
    <row r="337" spans="1:15" ht="39" customHeight="1" x14ac:dyDescent="0.25">
      <c r="A337" s="23" t="s">
        <v>19</v>
      </c>
      <c r="B337" s="24" t="s">
        <v>294</v>
      </c>
      <c r="C337" s="23" t="s">
        <v>21</v>
      </c>
      <c r="D337" s="23" t="s">
        <v>295</v>
      </c>
      <c r="E337" s="183" t="s">
        <v>69</v>
      </c>
      <c r="F337" s="184"/>
      <c r="G337" s="25" t="s">
        <v>77</v>
      </c>
      <c r="H337" s="26">
        <v>1</v>
      </c>
      <c r="I337" s="27">
        <f>J337</f>
        <v>164.2</v>
      </c>
      <c r="J337" s="27">
        <v>164.2</v>
      </c>
      <c r="K337" s="46">
        <f>SUM(K338:K345)</f>
        <v>164.2</v>
      </c>
      <c r="L337" s="29"/>
      <c r="M337" s="6">
        <f t="shared" si="84"/>
        <v>0</v>
      </c>
      <c r="N337" s="53"/>
      <c r="O337" s="53"/>
    </row>
    <row r="338" spans="1:15" ht="24" customHeight="1" x14ac:dyDescent="0.25">
      <c r="A338" s="23" t="s">
        <v>25</v>
      </c>
      <c r="B338" s="24" t="s">
        <v>71</v>
      </c>
      <c r="C338" s="23" t="s">
        <v>21</v>
      </c>
      <c r="D338" s="23" t="s">
        <v>72</v>
      </c>
      <c r="E338" s="183" t="s">
        <v>23</v>
      </c>
      <c r="F338" s="184"/>
      <c r="G338" s="25" t="s">
        <v>24</v>
      </c>
      <c r="H338" s="26">
        <v>0.501</v>
      </c>
      <c r="I338" s="27">
        <v>25.26</v>
      </c>
      <c r="J338" s="27">
        <v>12.65</v>
      </c>
      <c r="K338" s="28">
        <f t="shared" ref="K338:K345" si="104">TRUNC(H338*I338,2)</f>
        <v>12.65</v>
      </c>
      <c r="L338" s="29"/>
      <c r="M338" s="6">
        <f t="shared" si="84"/>
        <v>0</v>
      </c>
    </row>
    <row r="339" spans="1:15" ht="25.5" customHeight="1" x14ac:dyDescent="0.25">
      <c r="A339" s="23" t="s">
        <v>25</v>
      </c>
      <c r="B339" s="24" t="s">
        <v>296</v>
      </c>
      <c r="C339" s="23" t="s">
        <v>21</v>
      </c>
      <c r="D339" s="23" t="s">
        <v>297</v>
      </c>
      <c r="E339" s="183" t="s">
        <v>69</v>
      </c>
      <c r="F339" s="184"/>
      <c r="G339" s="25" t="s">
        <v>83</v>
      </c>
      <c r="H339" s="26">
        <v>0.97</v>
      </c>
      <c r="I339" s="27">
        <v>19.05</v>
      </c>
      <c r="J339" s="27">
        <v>18.47</v>
      </c>
      <c r="K339" s="28">
        <f t="shared" si="104"/>
        <v>18.47</v>
      </c>
      <c r="L339" s="29"/>
      <c r="M339" s="6">
        <f t="shared" si="84"/>
        <v>0</v>
      </c>
    </row>
    <row r="340" spans="1:15" ht="24" customHeight="1" x14ac:dyDescent="0.25">
      <c r="A340" s="23" t="s">
        <v>25</v>
      </c>
      <c r="B340" s="24" t="s">
        <v>73</v>
      </c>
      <c r="C340" s="23" t="s">
        <v>21</v>
      </c>
      <c r="D340" s="23" t="s">
        <v>74</v>
      </c>
      <c r="E340" s="183" t="s">
        <v>23</v>
      </c>
      <c r="F340" s="184"/>
      <c r="G340" s="25" t="s">
        <v>24</v>
      </c>
      <c r="H340" s="26">
        <v>0.35399999999999998</v>
      </c>
      <c r="I340" s="27">
        <v>20.32</v>
      </c>
      <c r="J340" s="27">
        <v>7.19</v>
      </c>
      <c r="K340" s="28">
        <f t="shared" si="104"/>
        <v>7.19</v>
      </c>
      <c r="L340" s="29"/>
      <c r="M340" s="6">
        <f t="shared" si="84"/>
        <v>0</v>
      </c>
    </row>
    <row r="341" spans="1:15" ht="39" customHeight="1" x14ac:dyDescent="0.25">
      <c r="A341" s="23" t="s">
        <v>25</v>
      </c>
      <c r="B341" s="24" t="s">
        <v>298</v>
      </c>
      <c r="C341" s="23" t="s">
        <v>21</v>
      </c>
      <c r="D341" s="23" t="s">
        <v>299</v>
      </c>
      <c r="E341" s="183" t="s">
        <v>69</v>
      </c>
      <c r="F341" s="184"/>
      <c r="G341" s="25" t="s">
        <v>70</v>
      </c>
      <c r="H341" s="26">
        <v>4.3999999999999997E-2</v>
      </c>
      <c r="I341" s="27">
        <v>695</v>
      </c>
      <c r="J341" s="27">
        <f>I341*H341</f>
        <v>30.58</v>
      </c>
      <c r="K341" s="28">
        <f t="shared" si="104"/>
        <v>30.58</v>
      </c>
      <c r="L341" s="29"/>
      <c r="M341" s="6">
        <f t="shared" si="84"/>
        <v>0</v>
      </c>
    </row>
    <row r="342" spans="1:15" ht="39" customHeight="1" x14ac:dyDescent="0.25">
      <c r="A342" s="23" t="s">
        <v>25</v>
      </c>
      <c r="B342" s="24" t="s">
        <v>300</v>
      </c>
      <c r="C342" s="23" t="s">
        <v>21</v>
      </c>
      <c r="D342" s="23" t="s">
        <v>301</v>
      </c>
      <c r="E342" s="183" t="s">
        <v>69</v>
      </c>
      <c r="F342" s="184"/>
      <c r="G342" s="25" t="s">
        <v>80</v>
      </c>
      <c r="H342" s="26">
        <v>0.99099999999999999</v>
      </c>
      <c r="I342" s="27">
        <v>16.329999999999998</v>
      </c>
      <c r="J342" s="27">
        <v>16.18</v>
      </c>
      <c r="K342" s="28">
        <f t="shared" si="104"/>
        <v>16.18</v>
      </c>
      <c r="L342" s="29"/>
      <c r="M342" s="6">
        <f t="shared" si="84"/>
        <v>0</v>
      </c>
    </row>
    <row r="343" spans="1:15" ht="25.5" customHeight="1" x14ac:dyDescent="0.25">
      <c r="A343" s="23" t="s">
        <v>28</v>
      </c>
      <c r="B343" s="24" t="s">
        <v>243</v>
      </c>
      <c r="C343" s="23" t="s">
        <v>21</v>
      </c>
      <c r="D343" s="23" t="s">
        <v>244</v>
      </c>
      <c r="E343" s="183" t="s">
        <v>31</v>
      </c>
      <c r="F343" s="184"/>
      <c r="G343" s="25" t="s">
        <v>80</v>
      </c>
      <c r="H343" s="26">
        <v>0.04</v>
      </c>
      <c r="I343" s="27">
        <v>20.05</v>
      </c>
      <c r="J343" s="27">
        <f>H343*I343</f>
        <v>0.80200000000000005</v>
      </c>
      <c r="K343" s="28">
        <f t="shared" si="104"/>
        <v>0.8</v>
      </c>
      <c r="L343" s="29"/>
      <c r="M343" s="6">
        <f t="shared" si="84"/>
        <v>0</v>
      </c>
    </row>
    <row r="344" spans="1:15" ht="39" customHeight="1" x14ac:dyDescent="0.25">
      <c r="A344" s="23" t="s">
        <v>28</v>
      </c>
      <c r="B344" s="24" t="s">
        <v>302</v>
      </c>
      <c r="C344" s="23" t="s">
        <v>21</v>
      </c>
      <c r="D344" s="23" t="s">
        <v>303</v>
      </c>
      <c r="E344" s="183" t="s">
        <v>31</v>
      </c>
      <c r="F344" s="184"/>
      <c r="G344" s="25" t="s">
        <v>83</v>
      </c>
      <c r="H344" s="26">
        <v>1.87</v>
      </c>
      <c r="I344" s="27">
        <v>13.55</v>
      </c>
      <c r="J344" s="27">
        <v>25.33</v>
      </c>
      <c r="K344" s="46">
        <f t="shared" si="104"/>
        <v>25.33</v>
      </c>
      <c r="L344" s="29"/>
      <c r="M344" s="6">
        <f t="shared" si="84"/>
        <v>0</v>
      </c>
    </row>
    <row r="345" spans="1:15" ht="39" customHeight="1" x14ac:dyDescent="0.25">
      <c r="A345" s="23" t="s">
        <v>28</v>
      </c>
      <c r="B345" s="24" t="s">
        <v>304</v>
      </c>
      <c r="C345" s="23" t="s">
        <v>21</v>
      </c>
      <c r="D345" s="23" t="s">
        <v>305</v>
      </c>
      <c r="E345" s="183" t="s">
        <v>31</v>
      </c>
      <c r="F345" s="184"/>
      <c r="G345" s="25" t="s">
        <v>77</v>
      </c>
      <c r="H345" s="26">
        <v>1</v>
      </c>
      <c r="I345" s="27">
        <v>53</v>
      </c>
      <c r="J345" s="27">
        <f>H345*I345</f>
        <v>53</v>
      </c>
      <c r="K345" s="28">
        <f t="shared" si="104"/>
        <v>53</v>
      </c>
      <c r="L345" s="29"/>
      <c r="M345" s="6">
        <f t="shared" si="84"/>
        <v>0</v>
      </c>
    </row>
    <row r="346" spans="1:15" ht="18" customHeight="1" x14ac:dyDescent="0.25">
      <c r="A346" s="30"/>
      <c r="B346" s="30"/>
      <c r="C346" s="30"/>
      <c r="D346" s="30"/>
      <c r="E346" s="30" t="s">
        <v>41</v>
      </c>
      <c r="F346" s="31">
        <v>24.48</v>
      </c>
      <c r="G346" s="30" t="s">
        <v>42</v>
      </c>
      <c r="H346" s="31">
        <v>0</v>
      </c>
      <c r="I346" s="30" t="s">
        <v>43</v>
      </c>
      <c r="J346" s="31">
        <v>24.48</v>
      </c>
      <c r="K346" s="32"/>
      <c r="L346" s="29"/>
      <c r="M346" s="6">
        <f t="shared" si="84"/>
        <v>0</v>
      </c>
    </row>
    <row r="347" spans="1:15" ht="18" customHeight="1" x14ac:dyDescent="0.25">
      <c r="A347" s="30"/>
      <c r="B347" s="30"/>
      <c r="C347" s="30"/>
      <c r="D347" s="30"/>
      <c r="E347" s="30" t="s">
        <v>44</v>
      </c>
      <c r="F347" s="31">
        <f>J347-J337</f>
        <v>40.550000000000011</v>
      </c>
      <c r="G347" s="30"/>
      <c r="H347" s="187" t="s">
        <v>45</v>
      </c>
      <c r="I347" s="188"/>
      <c r="J347" s="31">
        <v>204.75</v>
      </c>
      <c r="K347" s="46">
        <f>TRUNC(K337*1.247,2)</f>
        <v>204.75</v>
      </c>
      <c r="L347" s="29"/>
      <c r="M347" s="6">
        <f t="shared" si="84"/>
        <v>0</v>
      </c>
    </row>
    <row r="348" spans="1:15" x14ac:dyDescent="0.25">
      <c r="A348" s="35"/>
      <c r="B348" s="35"/>
      <c r="C348" s="35"/>
      <c r="D348" s="35"/>
      <c r="E348" s="35"/>
      <c r="F348" s="35"/>
      <c r="G348" s="35" t="s">
        <v>46</v>
      </c>
      <c r="H348" s="36" t="s">
        <v>306</v>
      </c>
      <c r="I348" s="35" t="s">
        <v>48</v>
      </c>
      <c r="J348" s="37">
        <f>TRUNC(J347*H348,2)</f>
        <v>3056.91</v>
      </c>
      <c r="K348" s="45">
        <f>TRUNC(H348*K347,2)</f>
        <v>3056.91</v>
      </c>
      <c r="L348" s="39">
        <f>J348-K348</f>
        <v>0</v>
      </c>
      <c r="M348" s="6">
        <f t="shared" si="84"/>
        <v>0</v>
      </c>
      <c r="N348" s="40">
        <f t="shared" ref="N348:O348" si="105">J348</f>
        <v>3056.91</v>
      </c>
      <c r="O348" s="40">
        <f t="shared" si="105"/>
        <v>3056.91</v>
      </c>
    </row>
    <row r="349" spans="1:15" ht="0.75" customHeight="1" x14ac:dyDescent="0.25">
      <c r="A349" s="41"/>
      <c r="B349" s="41"/>
      <c r="C349" s="41"/>
      <c r="D349" s="41"/>
      <c r="E349" s="41"/>
      <c r="F349" s="41"/>
      <c r="G349" s="41"/>
      <c r="H349" s="41"/>
      <c r="I349" s="41"/>
      <c r="J349" s="41"/>
      <c r="K349" s="42"/>
      <c r="L349" s="43"/>
      <c r="M349" s="6">
        <f t="shared" si="84"/>
        <v>0</v>
      </c>
    </row>
    <row r="350" spans="1:15" ht="24" customHeight="1" x14ac:dyDescent="0.25">
      <c r="A350" s="7" t="s">
        <v>307</v>
      </c>
      <c r="B350" s="7"/>
      <c r="C350" s="7"/>
      <c r="D350" s="7" t="s">
        <v>308</v>
      </c>
      <c r="E350" s="7"/>
      <c r="F350" s="190"/>
      <c r="G350" s="184"/>
      <c r="H350" s="8"/>
      <c r="I350" s="7"/>
      <c r="J350" s="9">
        <f t="shared" ref="J350:K350" si="106">J361+J375+J388</f>
        <v>18888.22</v>
      </c>
      <c r="K350" s="50">
        <f t="shared" si="106"/>
        <v>18888.22</v>
      </c>
      <c r="L350" s="10"/>
      <c r="M350" s="6">
        <f t="shared" si="84"/>
        <v>0</v>
      </c>
    </row>
    <row r="351" spans="1:15" ht="18" customHeight="1" x14ac:dyDescent="0.25">
      <c r="A351" s="11" t="s">
        <v>309</v>
      </c>
      <c r="B351" s="12" t="s">
        <v>11</v>
      </c>
      <c r="C351" s="11" t="s">
        <v>12</v>
      </c>
      <c r="D351" s="11" t="s">
        <v>13</v>
      </c>
      <c r="E351" s="185" t="s">
        <v>14</v>
      </c>
      <c r="F351" s="184"/>
      <c r="G351" s="13" t="s">
        <v>15</v>
      </c>
      <c r="H351" s="12" t="s">
        <v>16</v>
      </c>
      <c r="I351" s="12" t="s">
        <v>17</v>
      </c>
      <c r="J351" s="12" t="s">
        <v>18</v>
      </c>
      <c r="K351" s="14"/>
      <c r="L351" s="15"/>
      <c r="M351" s="6">
        <f t="shared" si="84"/>
        <v>0</v>
      </c>
    </row>
    <row r="352" spans="1:15" ht="51.75" customHeight="1" x14ac:dyDescent="0.25">
      <c r="A352" s="16" t="s">
        <v>19</v>
      </c>
      <c r="B352" s="17" t="s">
        <v>310</v>
      </c>
      <c r="C352" s="16" t="s">
        <v>21</v>
      </c>
      <c r="D352" s="16" t="s">
        <v>311</v>
      </c>
      <c r="E352" s="186" t="s">
        <v>312</v>
      </c>
      <c r="F352" s="184"/>
      <c r="G352" s="18" t="s">
        <v>77</v>
      </c>
      <c r="H352" s="19">
        <v>1</v>
      </c>
      <c r="I352" s="20">
        <f>J352</f>
        <v>80.050000000000011</v>
      </c>
      <c r="J352" s="20">
        <v>80.050000000000011</v>
      </c>
      <c r="K352" s="51">
        <f>SUM(K353:K358)</f>
        <v>80.050000000000011</v>
      </c>
      <c r="L352" s="22"/>
      <c r="M352" s="6">
        <f t="shared" si="84"/>
        <v>0</v>
      </c>
    </row>
    <row r="353" spans="1:15" ht="51.75" customHeight="1" x14ac:dyDescent="0.25">
      <c r="A353" s="23" t="s">
        <v>25</v>
      </c>
      <c r="B353" s="24" t="s">
        <v>269</v>
      </c>
      <c r="C353" s="23" t="s">
        <v>21</v>
      </c>
      <c r="D353" s="23" t="s">
        <v>270</v>
      </c>
      <c r="E353" s="183" t="s">
        <v>23</v>
      </c>
      <c r="F353" s="184"/>
      <c r="G353" s="25" t="s">
        <v>70</v>
      </c>
      <c r="H353" s="26">
        <v>9.1000000000000004E-3</v>
      </c>
      <c r="I353" s="27">
        <v>465.19</v>
      </c>
      <c r="J353" s="27">
        <f>I353*H353</f>
        <v>4.2332290000000006</v>
      </c>
      <c r="K353" s="28">
        <f t="shared" ref="K353:K358" si="107">TRUNC(H353*I353,2)</f>
        <v>4.2300000000000004</v>
      </c>
      <c r="L353" s="29"/>
      <c r="M353" s="6">
        <f t="shared" si="84"/>
        <v>0</v>
      </c>
    </row>
    <row r="354" spans="1:15" ht="24" customHeight="1" x14ac:dyDescent="0.25">
      <c r="A354" s="23" t="s">
        <v>25</v>
      </c>
      <c r="B354" s="24" t="s">
        <v>146</v>
      </c>
      <c r="C354" s="23" t="s">
        <v>21</v>
      </c>
      <c r="D354" s="23" t="s">
        <v>147</v>
      </c>
      <c r="E354" s="183" t="s">
        <v>23</v>
      </c>
      <c r="F354" s="184"/>
      <c r="G354" s="25" t="s">
        <v>24</v>
      </c>
      <c r="H354" s="26">
        <v>1.61</v>
      </c>
      <c r="I354" s="27">
        <v>25.62</v>
      </c>
      <c r="J354" s="27">
        <v>41.24</v>
      </c>
      <c r="K354" s="28">
        <f t="shared" si="107"/>
        <v>41.24</v>
      </c>
      <c r="L354" s="29"/>
      <c r="M354" s="6">
        <f t="shared" si="84"/>
        <v>0</v>
      </c>
    </row>
    <row r="355" spans="1:15" ht="24" customHeight="1" x14ac:dyDescent="0.25">
      <c r="A355" s="23" t="s">
        <v>25</v>
      </c>
      <c r="B355" s="24" t="s">
        <v>73</v>
      </c>
      <c r="C355" s="23" t="s">
        <v>21</v>
      </c>
      <c r="D355" s="23" t="s">
        <v>74</v>
      </c>
      <c r="E355" s="183" t="s">
        <v>23</v>
      </c>
      <c r="F355" s="184"/>
      <c r="G355" s="25" t="s">
        <v>24</v>
      </c>
      <c r="H355" s="26">
        <v>0.80500000000000005</v>
      </c>
      <c r="I355" s="27">
        <v>20.32</v>
      </c>
      <c r="J355" s="27">
        <v>16.350000000000001</v>
      </c>
      <c r="K355" s="28">
        <f t="shared" si="107"/>
        <v>16.350000000000001</v>
      </c>
      <c r="L355" s="29"/>
      <c r="M355" s="6">
        <f t="shared" si="84"/>
        <v>0</v>
      </c>
    </row>
    <row r="356" spans="1:15" ht="39" customHeight="1" x14ac:dyDescent="0.25">
      <c r="A356" s="23" t="s">
        <v>28</v>
      </c>
      <c r="B356" s="24" t="s">
        <v>313</v>
      </c>
      <c r="C356" s="23" t="s">
        <v>21</v>
      </c>
      <c r="D356" s="23" t="s">
        <v>314</v>
      </c>
      <c r="E356" s="183" t="s">
        <v>31</v>
      </c>
      <c r="F356" s="184"/>
      <c r="G356" s="25" t="s">
        <v>159</v>
      </c>
      <c r="H356" s="26">
        <v>28.31</v>
      </c>
      <c r="I356" s="27">
        <v>0.61</v>
      </c>
      <c r="J356" s="27">
        <v>17.260000000000002</v>
      </c>
      <c r="K356" s="28">
        <f t="shared" si="107"/>
        <v>17.260000000000002</v>
      </c>
      <c r="L356" s="29"/>
      <c r="M356" s="6">
        <f t="shared" si="84"/>
        <v>0</v>
      </c>
    </row>
    <row r="357" spans="1:15" ht="24" customHeight="1" x14ac:dyDescent="0.25">
      <c r="A357" s="23" t="s">
        <v>28</v>
      </c>
      <c r="B357" s="24" t="s">
        <v>315</v>
      </c>
      <c r="C357" s="23" t="s">
        <v>21</v>
      </c>
      <c r="D357" s="23" t="s">
        <v>316</v>
      </c>
      <c r="E357" s="183" t="s">
        <v>31</v>
      </c>
      <c r="F357" s="184"/>
      <c r="G357" s="25" t="s">
        <v>317</v>
      </c>
      <c r="H357" s="26">
        <v>5.0000000000000001E-3</v>
      </c>
      <c r="I357" s="27">
        <v>37.5</v>
      </c>
      <c r="J357" s="27">
        <f t="shared" ref="J357:J358" si="108">H357*I357</f>
        <v>0.1875</v>
      </c>
      <c r="K357" s="28">
        <f t="shared" si="107"/>
        <v>0.18</v>
      </c>
      <c r="L357" s="29"/>
      <c r="M357" s="6">
        <f t="shared" si="84"/>
        <v>0</v>
      </c>
    </row>
    <row r="358" spans="1:15" ht="39" customHeight="1" x14ac:dyDescent="0.25">
      <c r="A358" s="23" t="s">
        <v>28</v>
      </c>
      <c r="B358" s="24" t="s">
        <v>318</v>
      </c>
      <c r="C358" s="23" t="s">
        <v>21</v>
      </c>
      <c r="D358" s="23" t="s">
        <v>319</v>
      </c>
      <c r="E358" s="183" t="s">
        <v>31</v>
      </c>
      <c r="F358" s="184"/>
      <c r="G358" s="25" t="s">
        <v>83</v>
      </c>
      <c r="H358" s="26">
        <v>0.42</v>
      </c>
      <c r="I358" s="27">
        <v>1.89</v>
      </c>
      <c r="J358" s="27">
        <f t="shared" si="108"/>
        <v>0.79379999999999995</v>
      </c>
      <c r="K358" s="28">
        <f t="shared" si="107"/>
        <v>0.79</v>
      </c>
      <c r="L358" s="29"/>
      <c r="M358" s="6">
        <f t="shared" si="84"/>
        <v>0</v>
      </c>
    </row>
    <row r="359" spans="1:15" ht="18" customHeight="1" x14ac:dyDescent="0.25">
      <c r="A359" s="30"/>
      <c r="B359" s="30"/>
      <c r="C359" s="30"/>
      <c r="D359" s="30"/>
      <c r="E359" s="30" t="s">
        <v>41</v>
      </c>
      <c r="F359" s="31">
        <v>45.4</v>
      </c>
      <c r="G359" s="30" t="s">
        <v>42</v>
      </c>
      <c r="H359" s="31">
        <v>0</v>
      </c>
      <c r="I359" s="30" t="s">
        <v>43</v>
      </c>
      <c r="J359" s="31">
        <v>45.4</v>
      </c>
      <c r="K359" s="32"/>
      <c r="L359" s="29"/>
      <c r="M359" s="6">
        <f t="shared" si="84"/>
        <v>0</v>
      </c>
    </row>
    <row r="360" spans="1:15" ht="18" customHeight="1" x14ac:dyDescent="0.25">
      <c r="A360" s="30"/>
      <c r="B360" s="30"/>
      <c r="C360" s="30"/>
      <c r="D360" s="30"/>
      <c r="E360" s="30" t="s">
        <v>44</v>
      </c>
      <c r="F360" s="31">
        <f>J360-J352</f>
        <v>19.769999999999982</v>
      </c>
      <c r="G360" s="30"/>
      <c r="H360" s="187" t="s">
        <v>45</v>
      </c>
      <c r="I360" s="188"/>
      <c r="J360" s="31">
        <v>99.82</v>
      </c>
      <c r="K360" s="46">
        <f>TRUNC(K352*1.247,2)</f>
        <v>99.82</v>
      </c>
      <c r="L360" s="29"/>
      <c r="M360" s="6">
        <f t="shared" si="84"/>
        <v>0</v>
      </c>
    </row>
    <row r="361" spans="1:15" x14ac:dyDescent="0.25">
      <c r="A361" s="35"/>
      <c r="B361" s="35"/>
      <c r="C361" s="35"/>
      <c r="D361" s="35"/>
      <c r="E361" s="35"/>
      <c r="F361" s="35"/>
      <c r="G361" s="35" t="s">
        <v>46</v>
      </c>
      <c r="H361" s="36" t="s">
        <v>320</v>
      </c>
      <c r="I361" s="35" t="s">
        <v>48</v>
      </c>
      <c r="J361" s="37">
        <f>TRUNC(J360*H361,2)</f>
        <v>13037.49</v>
      </c>
      <c r="K361" s="45">
        <f>TRUNC(H361*K360,2)</f>
        <v>13037.49</v>
      </c>
      <c r="L361" s="39">
        <f>J361-K361</f>
        <v>0</v>
      </c>
      <c r="M361" s="6">
        <f t="shared" si="84"/>
        <v>0</v>
      </c>
      <c r="N361" s="40">
        <f t="shared" ref="N361:O361" si="109">J361</f>
        <v>13037.49</v>
      </c>
      <c r="O361" s="40">
        <f t="shared" si="109"/>
        <v>13037.49</v>
      </c>
    </row>
    <row r="362" spans="1:15" ht="0.75" customHeight="1" x14ac:dyDescent="0.25">
      <c r="A362" s="41"/>
      <c r="B362" s="41"/>
      <c r="C362" s="41"/>
      <c r="D362" s="41"/>
      <c r="E362" s="41"/>
      <c r="F362" s="41"/>
      <c r="G362" s="41"/>
      <c r="H362" s="41"/>
      <c r="I362" s="41"/>
      <c r="J362" s="41"/>
      <c r="K362" s="42"/>
      <c r="L362" s="43"/>
      <c r="M362" s="6">
        <f t="shared" si="84"/>
        <v>0</v>
      </c>
    </row>
    <row r="363" spans="1:15" ht="18" customHeight="1" x14ac:dyDescent="0.25">
      <c r="A363" s="11" t="s">
        <v>321</v>
      </c>
      <c r="B363" s="12" t="s">
        <v>11</v>
      </c>
      <c r="C363" s="11" t="s">
        <v>12</v>
      </c>
      <c r="D363" s="11" t="s">
        <v>13</v>
      </c>
      <c r="E363" s="185" t="s">
        <v>14</v>
      </c>
      <c r="F363" s="184"/>
      <c r="G363" s="13" t="s">
        <v>15</v>
      </c>
      <c r="H363" s="12" t="s">
        <v>16</v>
      </c>
      <c r="I363" s="12" t="s">
        <v>17</v>
      </c>
      <c r="J363" s="12" t="s">
        <v>18</v>
      </c>
      <c r="K363" s="14"/>
      <c r="L363" s="15"/>
      <c r="M363" s="6">
        <f t="shared" si="84"/>
        <v>0</v>
      </c>
    </row>
    <row r="364" spans="1:15" ht="25.5" customHeight="1" x14ac:dyDescent="0.25">
      <c r="A364" s="16" t="s">
        <v>19</v>
      </c>
      <c r="B364" s="17" t="s">
        <v>322</v>
      </c>
      <c r="C364" s="16" t="s">
        <v>21</v>
      </c>
      <c r="D364" s="16" t="s">
        <v>323</v>
      </c>
      <c r="E364" s="186" t="s">
        <v>69</v>
      </c>
      <c r="F364" s="184"/>
      <c r="G364" s="18" t="s">
        <v>83</v>
      </c>
      <c r="H364" s="19">
        <v>1</v>
      </c>
      <c r="I364" s="20">
        <f>J364</f>
        <v>63.550000000000004</v>
      </c>
      <c r="J364" s="20">
        <v>63.550000000000004</v>
      </c>
      <c r="K364" s="51">
        <f>SUM(K365:K372)</f>
        <v>63.550000000000004</v>
      </c>
      <c r="L364" s="22"/>
      <c r="M364" s="6">
        <f t="shared" si="84"/>
        <v>0</v>
      </c>
    </row>
    <row r="365" spans="1:15" ht="39" customHeight="1" x14ac:dyDescent="0.25">
      <c r="A365" s="23" t="s">
        <v>25</v>
      </c>
      <c r="B365" s="24" t="s">
        <v>324</v>
      </c>
      <c r="C365" s="23" t="s">
        <v>21</v>
      </c>
      <c r="D365" s="23" t="s">
        <v>325</v>
      </c>
      <c r="E365" s="183" t="s">
        <v>69</v>
      </c>
      <c r="F365" s="184"/>
      <c r="G365" s="25" t="s">
        <v>70</v>
      </c>
      <c r="H365" s="26">
        <v>4.2999999999999997E-2</v>
      </c>
      <c r="I365" s="27">
        <v>425.25</v>
      </c>
      <c r="J365" s="27">
        <f t="shared" ref="J365:J366" si="110">H365*I365</f>
        <v>18.28575</v>
      </c>
      <c r="K365" s="28">
        <f t="shared" ref="K365:K372" si="111">TRUNC(H365*I365,2)</f>
        <v>18.28</v>
      </c>
      <c r="L365" s="29"/>
      <c r="M365" s="6">
        <f t="shared" si="84"/>
        <v>0</v>
      </c>
    </row>
    <row r="366" spans="1:15" ht="25.5" customHeight="1" x14ac:dyDescent="0.25">
      <c r="A366" s="23" t="s">
        <v>25</v>
      </c>
      <c r="B366" s="24" t="s">
        <v>326</v>
      </c>
      <c r="C366" s="23" t="s">
        <v>21</v>
      </c>
      <c r="D366" s="23" t="s">
        <v>327</v>
      </c>
      <c r="E366" s="183" t="s">
        <v>69</v>
      </c>
      <c r="F366" s="184"/>
      <c r="G366" s="25" t="s">
        <v>77</v>
      </c>
      <c r="H366" s="26">
        <v>0.114</v>
      </c>
      <c r="I366" s="27">
        <v>115.01</v>
      </c>
      <c r="J366" s="27">
        <f t="shared" si="110"/>
        <v>13.111140000000001</v>
      </c>
      <c r="K366" s="28">
        <f t="shared" si="111"/>
        <v>13.11</v>
      </c>
      <c r="L366" s="29"/>
      <c r="M366" s="6">
        <f t="shared" si="84"/>
        <v>0</v>
      </c>
    </row>
    <row r="367" spans="1:15" ht="24" customHeight="1" x14ac:dyDescent="0.25">
      <c r="A367" s="23" t="s">
        <v>25</v>
      </c>
      <c r="B367" s="24" t="s">
        <v>146</v>
      </c>
      <c r="C367" s="23" t="s">
        <v>21</v>
      </c>
      <c r="D367" s="23" t="s">
        <v>147</v>
      </c>
      <c r="E367" s="183" t="s">
        <v>23</v>
      </c>
      <c r="F367" s="184"/>
      <c r="G367" s="25" t="s">
        <v>24</v>
      </c>
      <c r="H367" s="26">
        <v>0.61199999999999999</v>
      </c>
      <c r="I367" s="27">
        <v>25.62</v>
      </c>
      <c r="J367" s="27">
        <v>15.67</v>
      </c>
      <c r="K367" s="28">
        <f t="shared" si="111"/>
        <v>15.67</v>
      </c>
      <c r="L367" s="29"/>
      <c r="M367" s="6">
        <f t="shared" si="84"/>
        <v>0</v>
      </c>
    </row>
    <row r="368" spans="1:15" ht="24" customHeight="1" x14ac:dyDescent="0.25">
      <c r="A368" s="23" t="s">
        <v>25</v>
      </c>
      <c r="B368" s="24" t="s">
        <v>73</v>
      </c>
      <c r="C368" s="23" t="s">
        <v>21</v>
      </c>
      <c r="D368" s="23" t="s">
        <v>74</v>
      </c>
      <c r="E368" s="183" t="s">
        <v>23</v>
      </c>
      <c r="F368" s="184"/>
      <c r="G368" s="25" t="s">
        <v>24</v>
      </c>
      <c r="H368" s="26">
        <v>0.30599999999999999</v>
      </c>
      <c r="I368" s="27">
        <v>20.32</v>
      </c>
      <c r="J368" s="27">
        <v>6.21</v>
      </c>
      <c r="K368" s="28">
        <f t="shared" si="111"/>
        <v>6.21</v>
      </c>
      <c r="L368" s="29"/>
      <c r="M368" s="6">
        <f t="shared" si="84"/>
        <v>0</v>
      </c>
    </row>
    <row r="369" spans="1:15" ht="25.5" customHeight="1" x14ac:dyDescent="0.25">
      <c r="A369" s="23" t="s">
        <v>25</v>
      </c>
      <c r="B369" s="24" t="s">
        <v>328</v>
      </c>
      <c r="C369" s="23" t="s">
        <v>21</v>
      </c>
      <c r="D369" s="23" t="s">
        <v>329</v>
      </c>
      <c r="E369" s="183" t="s">
        <v>69</v>
      </c>
      <c r="F369" s="184"/>
      <c r="G369" s="25" t="s">
        <v>80</v>
      </c>
      <c r="H369" s="26">
        <v>0.79</v>
      </c>
      <c r="I369" s="27">
        <v>9.76</v>
      </c>
      <c r="J369" s="27">
        <f t="shared" ref="J369:J372" si="112">H369*I369</f>
        <v>7.7103999999999999</v>
      </c>
      <c r="K369" s="28">
        <f t="shared" si="111"/>
        <v>7.71</v>
      </c>
      <c r="L369" s="29"/>
      <c r="M369" s="6">
        <f t="shared" si="84"/>
        <v>0</v>
      </c>
    </row>
    <row r="370" spans="1:15" ht="39" customHeight="1" x14ac:dyDescent="0.25">
      <c r="A370" s="23" t="s">
        <v>28</v>
      </c>
      <c r="B370" s="24" t="s">
        <v>255</v>
      </c>
      <c r="C370" s="23" t="s">
        <v>21</v>
      </c>
      <c r="D370" s="23" t="s">
        <v>256</v>
      </c>
      <c r="E370" s="183" t="s">
        <v>31</v>
      </c>
      <c r="F370" s="184"/>
      <c r="G370" s="25" t="s">
        <v>159</v>
      </c>
      <c r="H370" s="26">
        <v>6</v>
      </c>
      <c r="I370" s="27">
        <v>0.15</v>
      </c>
      <c r="J370" s="27">
        <f t="shared" si="112"/>
        <v>0.89999999999999991</v>
      </c>
      <c r="K370" s="28">
        <f t="shared" si="111"/>
        <v>0.9</v>
      </c>
      <c r="L370" s="29"/>
      <c r="M370" s="6">
        <f t="shared" si="84"/>
        <v>0</v>
      </c>
    </row>
    <row r="371" spans="1:15" ht="25.5" customHeight="1" x14ac:dyDescent="0.25">
      <c r="A371" s="23" t="s">
        <v>28</v>
      </c>
      <c r="B371" s="24" t="s">
        <v>81</v>
      </c>
      <c r="C371" s="23" t="s">
        <v>21</v>
      </c>
      <c r="D371" s="23" t="s">
        <v>82</v>
      </c>
      <c r="E371" s="183" t="s">
        <v>31</v>
      </c>
      <c r="F371" s="184"/>
      <c r="G371" s="25" t="s">
        <v>83</v>
      </c>
      <c r="H371" s="26">
        <v>0.20300000000000001</v>
      </c>
      <c r="I371" s="27">
        <v>7.89</v>
      </c>
      <c r="J371" s="27">
        <f t="shared" si="112"/>
        <v>1.6016700000000001</v>
      </c>
      <c r="K371" s="28">
        <f t="shared" si="111"/>
        <v>1.6</v>
      </c>
      <c r="L371" s="29"/>
      <c r="M371" s="6">
        <f t="shared" si="84"/>
        <v>0</v>
      </c>
    </row>
    <row r="372" spans="1:15" ht="25.5" customHeight="1" x14ac:dyDescent="0.25">
      <c r="A372" s="23" t="s">
        <v>28</v>
      </c>
      <c r="B372" s="24" t="s">
        <v>239</v>
      </c>
      <c r="C372" s="23" t="s">
        <v>21</v>
      </c>
      <c r="D372" s="23" t="s">
        <v>240</v>
      </c>
      <c r="E372" s="183" t="s">
        <v>31</v>
      </c>
      <c r="F372" s="184"/>
      <c r="G372" s="25" t="s">
        <v>110</v>
      </c>
      <c r="H372" s="26">
        <v>0.01</v>
      </c>
      <c r="I372" s="27">
        <v>7</v>
      </c>
      <c r="J372" s="27">
        <f t="shared" si="112"/>
        <v>7.0000000000000007E-2</v>
      </c>
      <c r="K372" s="28">
        <f t="shared" si="111"/>
        <v>7.0000000000000007E-2</v>
      </c>
      <c r="L372" s="29"/>
      <c r="M372" s="6">
        <f t="shared" si="84"/>
        <v>0</v>
      </c>
    </row>
    <row r="373" spans="1:15" ht="18" customHeight="1" x14ac:dyDescent="0.25">
      <c r="A373" s="30"/>
      <c r="B373" s="30"/>
      <c r="C373" s="30"/>
      <c r="D373" s="30"/>
      <c r="E373" s="30" t="s">
        <v>41</v>
      </c>
      <c r="F373" s="31">
        <v>22.68</v>
      </c>
      <c r="G373" s="30" t="s">
        <v>42</v>
      </c>
      <c r="H373" s="31">
        <v>0</v>
      </c>
      <c r="I373" s="30" t="s">
        <v>43</v>
      </c>
      <c r="J373" s="31">
        <v>22.68</v>
      </c>
      <c r="K373" s="32"/>
      <c r="L373" s="29"/>
      <c r="M373" s="6">
        <f t="shared" si="84"/>
        <v>0</v>
      </c>
    </row>
    <row r="374" spans="1:15" ht="18" customHeight="1" x14ac:dyDescent="0.25">
      <c r="A374" s="30"/>
      <c r="B374" s="30"/>
      <c r="C374" s="30"/>
      <c r="D374" s="30"/>
      <c r="E374" s="30" t="s">
        <v>44</v>
      </c>
      <c r="F374" s="31">
        <f>J374-J364</f>
        <v>15.689999999999991</v>
      </c>
      <c r="G374" s="30"/>
      <c r="H374" s="187" t="s">
        <v>45</v>
      </c>
      <c r="I374" s="188"/>
      <c r="J374" s="31">
        <v>79.239999999999995</v>
      </c>
      <c r="K374" s="46">
        <f>TRUNC(K364*1.247,2)</f>
        <v>79.239999999999995</v>
      </c>
      <c r="L374" s="29"/>
      <c r="M374" s="6">
        <f t="shared" si="84"/>
        <v>0</v>
      </c>
    </row>
    <row r="375" spans="1:15" x14ac:dyDescent="0.25">
      <c r="A375" s="35"/>
      <c r="B375" s="35"/>
      <c r="C375" s="35"/>
      <c r="D375" s="35"/>
      <c r="E375" s="35"/>
      <c r="F375" s="35"/>
      <c r="G375" s="35" t="s">
        <v>46</v>
      </c>
      <c r="H375" s="36" t="s">
        <v>330</v>
      </c>
      <c r="I375" s="35" t="s">
        <v>48</v>
      </c>
      <c r="J375" s="37">
        <f>TRUNC(J374*H375,2)</f>
        <v>4168.0200000000004</v>
      </c>
      <c r="K375" s="45">
        <f>TRUNC(H375*K374,2)</f>
        <v>4168.0200000000004</v>
      </c>
      <c r="L375" s="39">
        <f>J375-K375</f>
        <v>0</v>
      </c>
      <c r="M375" s="6">
        <f t="shared" si="84"/>
        <v>0</v>
      </c>
      <c r="N375" s="40">
        <f t="shared" ref="N375:O375" si="113">J375</f>
        <v>4168.0200000000004</v>
      </c>
      <c r="O375" s="40">
        <f t="shared" si="113"/>
        <v>4168.0200000000004</v>
      </c>
    </row>
    <row r="376" spans="1:15" ht="0.75" customHeight="1" x14ac:dyDescent="0.25">
      <c r="A376" s="41"/>
      <c r="B376" s="41"/>
      <c r="C376" s="41"/>
      <c r="D376" s="41"/>
      <c r="E376" s="41"/>
      <c r="F376" s="41"/>
      <c r="G376" s="41"/>
      <c r="H376" s="41"/>
      <c r="I376" s="41"/>
      <c r="J376" s="41"/>
      <c r="K376" s="42"/>
      <c r="L376" s="43"/>
      <c r="M376" s="6">
        <f t="shared" si="84"/>
        <v>0</v>
      </c>
    </row>
    <row r="377" spans="1:15" ht="18" customHeight="1" x14ac:dyDescent="0.25">
      <c r="A377" s="11" t="s">
        <v>331</v>
      </c>
      <c r="B377" s="12" t="s">
        <v>11</v>
      </c>
      <c r="C377" s="11" t="s">
        <v>12</v>
      </c>
      <c r="D377" s="11" t="s">
        <v>13</v>
      </c>
      <c r="E377" s="185" t="s">
        <v>14</v>
      </c>
      <c r="F377" s="184"/>
      <c r="G377" s="13" t="s">
        <v>15</v>
      </c>
      <c r="H377" s="12" t="s">
        <v>16</v>
      </c>
      <c r="I377" s="12" t="s">
        <v>17</v>
      </c>
      <c r="J377" s="12" t="s">
        <v>18</v>
      </c>
      <c r="K377" s="14"/>
      <c r="L377" s="15"/>
      <c r="M377" s="6">
        <f t="shared" si="84"/>
        <v>0</v>
      </c>
    </row>
    <row r="378" spans="1:15" ht="25.5" customHeight="1" x14ac:dyDescent="0.25">
      <c r="A378" s="16" t="s">
        <v>19</v>
      </c>
      <c r="B378" s="17" t="s">
        <v>332</v>
      </c>
      <c r="C378" s="16" t="s">
        <v>21</v>
      </c>
      <c r="D378" s="16" t="s">
        <v>333</v>
      </c>
      <c r="E378" s="186" t="s">
        <v>69</v>
      </c>
      <c r="F378" s="184"/>
      <c r="G378" s="18" t="s">
        <v>83</v>
      </c>
      <c r="H378" s="19">
        <v>1</v>
      </c>
      <c r="I378" s="20">
        <f>J378</f>
        <v>47.69</v>
      </c>
      <c r="J378" s="20">
        <v>47.69</v>
      </c>
      <c r="K378" s="51">
        <f>SUM(K379:K385)</f>
        <v>47.69</v>
      </c>
      <c r="L378" s="22"/>
      <c r="M378" s="6">
        <f t="shared" si="84"/>
        <v>0</v>
      </c>
    </row>
    <row r="379" spans="1:15" ht="39" customHeight="1" x14ac:dyDescent="0.25">
      <c r="A379" s="23" t="s">
        <v>25</v>
      </c>
      <c r="B379" s="24" t="s">
        <v>324</v>
      </c>
      <c r="C379" s="23" t="s">
        <v>21</v>
      </c>
      <c r="D379" s="23" t="s">
        <v>325</v>
      </c>
      <c r="E379" s="183" t="s">
        <v>69</v>
      </c>
      <c r="F379" s="184"/>
      <c r="G379" s="25" t="s">
        <v>70</v>
      </c>
      <c r="H379" s="26">
        <v>4.2999999999999997E-2</v>
      </c>
      <c r="I379" s="27">
        <v>425.25</v>
      </c>
      <c r="J379" s="27">
        <v>18.28</v>
      </c>
      <c r="K379" s="46">
        <f t="shared" ref="K379:K385" si="114">TRUNC(H379*I379,2)</f>
        <v>18.28</v>
      </c>
      <c r="L379" s="29"/>
      <c r="M379" s="6">
        <f t="shared" si="84"/>
        <v>0</v>
      </c>
    </row>
    <row r="380" spans="1:15" ht="25.5" customHeight="1" x14ac:dyDescent="0.25">
      <c r="A380" s="23" t="s">
        <v>25</v>
      </c>
      <c r="B380" s="24" t="s">
        <v>326</v>
      </c>
      <c r="C380" s="23" t="s">
        <v>21</v>
      </c>
      <c r="D380" s="23" t="s">
        <v>327</v>
      </c>
      <c r="E380" s="183" t="s">
        <v>69</v>
      </c>
      <c r="F380" s="184"/>
      <c r="G380" s="25" t="s">
        <v>77</v>
      </c>
      <c r="H380" s="26">
        <v>7.5999999999999998E-2</v>
      </c>
      <c r="I380" s="27">
        <v>115.01</v>
      </c>
      <c r="J380" s="27">
        <f t="shared" ref="J380:J381" si="115">H380*I380</f>
        <v>8.7407599999999999</v>
      </c>
      <c r="K380" s="28">
        <f t="shared" si="114"/>
        <v>8.74</v>
      </c>
      <c r="L380" s="29"/>
      <c r="M380" s="6">
        <f t="shared" si="84"/>
        <v>0</v>
      </c>
    </row>
    <row r="381" spans="1:15" ht="25.5" customHeight="1" x14ac:dyDescent="0.25">
      <c r="A381" s="23" t="s">
        <v>25</v>
      </c>
      <c r="B381" s="24" t="s">
        <v>328</v>
      </c>
      <c r="C381" s="23" t="s">
        <v>21</v>
      </c>
      <c r="D381" s="23" t="s">
        <v>329</v>
      </c>
      <c r="E381" s="183" t="s">
        <v>69</v>
      </c>
      <c r="F381" s="184"/>
      <c r="G381" s="25" t="s">
        <v>80</v>
      </c>
      <c r="H381" s="26">
        <v>0.79</v>
      </c>
      <c r="I381" s="27">
        <v>9.76</v>
      </c>
      <c r="J381" s="27">
        <f t="shared" si="115"/>
        <v>7.7103999999999999</v>
      </c>
      <c r="K381" s="28">
        <f t="shared" si="114"/>
        <v>7.71</v>
      </c>
      <c r="L381" s="29"/>
      <c r="M381" s="6">
        <f t="shared" si="84"/>
        <v>0</v>
      </c>
    </row>
    <row r="382" spans="1:15" ht="24" customHeight="1" x14ac:dyDescent="0.25">
      <c r="A382" s="23" t="s">
        <v>25</v>
      </c>
      <c r="B382" s="24" t="s">
        <v>146</v>
      </c>
      <c r="C382" s="23" t="s">
        <v>21</v>
      </c>
      <c r="D382" s="23" t="s">
        <v>147</v>
      </c>
      <c r="E382" s="183" t="s">
        <v>23</v>
      </c>
      <c r="F382" s="184"/>
      <c r="G382" s="25" t="s">
        <v>24</v>
      </c>
      <c r="H382" s="26">
        <v>0.33500000000000002</v>
      </c>
      <c r="I382" s="27">
        <v>25.62</v>
      </c>
      <c r="J382" s="27">
        <v>8.58</v>
      </c>
      <c r="K382" s="28">
        <f t="shared" si="114"/>
        <v>8.58</v>
      </c>
      <c r="L382" s="29"/>
      <c r="M382" s="6">
        <f t="shared" si="84"/>
        <v>0</v>
      </c>
    </row>
    <row r="383" spans="1:15" ht="24" customHeight="1" x14ac:dyDescent="0.25">
      <c r="A383" s="23" t="s">
        <v>25</v>
      </c>
      <c r="B383" s="24" t="s">
        <v>73</v>
      </c>
      <c r="C383" s="23" t="s">
        <v>21</v>
      </c>
      <c r="D383" s="23" t="s">
        <v>74</v>
      </c>
      <c r="E383" s="183" t="s">
        <v>23</v>
      </c>
      <c r="F383" s="184"/>
      <c r="G383" s="25" t="s">
        <v>24</v>
      </c>
      <c r="H383" s="26">
        <v>0.16800000000000001</v>
      </c>
      <c r="I383" s="27">
        <v>20.32</v>
      </c>
      <c r="J383" s="27">
        <v>3.41</v>
      </c>
      <c r="K383" s="28">
        <f t="shared" si="114"/>
        <v>3.41</v>
      </c>
      <c r="L383" s="29"/>
      <c r="M383" s="6">
        <f t="shared" si="84"/>
        <v>0</v>
      </c>
    </row>
    <row r="384" spans="1:15" ht="39" customHeight="1" x14ac:dyDescent="0.25">
      <c r="A384" s="23" t="s">
        <v>28</v>
      </c>
      <c r="B384" s="24" t="s">
        <v>255</v>
      </c>
      <c r="C384" s="23" t="s">
        <v>21</v>
      </c>
      <c r="D384" s="23" t="s">
        <v>256</v>
      </c>
      <c r="E384" s="183" t="s">
        <v>31</v>
      </c>
      <c r="F384" s="184"/>
      <c r="G384" s="25" t="s">
        <v>159</v>
      </c>
      <c r="H384" s="26">
        <v>6</v>
      </c>
      <c r="I384" s="27">
        <v>0.15</v>
      </c>
      <c r="J384" s="27">
        <f t="shared" ref="J384:J385" si="116">H384*I384</f>
        <v>0.89999999999999991</v>
      </c>
      <c r="K384" s="28">
        <f t="shared" si="114"/>
        <v>0.9</v>
      </c>
      <c r="L384" s="29"/>
      <c r="M384" s="6">
        <f t="shared" si="84"/>
        <v>0</v>
      </c>
    </row>
    <row r="385" spans="1:15" ht="25.5" customHeight="1" x14ac:dyDescent="0.25">
      <c r="A385" s="23" t="s">
        <v>28</v>
      </c>
      <c r="B385" s="24" t="s">
        <v>239</v>
      </c>
      <c r="C385" s="23" t="s">
        <v>21</v>
      </c>
      <c r="D385" s="23" t="s">
        <v>240</v>
      </c>
      <c r="E385" s="183" t="s">
        <v>31</v>
      </c>
      <c r="F385" s="184"/>
      <c r="G385" s="25" t="s">
        <v>110</v>
      </c>
      <c r="H385" s="26">
        <v>0.01</v>
      </c>
      <c r="I385" s="27">
        <v>7</v>
      </c>
      <c r="J385" s="27">
        <f t="shared" si="116"/>
        <v>7.0000000000000007E-2</v>
      </c>
      <c r="K385" s="28">
        <f t="shared" si="114"/>
        <v>7.0000000000000007E-2</v>
      </c>
      <c r="L385" s="29"/>
      <c r="M385" s="6">
        <f t="shared" si="84"/>
        <v>0</v>
      </c>
    </row>
    <row r="386" spans="1:15" ht="18" customHeight="1" x14ac:dyDescent="0.25">
      <c r="A386" s="30"/>
      <c r="B386" s="30"/>
      <c r="C386" s="30"/>
      <c r="D386" s="30"/>
      <c r="E386" s="30" t="s">
        <v>41</v>
      </c>
      <c r="F386" s="31">
        <v>14.09</v>
      </c>
      <c r="G386" s="30" t="s">
        <v>42</v>
      </c>
      <c r="H386" s="31">
        <v>0</v>
      </c>
      <c r="I386" s="30" t="s">
        <v>43</v>
      </c>
      <c r="J386" s="31">
        <v>14.09</v>
      </c>
      <c r="K386" s="32"/>
      <c r="L386" s="29"/>
      <c r="M386" s="6">
        <f t="shared" si="84"/>
        <v>0</v>
      </c>
    </row>
    <row r="387" spans="1:15" ht="18" customHeight="1" x14ac:dyDescent="0.25">
      <c r="A387" s="30"/>
      <c r="B387" s="30"/>
      <c r="C387" s="30"/>
      <c r="D387" s="30"/>
      <c r="E387" s="30" t="s">
        <v>44</v>
      </c>
      <c r="F387" s="31">
        <f>J387-J378</f>
        <v>11.770000000000003</v>
      </c>
      <c r="G387" s="30"/>
      <c r="H387" s="187" t="s">
        <v>45</v>
      </c>
      <c r="I387" s="188"/>
      <c r="J387" s="31">
        <v>59.46</v>
      </c>
      <c r="K387" s="46">
        <f>TRUNC(K378*1.247,2)</f>
        <v>59.46</v>
      </c>
      <c r="L387" s="29"/>
      <c r="M387" s="6">
        <f t="shared" si="84"/>
        <v>0</v>
      </c>
    </row>
    <row r="388" spans="1:15" x14ac:dyDescent="0.25">
      <c r="A388" s="35"/>
      <c r="B388" s="35"/>
      <c r="C388" s="35"/>
      <c r="D388" s="35"/>
      <c r="E388" s="35"/>
      <c r="F388" s="35"/>
      <c r="G388" s="35" t="s">
        <v>46</v>
      </c>
      <c r="H388" s="36" t="s">
        <v>334</v>
      </c>
      <c r="I388" s="35" t="s">
        <v>48</v>
      </c>
      <c r="J388" s="37">
        <f>TRUNC(J387*H388,2)</f>
        <v>1682.71</v>
      </c>
      <c r="K388" s="45">
        <f>TRUNC(H388*K387,2)</f>
        <v>1682.71</v>
      </c>
      <c r="L388" s="39">
        <f>J388-K388</f>
        <v>0</v>
      </c>
      <c r="M388" s="6">
        <f t="shared" si="84"/>
        <v>0</v>
      </c>
      <c r="N388" s="40">
        <f t="shared" ref="N388:O388" si="117">J388</f>
        <v>1682.71</v>
      </c>
      <c r="O388" s="40">
        <f t="shared" si="117"/>
        <v>1682.71</v>
      </c>
    </row>
    <row r="389" spans="1:15" ht="0.75" customHeight="1" x14ac:dyDescent="0.25">
      <c r="A389" s="41"/>
      <c r="B389" s="41"/>
      <c r="C389" s="41"/>
      <c r="D389" s="41"/>
      <c r="E389" s="41"/>
      <c r="F389" s="41"/>
      <c r="G389" s="41"/>
      <c r="H389" s="41"/>
      <c r="I389" s="41"/>
      <c r="J389" s="41"/>
      <c r="K389" s="42"/>
      <c r="L389" s="43"/>
      <c r="M389" s="6">
        <f t="shared" si="84"/>
        <v>0</v>
      </c>
    </row>
    <row r="390" spans="1:15" ht="24" customHeight="1" x14ac:dyDescent="0.25">
      <c r="A390" s="7" t="s">
        <v>335</v>
      </c>
      <c r="B390" s="7"/>
      <c r="C390" s="7"/>
      <c r="D390" s="7" t="s">
        <v>336</v>
      </c>
      <c r="E390" s="7"/>
      <c r="F390" s="190"/>
      <c r="G390" s="184"/>
      <c r="H390" s="8"/>
      <c r="I390" s="7"/>
      <c r="J390" s="9">
        <f t="shared" ref="J390:K390" si="118">J401+J413+J425+J434+J449+J459+J473</f>
        <v>123079.78000000001</v>
      </c>
      <c r="K390" s="50">
        <f t="shared" si="118"/>
        <v>123079.78000000001</v>
      </c>
      <c r="L390" s="10"/>
      <c r="M390" s="6">
        <f t="shared" si="84"/>
        <v>0</v>
      </c>
    </row>
    <row r="391" spans="1:15" ht="18" customHeight="1" x14ac:dyDescent="0.25">
      <c r="A391" s="11" t="s">
        <v>337</v>
      </c>
      <c r="B391" s="12" t="s">
        <v>11</v>
      </c>
      <c r="C391" s="11" t="s">
        <v>12</v>
      </c>
      <c r="D391" s="11" t="s">
        <v>13</v>
      </c>
      <c r="E391" s="185" t="s">
        <v>14</v>
      </c>
      <c r="F391" s="184"/>
      <c r="G391" s="13" t="s">
        <v>15</v>
      </c>
      <c r="H391" s="12" t="s">
        <v>16</v>
      </c>
      <c r="I391" s="12" t="s">
        <v>17</v>
      </c>
      <c r="J391" s="12" t="s">
        <v>18</v>
      </c>
      <c r="K391" s="14"/>
      <c r="L391" s="15"/>
      <c r="M391" s="6">
        <f t="shared" si="84"/>
        <v>0</v>
      </c>
    </row>
    <row r="392" spans="1:15" ht="51.75" customHeight="1" x14ac:dyDescent="0.25">
      <c r="A392" s="16" t="s">
        <v>19</v>
      </c>
      <c r="B392" s="17" t="s">
        <v>338</v>
      </c>
      <c r="C392" s="16" t="s">
        <v>21</v>
      </c>
      <c r="D392" s="16" t="s">
        <v>339</v>
      </c>
      <c r="E392" s="186" t="s">
        <v>340</v>
      </c>
      <c r="F392" s="184"/>
      <c r="G392" s="18" t="s">
        <v>159</v>
      </c>
      <c r="H392" s="19">
        <v>1</v>
      </c>
      <c r="I392" s="20">
        <f>J392</f>
        <v>1656.61</v>
      </c>
      <c r="J392" s="20">
        <f t="shared" ref="J392:K392" si="119">SUM(J393:J398)</f>
        <v>1656.61</v>
      </c>
      <c r="K392" s="51">
        <f t="shared" si="119"/>
        <v>1656.61</v>
      </c>
      <c r="L392" s="22"/>
      <c r="M392" s="6">
        <f t="shared" si="84"/>
        <v>0</v>
      </c>
    </row>
    <row r="393" spans="1:15" ht="39" customHeight="1" x14ac:dyDescent="0.25">
      <c r="A393" s="23" t="s">
        <v>25</v>
      </c>
      <c r="B393" s="24" t="s">
        <v>341</v>
      </c>
      <c r="C393" s="23" t="s">
        <v>21</v>
      </c>
      <c r="D393" s="23" t="s">
        <v>342</v>
      </c>
      <c r="E393" s="183" t="s">
        <v>340</v>
      </c>
      <c r="F393" s="184"/>
      <c r="G393" s="25" t="s">
        <v>159</v>
      </c>
      <c r="H393" s="26">
        <v>1</v>
      </c>
      <c r="I393" s="27">
        <v>309</v>
      </c>
      <c r="J393" s="27">
        <f t="shared" ref="J393:J398" si="120">TRUNC(I393*H393,2)</f>
        <v>309</v>
      </c>
      <c r="K393" s="28">
        <f t="shared" ref="K393:K398" si="121">TRUNC(H393*I393,2)</f>
        <v>309</v>
      </c>
      <c r="L393" s="29"/>
      <c r="M393" s="6">
        <f t="shared" si="84"/>
        <v>0</v>
      </c>
    </row>
    <row r="394" spans="1:15" ht="25.5" customHeight="1" x14ac:dyDescent="0.25">
      <c r="A394" s="23" t="s">
        <v>25</v>
      </c>
      <c r="B394" s="24" t="s">
        <v>134</v>
      </c>
      <c r="C394" s="23" t="s">
        <v>21</v>
      </c>
      <c r="D394" s="23" t="s">
        <v>135</v>
      </c>
      <c r="E394" s="183" t="s">
        <v>23</v>
      </c>
      <c r="F394" s="184"/>
      <c r="G394" s="25" t="s">
        <v>24</v>
      </c>
      <c r="H394" s="26">
        <v>2.8439999999999999</v>
      </c>
      <c r="I394" s="27">
        <v>22.44</v>
      </c>
      <c r="J394" s="27">
        <f t="shared" si="120"/>
        <v>63.81</v>
      </c>
      <c r="K394" s="28">
        <f t="shared" si="121"/>
        <v>63.81</v>
      </c>
      <c r="L394" s="29"/>
      <c r="M394" s="6">
        <f t="shared" si="84"/>
        <v>0</v>
      </c>
    </row>
    <row r="395" spans="1:15" ht="24" customHeight="1" x14ac:dyDescent="0.25">
      <c r="A395" s="23" t="s">
        <v>25</v>
      </c>
      <c r="B395" s="24" t="s">
        <v>73</v>
      </c>
      <c r="C395" s="23" t="s">
        <v>21</v>
      </c>
      <c r="D395" s="23" t="s">
        <v>74</v>
      </c>
      <c r="E395" s="183" t="s">
        <v>23</v>
      </c>
      <c r="F395" s="184"/>
      <c r="G395" s="25" t="s">
        <v>24</v>
      </c>
      <c r="H395" s="26">
        <v>0.65600000000000003</v>
      </c>
      <c r="I395" s="27">
        <v>20.32</v>
      </c>
      <c r="J395" s="27">
        <f t="shared" si="120"/>
        <v>13.32</v>
      </c>
      <c r="K395" s="28">
        <f t="shared" si="121"/>
        <v>13.32</v>
      </c>
      <c r="L395" s="29"/>
      <c r="M395" s="6">
        <f t="shared" si="84"/>
        <v>0</v>
      </c>
    </row>
    <row r="396" spans="1:15" ht="39" customHeight="1" x14ac:dyDescent="0.25">
      <c r="A396" s="23" t="s">
        <v>28</v>
      </c>
      <c r="B396" s="24" t="s">
        <v>343</v>
      </c>
      <c r="C396" s="23" t="s">
        <v>21</v>
      </c>
      <c r="D396" s="23" t="s">
        <v>344</v>
      </c>
      <c r="E396" s="183" t="s">
        <v>31</v>
      </c>
      <c r="F396" s="184"/>
      <c r="G396" s="25" t="s">
        <v>80</v>
      </c>
      <c r="H396" s="26">
        <v>133.38</v>
      </c>
      <c r="I396" s="27">
        <v>6.9</v>
      </c>
      <c r="J396" s="27">
        <f t="shared" si="120"/>
        <v>920.32</v>
      </c>
      <c r="K396" s="28">
        <f t="shared" si="121"/>
        <v>920.32</v>
      </c>
      <c r="L396" s="29"/>
      <c r="M396" s="6">
        <f t="shared" si="84"/>
        <v>0</v>
      </c>
    </row>
    <row r="397" spans="1:15" ht="25.5" customHeight="1" x14ac:dyDescent="0.25">
      <c r="A397" s="23" t="s">
        <v>28</v>
      </c>
      <c r="B397" s="24" t="s">
        <v>345</v>
      </c>
      <c r="C397" s="23" t="s">
        <v>21</v>
      </c>
      <c r="D397" s="23" t="s">
        <v>346</v>
      </c>
      <c r="E397" s="183" t="s">
        <v>31</v>
      </c>
      <c r="F397" s="184"/>
      <c r="G397" s="25" t="s">
        <v>80</v>
      </c>
      <c r="H397" s="26">
        <v>53.86</v>
      </c>
      <c r="I397" s="27">
        <v>6.23</v>
      </c>
      <c r="J397" s="27">
        <f t="shared" si="120"/>
        <v>335.54</v>
      </c>
      <c r="K397" s="28">
        <f t="shared" si="121"/>
        <v>335.54</v>
      </c>
      <c r="L397" s="29"/>
      <c r="M397" s="6">
        <f t="shared" si="84"/>
        <v>0</v>
      </c>
    </row>
    <row r="398" spans="1:15" ht="25.5" customHeight="1" x14ac:dyDescent="0.25">
      <c r="A398" s="23" t="s">
        <v>28</v>
      </c>
      <c r="B398" s="24" t="s">
        <v>347</v>
      </c>
      <c r="C398" s="23" t="s">
        <v>21</v>
      </c>
      <c r="D398" s="23" t="s">
        <v>348</v>
      </c>
      <c r="E398" s="183" t="s">
        <v>31</v>
      </c>
      <c r="F398" s="184"/>
      <c r="G398" s="25" t="s">
        <v>80</v>
      </c>
      <c r="H398" s="26">
        <v>0.52200000000000002</v>
      </c>
      <c r="I398" s="27">
        <v>28.01</v>
      </c>
      <c r="J398" s="27">
        <f t="shared" si="120"/>
        <v>14.62</v>
      </c>
      <c r="K398" s="28">
        <f t="shared" si="121"/>
        <v>14.62</v>
      </c>
      <c r="L398" s="29"/>
      <c r="M398" s="6">
        <f t="shared" si="84"/>
        <v>0</v>
      </c>
    </row>
    <row r="399" spans="1:15" ht="18" customHeight="1" x14ac:dyDescent="0.25">
      <c r="A399" s="30"/>
      <c r="B399" s="30"/>
      <c r="C399" s="30"/>
      <c r="D399" s="30"/>
      <c r="E399" s="30" t="s">
        <v>41</v>
      </c>
      <c r="F399" s="31">
        <v>252.53</v>
      </c>
      <c r="G399" s="30" t="s">
        <v>42</v>
      </c>
      <c r="H399" s="31">
        <v>0</v>
      </c>
      <c r="I399" s="30" t="s">
        <v>43</v>
      </c>
      <c r="J399" s="31">
        <v>252.53</v>
      </c>
      <c r="K399" s="32"/>
      <c r="L399" s="29"/>
      <c r="M399" s="6">
        <f t="shared" si="84"/>
        <v>0</v>
      </c>
    </row>
    <row r="400" spans="1:15" ht="18" customHeight="1" x14ac:dyDescent="0.25">
      <c r="A400" s="30"/>
      <c r="B400" s="30"/>
      <c r="C400" s="30"/>
      <c r="D400" s="30"/>
      <c r="E400" s="30" t="s">
        <v>44</v>
      </c>
      <c r="F400" s="31">
        <f>J400-J392</f>
        <v>409.18000000000006</v>
      </c>
      <c r="G400" s="30"/>
      <c r="H400" s="187" t="s">
        <v>45</v>
      </c>
      <c r="I400" s="188"/>
      <c r="J400" s="31">
        <f>TRUNC(J392*1.247,2)</f>
        <v>2065.79</v>
      </c>
      <c r="K400" s="46">
        <f>TRUNC(K392*1.247,2)</f>
        <v>2065.79</v>
      </c>
      <c r="L400" s="29"/>
      <c r="M400" s="6">
        <f t="shared" si="84"/>
        <v>0</v>
      </c>
    </row>
    <row r="401" spans="1:15" x14ac:dyDescent="0.25">
      <c r="A401" s="35"/>
      <c r="B401" s="35"/>
      <c r="C401" s="35"/>
      <c r="D401" s="35"/>
      <c r="E401" s="35"/>
      <c r="F401" s="35"/>
      <c r="G401" s="35" t="s">
        <v>46</v>
      </c>
      <c r="H401" s="36" t="s">
        <v>111</v>
      </c>
      <c r="I401" s="35" t="s">
        <v>48</v>
      </c>
      <c r="J401" s="37">
        <f>TRUNC(J400*H401,2)</f>
        <v>16526.32</v>
      </c>
      <c r="K401" s="45">
        <f>TRUNC(H401*K400,2)</f>
        <v>16526.32</v>
      </c>
      <c r="L401" s="39">
        <f>J401-K401</f>
        <v>0</v>
      </c>
      <c r="M401" s="6">
        <f t="shared" si="84"/>
        <v>0</v>
      </c>
      <c r="N401" s="40">
        <f t="shared" ref="N401:O401" si="122">J401</f>
        <v>16526.32</v>
      </c>
      <c r="O401" s="40">
        <f t="shared" si="122"/>
        <v>16526.32</v>
      </c>
    </row>
    <row r="402" spans="1:15" ht="0.75" customHeight="1" x14ac:dyDescent="0.25">
      <c r="A402" s="41"/>
      <c r="B402" s="41"/>
      <c r="C402" s="41"/>
      <c r="D402" s="41"/>
      <c r="E402" s="41"/>
      <c r="F402" s="41"/>
      <c r="G402" s="41"/>
      <c r="H402" s="41"/>
      <c r="I402" s="41"/>
      <c r="J402" s="41"/>
      <c r="K402" s="42"/>
      <c r="L402" s="43"/>
      <c r="M402" s="6">
        <f t="shared" si="84"/>
        <v>0</v>
      </c>
    </row>
    <row r="403" spans="1:15" ht="18" customHeight="1" x14ac:dyDescent="0.25">
      <c r="A403" s="11" t="s">
        <v>349</v>
      </c>
      <c r="B403" s="12" t="s">
        <v>11</v>
      </c>
      <c r="C403" s="11" t="s">
        <v>12</v>
      </c>
      <c r="D403" s="11" t="s">
        <v>13</v>
      </c>
      <c r="E403" s="185" t="s">
        <v>14</v>
      </c>
      <c r="F403" s="184"/>
      <c r="G403" s="13" t="s">
        <v>15</v>
      </c>
      <c r="H403" s="12" t="s">
        <v>16</v>
      </c>
      <c r="I403" s="12" t="s">
        <v>17</v>
      </c>
      <c r="J403" s="12" t="s">
        <v>18</v>
      </c>
      <c r="K403" s="14"/>
      <c r="L403" s="15"/>
      <c r="M403" s="6">
        <f t="shared" si="84"/>
        <v>0</v>
      </c>
    </row>
    <row r="404" spans="1:15" ht="51.75" customHeight="1" x14ac:dyDescent="0.25">
      <c r="A404" s="16" t="s">
        <v>19</v>
      </c>
      <c r="B404" s="17" t="s">
        <v>350</v>
      </c>
      <c r="C404" s="16" t="s">
        <v>21</v>
      </c>
      <c r="D404" s="16" t="s">
        <v>351</v>
      </c>
      <c r="E404" s="186" t="s">
        <v>340</v>
      </c>
      <c r="F404" s="184"/>
      <c r="G404" s="18" t="s">
        <v>159</v>
      </c>
      <c r="H404" s="19">
        <v>1</v>
      </c>
      <c r="I404" s="20">
        <f>J404</f>
        <v>1561.62</v>
      </c>
      <c r="J404" s="20">
        <f t="shared" ref="J404:K404" si="123">SUM(J405:J410)</f>
        <v>1561.62</v>
      </c>
      <c r="K404" s="51">
        <f t="shared" si="123"/>
        <v>1561.62</v>
      </c>
      <c r="L404" s="22"/>
      <c r="M404" s="6">
        <f t="shared" si="84"/>
        <v>0</v>
      </c>
    </row>
    <row r="405" spans="1:15" ht="39" customHeight="1" x14ac:dyDescent="0.25">
      <c r="A405" s="23" t="s">
        <v>25</v>
      </c>
      <c r="B405" s="24" t="s">
        <v>341</v>
      </c>
      <c r="C405" s="23" t="s">
        <v>21</v>
      </c>
      <c r="D405" s="23" t="s">
        <v>342</v>
      </c>
      <c r="E405" s="183" t="s">
        <v>340</v>
      </c>
      <c r="F405" s="184"/>
      <c r="G405" s="25" t="s">
        <v>159</v>
      </c>
      <c r="H405" s="26">
        <v>1</v>
      </c>
      <c r="I405" s="27">
        <v>309.11200000000002</v>
      </c>
      <c r="J405" s="27">
        <f t="shared" ref="J405:J410" si="124">TRUNC(I405*H405,2)</f>
        <v>309.11</v>
      </c>
      <c r="K405" s="28">
        <f t="shared" ref="K405:K410" si="125">TRUNC(H405*I405,2)</f>
        <v>309.11</v>
      </c>
      <c r="L405" s="29"/>
      <c r="M405" s="6">
        <f t="shared" si="84"/>
        <v>0</v>
      </c>
    </row>
    <row r="406" spans="1:15" ht="25.5" customHeight="1" x14ac:dyDescent="0.25">
      <c r="A406" s="23" t="s">
        <v>25</v>
      </c>
      <c r="B406" s="24" t="s">
        <v>134</v>
      </c>
      <c r="C406" s="23" t="s">
        <v>21</v>
      </c>
      <c r="D406" s="23" t="s">
        <v>135</v>
      </c>
      <c r="E406" s="183" t="s">
        <v>23</v>
      </c>
      <c r="F406" s="184"/>
      <c r="G406" s="25" t="s">
        <v>24</v>
      </c>
      <c r="H406" s="26">
        <v>2.8439999999999999</v>
      </c>
      <c r="I406" s="27">
        <v>22.44</v>
      </c>
      <c r="J406" s="27">
        <f t="shared" si="124"/>
        <v>63.81</v>
      </c>
      <c r="K406" s="28">
        <f t="shared" si="125"/>
        <v>63.81</v>
      </c>
      <c r="L406" s="29"/>
      <c r="M406" s="6">
        <f t="shared" si="84"/>
        <v>0</v>
      </c>
    </row>
    <row r="407" spans="1:15" ht="24" customHeight="1" x14ac:dyDescent="0.25">
      <c r="A407" s="23" t="s">
        <v>25</v>
      </c>
      <c r="B407" s="24" t="s">
        <v>73</v>
      </c>
      <c r="C407" s="23" t="s">
        <v>21</v>
      </c>
      <c r="D407" s="23" t="s">
        <v>74</v>
      </c>
      <c r="E407" s="183" t="s">
        <v>23</v>
      </c>
      <c r="F407" s="184"/>
      <c r="G407" s="25" t="s">
        <v>24</v>
      </c>
      <c r="H407" s="26">
        <v>0.65600000000000003</v>
      </c>
      <c r="I407" s="27">
        <v>20.32</v>
      </c>
      <c r="J407" s="27">
        <f t="shared" si="124"/>
        <v>13.32</v>
      </c>
      <c r="K407" s="28">
        <f t="shared" si="125"/>
        <v>13.32</v>
      </c>
      <c r="L407" s="29"/>
      <c r="M407" s="6">
        <f t="shared" si="84"/>
        <v>0</v>
      </c>
    </row>
    <row r="408" spans="1:15" ht="39" customHeight="1" x14ac:dyDescent="0.25">
      <c r="A408" s="23" t="s">
        <v>28</v>
      </c>
      <c r="B408" s="24" t="s">
        <v>343</v>
      </c>
      <c r="C408" s="23" t="s">
        <v>21</v>
      </c>
      <c r="D408" s="23" t="s">
        <v>344</v>
      </c>
      <c r="E408" s="183" t="s">
        <v>31</v>
      </c>
      <c r="F408" s="184"/>
      <c r="G408" s="25" t="s">
        <v>80</v>
      </c>
      <c r="H408" s="26">
        <v>123.12</v>
      </c>
      <c r="I408" s="27">
        <v>6.9</v>
      </c>
      <c r="J408" s="27">
        <f t="shared" si="124"/>
        <v>849.52</v>
      </c>
      <c r="K408" s="28">
        <f t="shared" si="125"/>
        <v>849.52</v>
      </c>
      <c r="L408" s="29"/>
      <c r="M408" s="6">
        <f t="shared" si="84"/>
        <v>0</v>
      </c>
    </row>
    <row r="409" spans="1:15" ht="25.5" customHeight="1" x14ac:dyDescent="0.25">
      <c r="A409" s="23" t="s">
        <v>28</v>
      </c>
      <c r="B409" s="24" t="s">
        <v>345</v>
      </c>
      <c r="C409" s="23" t="s">
        <v>21</v>
      </c>
      <c r="D409" s="23" t="s">
        <v>346</v>
      </c>
      <c r="E409" s="183" t="s">
        <v>31</v>
      </c>
      <c r="F409" s="184"/>
      <c r="G409" s="25" t="s">
        <v>80</v>
      </c>
      <c r="H409" s="26">
        <v>50.2</v>
      </c>
      <c r="I409" s="27">
        <v>6.2</v>
      </c>
      <c r="J409" s="27">
        <f t="shared" si="124"/>
        <v>311.24</v>
      </c>
      <c r="K409" s="46">
        <f t="shared" si="125"/>
        <v>311.24</v>
      </c>
      <c r="L409" s="29"/>
      <c r="M409" s="6">
        <f t="shared" si="84"/>
        <v>0</v>
      </c>
    </row>
    <row r="410" spans="1:15" ht="25.5" customHeight="1" x14ac:dyDescent="0.25">
      <c r="A410" s="23" t="s">
        <v>28</v>
      </c>
      <c r="B410" s="24" t="s">
        <v>347</v>
      </c>
      <c r="C410" s="23" t="s">
        <v>21</v>
      </c>
      <c r="D410" s="23" t="s">
        <v>348</v>
      </c>
      <c r="E410" s="183" t="s">
        <v>31</v>
      </c>
      <c r="F410" s="184"/>
      <c r="G410" s="25" t="s">
        <v>80</v>
      </c>
      <c r="H410" s="26">
        <v>0.52200000000000002</v>
      </c>
      <c r="I410" s="27">
        <v>28.01</v>
      </c>
      <c r="J410" s="27">
        <f t="shared" si="124"/>
        <v>14.62</v>
      </c>
      <c r="K410" s="28">
        <f t="shared" si="125"/>
        <v>14.62</v>
      </c>
      <c r="L410" s="29"/>
      <c r="M410" s="6">
        <f t="shared" si="84"/>
        <v>0</v>
      </c>
      <c r="O410" s="54">
        <f>N413-O413</f>
        <v>0</v>
      </c>
    </row>
    <row r="411" spans="1:15" ht="18" customHeight="1" x14ac:dyDescent="0.25">
      <c r="A411" s="30"/>
      <c r="B411" s="30"/>
      <c r="C411" s="30"/>
      <c r="D411" s="30"/>
      <c r="E411" s="30" t="s">
        <v>41</v>
      </c>
      <c r="F411" s="31">
        <v>252.53</v>
      </c>
      <c r="G411" s="30" t="s">
        <v>42</v>
      </c>
      <c r="H411" s="31">
        <v>0</v>
      </c>
      <c r="I411" s="30" t="s">
        <v>43</v>
      </c>
      <c r="J411" s="31">
        <v>252.53</v>
      </c>
      <c r="K411" s="32"/>
      <c r="L411" s="29"/>
      <c r="M411" s="6">
        <f t="shared" si="84"/>
        <v>0</v>
      </c>
    </row>
    <row r="412" spans="1:15" ht="18" customHeight="1" x14ac:dyDescent="0.25">
      <c r="A412" s="30"/>
      <c r="B412" s="30"/>
      <c r="C412" s="30"/>
      <c r="D412" s="30"/>
      <c r="E412" s="30" t="s">
        <v>44</v>
      </c>
      <c r="F412" s="31">
        <f>J412-J404</f>
        <v>385.72</v>
      </c>
      <c r="G412" s="30"/>
      <c r="H412" s="187" t="s">
        <v>45</v>
      </c>
      <c r="I412" s="188"/>
      <c r="J412" s="31">
        <f>TRUNC(J404*1.247,2)</f>
        <v>1947.34</v>
      </c>
      <c r="K412" s="46">
        <f>TRUNC(K404*1.247,2)</f>
        <v>1947.34</v>
      </c>
      <c r="L412" s="29"/>
      <c r="M412" s="6">
        <f t="shared" si="84"/>
        <v>0</v>
      </c>
    </row>
    <row r="413" spans="1:15" x14ac:dyDescent="0.25">
      <c r="A413" s="35"/>
      <c r="B413" s="35"/>
      <c r="C413" s="35"/>
      <c r="D413" s="35"/>
      <c r="E413" s="35"/>
      <c r="F413" s="35"/>
      <c r="G413" s="35" t="s">
        <v>46</v>
      </c>
      <c r="H413" s="36" t="s">
        <v>111</v>
      </c>
      <c r="I413" s="35" t="s">
        <v>48</v>
      </c>
      <c r="J413" s="37">
        <f>TRUNC(J412*H413,2)</f>
        <v>15578.72</v>
      </c>
      <c r="K413" s="45">
        <f>TRUNC(H413*K412,2)</f>
        <v>15578.72</v>
      </c>
      <c r="L413" s="39">
        <f>J413-K413</f>
        <v>0</v>
      </c>
      <c r="M413" s="6">
        <f t="shared" si="84"/>
        <v>0</v>
      </c>
      <c r="N413" s="40">
        <f t="shared" ref="N413:O413" si="126">J413</f>
        <v>15578.72</v>
      </c>
      <c r="O413" s="40">
        <f t="shared" si="126"/>
        <v>15578.72</v>
      </c>
    </row>
    <row r="414" spans="1:15" ht="0.75" customHeight="1" x14ac:dyDescent="0.25">
      <c r="A414" s="41"/>
      <c r="B414" s="41"/>
      <c r="C414" s="41"/>
      <c r="D414" s="41"/>
      <c r="E414" s="41"/>
      <c r="F414" s="41"/>
      <c r="G414" s="41"/>
      <c r="H414" s="41"/>
      <c r="I414" s="41"/>
      <c r="J414" s="41"/>
      <c r="K414" s="42"/>
      <c r="L414" s="43"/>
      <c r="M414" s="6">
        <f t="shared" si="84"/>
        <v>0</v>
      </c>
    </row>
    <row r="415" spans="1:15" ht="18" customHeight="1" x14ac:dyDescent="0.25">
      <c r="A415" s="11" t="s">
        <v>352</v>
      </c>
      <c r="B415" s="12" t="s">
        <v>11</v>
      </c>
      <c r="C415" s="11" t="s">
        <v>12</v>
      </c>
      <c r="D415" s="11" t="s">
        <v>13</v>
      </c>
      <c r="E415" s="185" t="s">
        <v>14</v>
      </c>
      <c r="F415" s="184"/>
      <c r="G415" s="13" t="s">
        <v>15</v>
      </c>
      <c r="H415" s="12" t="s">
        <v>16</v>
      </c>
      <c r="I415" s="12" t="s">
        <v>17</v>
      </c>
      <c r="J415" s="12" t="s">
        <v>18</v>
      </c>
      <c r="K415" s="14"/>
      <c r="L415" s="15"/>
      <c r="M415" s="6">
        <f t="shared" si="84"/>
        <v>0</v>
      </c>
    </row>
    <row r="416" spans="1:15" ht="39" customHeight="1" x14ac:dyDescent="0.25">
      <c r="A416" s="16" t="s">
        <v>19</v>
      </c>
      <c r="B416" s="17" t="s">
        <v>353</v>
      </c>
      <c r="C416" s="16" t="s">
        <v>21</v>
      </c>
      <c r="D416" s="16" t="s">
        <v>354</v>
      </c>
      <c r="E416" s="186" t="s">
        <v>340</v>
      </c>
      <c r="F416" s="184"/>
      <c r="G416" s="18" t="s">
        <v>77</v>
      </c>
      <c r="H416" s="19">
        <v>1</v>
      </c>
      <c r="I416" s="20">
        <f>J416</f>
        <v>109.72</v>
      </c>
      <c r="J416" s="20">
        <f t="shared" ref="J416:K416" si="127">SUM(J417:J422)</f>
        <v>109.72</v>
      </c>
      <c r="K416" s="52">
        <f t="shared" si="127"/>
        <v>109.72</v>
      </c>
      <c r="L416" s="22"/>
      <c r="M416" s="6">
        <f t="shared" si="84"/>
        <v>0</v>
      </c>
    </row>
    <row r="417" spans="1:15" ht="39" customHeight="1" x14ac:dyDescent="0.25">
      <c r="A417" s="23" t="s">
        <v>25</v>
      </c>
      <c r="B417" s="24" t="s">
        <v>355</v>
      </c>
      <c r="C417" s="23" t="s">
        <v>21</v>
      </c>
      <c r="D417" s="23" t="s">
        <v>356</v>
      </c>
      <c r="E417" s="183" t="s">
        <v>97</v>
      </c>
      <c r="F417" s="184"/>
      <c r="G417" s="25" t="s">
        <v>101</v>
      </c>
      <c r="H417" s="26">
        <v>1.1999999999999999E-3</v>
      </c>
      <c r="I417" s="27">
        <v>19.350000000000001</v>
      </c>
      <c r="J417" s="27">
        <f t="shared" ref="J417:J422" si="128">TRUNC(I417*H417,2)</f>
        <v>0.02</v>
      </c>
      <c r="K417" s="46">
        <f t="shared" ref="K417:K422" si="129">TRUNC(H417*I417,2)</f>
        <v>0.02</v>
      </c>
      <c r="L417" s="29"/>
      <c r="M417" s="6">
        <f t="shared" si="84"/>
        <v>0</v>
      </c>
    </row>
    <row r="418" spans="1:15" ht="39" customHeight="1" x14ac:dyDescent="0.25">
      <c r="A418" s="23" t="s">
        <v>25</v>
      </c>
      <c r="B418" s="24" t="s">
        <v>357</v>
      </c>
      <c r="C418" s="23" t="s">
        <v>21</v>
      </c>
      <c r="D418" s="23" t="s">
        <v>358</v>
      </c>
      <c r="E418" s="183" t="s">
        <v>97</v>
      </c>
      <c r="F418" s="184"/>
      <c r="G418" s="25" t="s">
        <v>98</v>
      </c>
      <c r="H418" s="26">
        <v>8.9999999999999998E-4</v>
      </c>
      <c r="I418" s="27">
        <v>20.14</v>
      </c>
      <c r="J418" s="27">
        <f t="shared" si="128"/>
        <v>0.01</v>
      </c>
      <c r="K418" s="28">
        <f t="shared" si="129"/>
        <v>0.01</v>
      </c>
      <c r="L418" s="29"/>
      <c r="M418" s="6">
        <f t="shared" si="84"/>
        <v>0</v>
      </c>
    </row>
    <row r="419" spans="1:15" ht="24" customHeight="1" x14ac:dyDescent="0.25">
      <c r="A419" s="23" t="s">
        <v>25</v>
      </c>
      <c r="B419" s="24" t="s">
        <v>73</v>
      </c>
      <c r="C419" s="23" t="s">
        <v>21</v>
      </c>
      <c r="D419" s="23" t="s">
        <v>74</v>
      </c>
      <c r="E419" s="183" t="s">
        <v>23</v>
      </c>
      <c r="F419" s="184"/>
      <c r="G419" s="25" t="s">
        <v>24</v>
      </c>
      <c r="H419" s="26">
        <v>6.2E-2</v>
      </c>
      <c r="I419" s="27">
        <v>20.32</v>
      </c>
      <c r="J419" s="27">
        <f t="shared" si="128"/>
        <v>1.25</v>
      </c>
      <c r="K419" s="28">
        <f t="shared" si="129"/>
        <v>1.25</v>
      </c>
      <c r="L419" s="29"/>
      <c r="M419" s="6">
        <f t="shared" si="84"/>
        <v>0</v>
      </c>
    </row>
    <row r="420" spans="1:15" ht="24" customHeight="1" x14ac:dyDescent="0.25">
      <c r="A420" s="23" t="s">
        <v>25</v>
      </c>
      <c r="B420" s="24" t="s">
        <v>125</v>
      </c>
      <c r="C420" s="23" t="s">
        <v>21</v>
      </c>
      <c r="D420" s="23" t="s">
        <v>126</v>
      </c>
      <c r="E420" s="183" t="s">
        <v>23</v>
      </c>
      <c r="F420" s="184"/>
      <c r="G420" s="25" t="s">
        <v>24</v>
      </c>
      <c r="H420" s="26">
        <v>5.6000000000000001E-2</v>
      </c>
      <c r="I420" s="27">
        <v>25</v>
      </c>
      <c r="J420" s="27">
        <f t="shared" si="128"/>
        <v>1.4</v>
      </c>
      <c r="K420" s="28">
        <f t="shared" si="129"/>
        <v>1.4</v>
      </c>
      <c r="L420" s="29"/>
      <c r="M420" s="6">
        <f t="shared" si="84"/>
        <v>0</v>
      </c>
    </row>
    <row r="421" spans="1:15" ht="78" customHeight="1" x14ac:dyDescent="0.25">
      <c r="A421" s="23" t="s">
        <v>28</v>
      </c>
      <c r="B421" s="24" t="s">
        <v>359</v>
      </c>
      <c r="C421" s="23" t="s">
        <v>21</v>
      </c>
      <c r="D421" s="23" t="s">
        <v>360</v>
      </c>
      <c r="E421" s="183" t="s">
        <v>31</v>
      </c>
      <c r="F421" s="184"/>
      <c r="G421" s="25" t="s">
        <v>77</v>
      </c>
      <c r="H421" s="26">
        <v>1.1459999999999999</v>
      </c>
      <c r="I421" s="27">
        <v>90</v>
      </c>
      <c r="J421" s="27">
        <f t="shared" si="128"/>
        <v>103.14</v>
      </c>
      <c r="K421" s="46">
        <f t="shared" si="129"/>
        <v>103.14</v>
      </c>
      <c r="L421" s="29"/>
      <c r="M421" s="6">
        <f t="shared" si="84"/>
        <v>0</v>
      </c>
      <c r="O421" s="55"/>
    </row>
    <row r="422" spans="1:15" ht="39" customHeight="1" x14ac:dyDescent="0.25">
      <c r="A422" s="23" t="s">
        <v>28</v>
      </c>
      <c r="B422" s="24" t="s">
        <v>361</v>
      </c>
      <c r="C422" s="23" t="s">
        <v>21</v>
      </c>
      <c r="D422" s="23" t="s">
        <v>362</v>
      </c>
      <c r="E422" s="183" t="s">
        <v>31</v>
      </c>
      <c r="F422" s="184"/>
      <c r="G422" s="25" t="s">
        <v>363</v>
      </c>
      <c r="H422" s="26">
        <v>4.1500000000000004</v>
      </c>
      <c r="I422" s="27">
        <v>0.94</v>
      </c>
      <c r="J422" s="27">
        <f t="shared" si="128"/>
        <v>3.9</v>
      </c>
      <c r="K422" s="28">
        <f t="shared" si="129"/>
        <v>3.9</v>
      </c>
      <c r="L422" s="29"/>
      <c r="M422" s="6">
        <f t="shared" si="84"/>
        <v>0</v>
      </c>
      <c r="O422" s="54">
        <f>N425-O425</f>
        <v>0</v>
      </c>
    </row>
    <row r="423" spans="1:15" ht="18" customHeight="1" x14ac:dyDescent="0.25">
      <c r="A423" s="30"/>
      <c r="B423" s="30"/>
      <c r="C423" s="30"/>
      <c r="D423" s="30"/>
      <c r="E423" s="30" t="s">
        <v>41</v>
      </c>
      <c r="F423" s="31">
        <v>2.06</v>
      </c>
      <c r="G423" s="30" t="s">
        <v>42</v>
      </c>
      <c r="H423" s="31">
        <v>0</v>
      </c>
      <c r="I423" s="30" t="s">
        <v>43</v>
      </c>
      <c r="J423" s="31">
        <v>2.06</v>
      </c>
      <c r="K423" s="32"/>
      <c r="L423" s="29"/>
      <c r="M423" s="6">
        <f t="shared" si="84"/>
        <v>0</v>
      </c>
    </row>
    <row r="424" spans="1:15" ht="18" customHeight="1" x14ac:dyDescent="0.25">
      <c r="A424" s="30"/>
      <c r="B424" s="30"/>
      <c r="C424" s="30"/>
      <c r="D424" s="30"/>
      <c r="E424" s="30" t="s">
        <v>44</v>
      </c>
      <c r="F424" s="31">
        <f>J424-J416</f>
        <v>27.099999999999994</v>
      </c>
      <c r="G424" s="30"/>
      <c r="H424" s="187" t="s">
        <v>45</v>
      </c>
      <c r="I424" s="188"/>
      <c r="J424" s="31">
        <f>TRUNC(J416*1.247,2)</f>
        <v>136.82</v>
      </c>
      <c r="K424" s="32">
        <f>TRUNC(K416*1.247,2)</f>
        <v>136.82</v>
      </c>
      <c r="L424" s="29"/>
      <c r="M424" s="6">
        <f t="shared" si="84"/>
        <v>0</v>
      </c>
    </row>
    <row r="425" spans="1:15" x14ac:dyDescent="0.25">
      <c r="A425" s="35"/>
      <c r="B425" s="35"/>
      <c r="C425" s="35"/>
      <c r="D425" s="35"/>
      <c r="E425" s="35"/>
      <c r="F425" s="35"/>
      <c r="G425" s="35" t="s">
        <v>46</v>
      </c>
      <c r="H425" s="36" t="s">
        <v>364</v>
      </c>
      <c r="I425" s="35" t="s">
        <v>48</v>
      </c>
      <c r="J425" s="37">
        <f>TRUNC(J424*H425,2)</f>
        <v>50381.22</v>
      </c>
      <c r="K425" s="38">
        <f>TRUNC(H425*K424,2)</f>
        <v>50381.22</v>
      </c>
      <c r="L425" s="39"/>
      <c r="M425" s="6">
        <f t="shared" si="84"/>
        <v>0</v>
      </c>
      <c r="N425" s="40">
        <f t="shared" ref="N425:O425" si="130">J425</f>
        <v>50381.22</v>
      </c>
      <c r="O425" s="40">
        <f t="shared" si="130"/>
        <v>50381.22</v>
      </c>
    </row>
    <row r="426" spans="1:15" ht="0.75" customHeight="1" x14ac:dyDescent="0.25">
      <c r="A426" s="41"/>
      <c r="B426" s="41"/>
      <c r="C426" s="41"/>
      <c r="D426" s="41"/>
      <c r="E426" s="41"/>
      <c r="F426" s="41"/>
      <c r="G426" s="41"/>
      <c r="H426" s="41"/>
      <c r="I426" s="41"/>
      <c r="J426" s="41"/>
      <c r="K426" s="42"/>
      <c r="L426" s="43"/>
      <c r="M426" s="6">
        <f t="shared" si="84"/>
        <v>0</v>
      </c>
    </row>
    <row r="427" spans="1:15" ht="18" customHeight="1" x14ac:dyDescent="0.25">
      <c r="A427" s="11" t="s">
        <v>365</v>
      </c>
      <c r="B427" s="12" t="s">
        <v>11</v>
      </c>
      <c r="C427" s="11" t="s">
        <v>12</v>
      </c>
      <c r="D427" s="11" t="s">
        <v>13</v>
      </c>
      <c r="E427" s="185" t="s">
        <v>14</v>
      </c>
      <c r="F427" s="184"/>
      <c r="G427" s="13" t="s">
        <v>15</v>
      </c>
      <c r="H427" s="12" t="s">
        <v>16</v>
      </c>
      <c r="I427" s="12" t="s">
        <v>17</v>
      </c>
      <c r="J427" s="12" t="s">
        <v>18</v>
      </c>
      <c r="K427" s="14"/>
      <c r="L427" s="15"/>
      <c r="M427" s="6">
        <f t="shared" si="84"/>
        <v>0</v>
      </c>
    </row>
    <row r="428" spans="1:15" ht="39" customHeight="1" x14ac:dyDescent="0.25">
      <c r="A428" s="16" t="s">
        <v>19</v>
      </c>
      <c r="B428" s="17" t="s">
        <v>366</v>
      </c>
      <c r="C428" s="16" t="s">
        <v>63</v>
      </c>
      <c r="D428" s="16" t="s">
        <v>367</v>
      </c>
      <c r="E428" s="186" t="s">
        <v>340</v>
      </c>
      <c r="F428" s="184"/>
      <c r="G428" s="18" t="s">
        <v>83</v>
      </c>
      <c r="H428" s="19">
        <v>1</v>
      </c>
      <c r="I428" s="20">
        <f>J428</f>
        <v>61.33</v>
      </c>
      <c r="J428" s="20">
        <f t="shared" ref="J428:K428" si="131">SUM(J429:J431)</f>
        <v>61.33</v>
      </c>
      <c r="K428" s="52">
        <f t="shared" si="131"/>
        <v>61.33</v>
      </c>
      <c r="L428" s="22"/>
      <c r="M428" s="6">
        <f t="shared" si="84"/>
        <v>0</v>
      </c>
    </row>
    <row r="429" spans="1:15" ht="24" customHeight="1" x14ac:dyDescent="0.25">
      <c r="A429" s="23" t="s">
        <v>25</v>
      </c>
      <c r="B429" s="24" t="s">
        <v>368</v>
      </c>
      <c r="C429" s="23" t="s">
        <v>21</v>
      </c>
      <c r="D429" s="23" t="s">
        <v>369</v>
      </c>
      <c r="E429" s="183" t="s">
        <v>23</v>
      </c>
      <c r="F429" s="184"/>
      <c r="G429" s="25" t="s">
        <v>24</v>
      </c>
      <c r="H429" s="26">
        <v>0.3</v>
      </c>
      <c r="I429" s="27">
        <v>25.4</v>
      </c>
      <c r="J429" s="27">
        <f t="shared" ref="J429:J431" si="132">TRUNC(I429*H429,2)</f>
        <v>7.62</v>
      </c>
      <c r="K429" s="28">
        <f t="shared" ref="K429:K431" si="133">TRUNC(H429*I429,2)</f>
        <v>7.62</v>
      </c>
      <c r="L429" s="29"/>
      <c r="M429" s="6">
        <f t="shared" si="84"/>
        <v>0</v>
      </c>
    </row>
    <row r="430" spans="1:15" ht="25.5" customHeight="1" x14ac:dyDescent="0.25">
      <c r="A430" s="23" t="s">
        <v>25</v>
      </c>
      <c r="B430" s="24" t="s">
        <v>370</v>
      </c>
      <c r="C430" s="23" t="s">
        <v>21</v>
      </c>
      <c r="D430" s="23" t="s">
        <v>371</v>
      </c>
      <c r="E430" s="183" t="s">
        <v>23</v>
      </c>
      <c r="F430" s="184"/>
      <c r="G430" s="25" t="s">
        <v>24</v>
      </c>
      <c r="H430" s="26">
        <v>0.3</v>
      </c>
      <c r="I430" s="27">
        <v>21.5</v>
      </c>
      <c r="J430" s="27">
        <f t="shared" si="132"/>
        <v>6.45</v>
      </c>
      <c r="K430" s="28">
        <f t="shared" si="133"/>
        <v>6.45</v>
      </c>
      <c r="L430" s="29"/>
      <c r="M430" s="6">
        <f t="shared" si="84"/>
        <v>0</v>
      </c>
    </row>
    <row r="431" spans="1:15" ht="39" customHeight="1" x14ac:dyDescent="0.25">
      <c r="A431" s="23" t="s">
        <v>28</v>
      </c>
      <c r="B431" s="24" t="s">
        <v>372</v>
      </c>
      <c r="C431" s="23" t="s">
        <v>21</v>
      </c>
      <c r="D431" s="23" t="s">
        <v>373</v>
      </c>
      <c r="E431" s="183" t="s">
        <v>31</v>
      </c>
      <c r="F431" s="184"/>
      <c r="G431" s="25" t="s">
        <v>80</v>
      </c>
      <c r="H431" s="26">
        <v>6.83</v>
      </c>
      <c r="I431" s="27">
        <v>6.92</v>
      </c>
      <c r="J431" s="27">
        <f t="shared" si="132"/>
        <v>47.26</v>
      </c>
      <c r="K431" s="28">
        <f t="shared" si="133"/>
        <v>47.26</v>
      </c>
      <c r="L431" s="29"/>
      <c r="M431" s="6">
        <f t="shared" si="84"/>
        <v>0</v>
      </c>
    </row>
    <row r="432" spans="1:15" ht="18" customHeight="1" x14ac:dyDescent="0.25">
      <c r="A432" s="30"/>
      <c r="B432" s="30"/>
      <c r="C432" s="30"/>
      <c r="D432" s="30"/>
      <c r="E432" s="30" t="s">
        <v>41</v>
      </c>
      <c r="F432" s="31">
        <v>10.85</v>
      </c>
      <c r="G432" s="30" t="s">
        <v>42</v>
      </c>
      <c r="H432" s="31">
        <v>0</v>
      </c>
      <c r="I432" s="30" t="s">
        <v>43</v>
      </c>
      <c r="J432" s="31">
        <v>10.85</v>
      </c>
      <c r="K432" s="32"/>
      <c r="L432" s="29"/>
      <c r="M432" s="6">
        <f t="shared" si="84"/>
        <v>0</v>
      </c>
    </row>
    <row r="433" spans="1:15" ht="18" customHeight="1" x14ac:dyDescent="0.25">
      <c r="A433" s="30"/>
      <c r="B433" s="30"/>
      <c r="C433" s="30"/>
      <c r="D433" s="30"/>
      <c r="E433" s="30" t="s">
        <v>44</v>
      </c>
      <c r="F433" s="31">
        <f>J433-J428</f>
        <v>15.14</v>
      </c>
      <c r="G433" s="30"/>
      <c r="H433" s="187" t="s">
        <v>45</v>
      </c>
      <c r="I433" s="188"/>
      <c r="J433" s="31">
        <f>TRUNC(J428*1.247,2)</f>
        <v>76.47</v>
      </c>
      <c r="K433" s="32">
        <f>TRUNC(K428*1.247,2)</f>
        <v>76.47</v>
      </c>
      <c r="L433" s="29"/>
      <c r="M433" s="6">
        <f t="shared" si="84"/>
        <v>0</v>
      </c>
    </row>
    <row r="434" spans="1:15" x14ac:dyDescent="0.25">
      <c r="A434" s="35"/>
      <c r="B434" s="35"/>
      <c r="C434" s="35"/>
      <c r="D434" s="35"/>
      <c r="E434" s="35"/>
      <c r="F434" s="35"/>
      <c r="G434" s="35" t="s">
        <v>46</v>
      </c>
      <c r="H434" s="36" t="s">
        <v>374</v>
      </c>
      <c r="I434" s="35" t="s">
        <v>48</v>
      </c>
      <c r="J434" s="37">
        <f>TRUNC(J433*H434,2)</f>
        <v>17798.39</v>
      </c>
      <c r="K434" s="45">
        <f>TRUNC(H434*K433,2)</f>
        <v>17798.39</v>
      </c>
      <c r="L434" s="39">
        <f>J434-K434</f>
        <v>0</v>
      </c>
      <c r="M434" s="6">
        <f t="shared" si="84"/>
        <v>0</v>
      </c>
      <c r="N434" s="40">
        <f t="shared" ref="N434:O434" si="134">J434</f>
        <v>17798.39</v>
      </c>
      <c r="O434" s="40">
        <f t="shared" si="134"/>
        <v>17798.39</v>
      </c>
    </row>
    <row r="435" spans="1:15" ht="0.75" customHeight="1" x14ac:dyDescent="0.25">
      <c r="A435" s="41"/>
      <c r="B435" s="41"/>
      <c r="C435" s="41"/>
      <c r="D435" s="41"/>
      <c r="E435" s="41"/>
      <c r="F435" s="41"/>
      <c r="G435" s="41"/>
      <c r="H435" s="41"/>
      <c r="I435" s="41"/>
      <c r="J435" s="41"/>
      <c r="K435" s="42"/>
      <c r="L435" s="43"/>
      <c r="M435" s="6">
        <f t="shared" si="84"/>
        <v>0</v>
      </c>
    </row>
    <row r="436" spans="1:15" ht="18" customHeight="1" x14ac:dyDescent="0.25">
      <c r="A436" s="11" t="s">
        <v>375</v>
      </c>
      <c r="B436" s="12" t="s">
        <v>11</v>
      </c>
      <c r="C436" s="11" t="s">
        <v>12</v>
      </c>
      <c r="D436" s="11" t="s">
        <v>13</v>
      </c>
      <c r="E436" s="185" t="s">
        <v>14</v>
      </c>
      <c r="F436" s="184"/>
      <c r="G436" s="13" t="s">
        <v>15</v>
      </c>
      <c r="H436" s="12" t="s">
        <v>16</v>
      </c>
      <c r="I436" s="12" t="s">
        <v>17</v>
      </c>
      <c r="J436" s="12" t="s">
        <v>18</v>
      </c>
      <c r="K436" s="14"/>
      <c r="L436" s="15"/>
      <c r="M436" s="6">
        <f t="shared" si="84"/>
        <v>0</v>
      </c>
    </row>
    <row r="437" spans="1:15" ht="39" customHeight="1" x14ac:dyDescent="0.25">
      <c r="A437" s="16" t="s">
        <v>19</v>
      </c>
      <c r="B437" s="17" t="s">
        <v>376</v>
      </c>
      <c r="C437" s="16" t="s">
        <v>21</v>
      </c>
      <c r="D437" s="16" t="s">
        <v>377</v>
      </c>
      <c r="E437" s="186" t="s">
        <v>340</v>
      </c>
      <c r="F437" s="184"/>
      <c r="G437" s="18" t="s">
        <v>83</v>
      </c>
      <c r="H437" s="19">
        <v>1</v>
      </c>
      <c r="I437" s="20">
        <f>J437</f>
        <v>50.889999999999993</v>
      </c>
      <c r="J437" s="20">
        <v>50.889999999999993</v>
      </c>
      <c r="K437" s="51">
        <f>SUM(K438:K446)</f>
        <v>50.889999999999993</v>
      </c>
      <c r="L437" s="22"/>
      <c r="M437" s="6">
        <f t="shared" si="84"/>
        <v>0</v>
      </c>
    </row>
    <row r="438" spans="1:15" ht="24" customHeight="1" x14ac:dyDescent="0.25">
      <c r="A438" s="23" t="s">
        <v>25</v>
      </c>
      <c r="B438" s="24" t="s">
        <v>125</v>
      </c>
      <c r="C438" s="23" t="s">
        <v>21</v>
      </c>
      <c r="D438" s="23" t="s">
        <v>126</v>
      </c>
      <c r="E438" s="183" t="s">
        <v>23</v>
      </c>
      <c r="F438" s="184"/>
      <c r="G438" s="25" t="s">
        <v>24</v>
      </c>
      <c r="H438" s="26">
        <v>0.188</v>
      </c>
      <c r="I438" s="27">
        <v>25</v>
      </c>
      <c r="J438" s="27">
        <v>4.7</v>
      </c>
      <c r="K438" s="28">
        <f t="shared" ref="K438:K446" si="135">TRUNC(H438*I438,2)</f>
        <v>4.7</v>
      </c>
      <c r="L438" s="29"/>
      <c r="M438" s="6">
        <f t="shared" si="84"/>
        <v>0</v>
      </c>
    </row>
    <row r="439" spans="1:15" ht="24" customHeight="1" x14ac:dyDescent="0.25">
      <c r="A439" s="23" t="s">
        <v>25</v>
      </c>
      <c r="B439" s="24" t="s">
        <v>73</v>
      </c>
      <c r="C439" s="23" t="s">
        <v>21</v>
      </c>
      <c r="D439" s="23" t="s">
        <v>74</v>
      </c>
      <c r="E439" s="183" t="s">
        <v>23</v>
      </c>
      <c r="F439" s="184"/>
      <c r="G439" s="25" t="s">
        <v>24</v>
      </c>
      <c r="H439" s="26">
        <v>0.28199999999999997</v>
      </c>
      <c r="I439" s="27">
        <v>20.32</v>
      </c>
      <c r="J439" s="27">
        <v>5.73</v>
      </c>
      <c r="K439" s="28">
        <f t="shared" si="135"/>
        <v>5.73</v>
      </c>
      <c r="L439" s="29"/>
      <c r="M439" s="6">
        <f t="shared" si="84"/>
        <v>0</v>
      </c>
    </row>
    <row r="440" spans="1:15" ht="39" customHeight="1" x14ac:dyDescent="0.25">
      <c r="A440" s="23" t="s">
        <v>25</v>
      </c>
      <c r="B440" s="24" t="s">
        <v>357</v>
      </c>
      <c r="C440" s="23" t="s">
        <v>21</v>
      </c>
      <c r="D440" s="23" t="s">
        <v>358</v>
      </c>
      <c r="E440" s="183" t="s">
        <v>97</v>
      </c>
      <c r="F440" s="184"/>
      <c r="G440" s="25" t="s">
        <v>98</v>
      </c>
      <c r="H440" s="26">
        <v>1.32E-2</v>
      </c>
      <c r="I440" s="27">
        <v>19.09</v>
      </c>
      <c r="J440" s="27">
        <f t="shared" ref="J440:J441" si="136">H440*I440</f>
        <v>0.25198799999999999</v>
      </c>
      <c r="K440" s="28">
        <f t="shared" si="135"/>
        <v>0.25</v>
      </c>
      <c r="L440" s="29"/>
      <c r="M440" s="6">
        <f t="shared" si="84"/>
        <v>0</v>
      </c>
    </row>
    <row r="441" spans="1:15" ht="39" customHeight="1" x14ac:dyDescent="0.25">
      <c r="A441" s="23" t="s">
        <v>25</v>
      </c>
      <c r="B441" s="24" t="s">
        <v>355</v>
      </c>
      <c r="C441" s="23" t="s">
        <v>21</v>
      </c>
      <c r="D441" s="23" t="s">
        <v>356</v>
      </c>
      <c r="E441" s="183" t="s">
        <v>97</v>
      </c>
      <c r="F441" s="184"/>
      <c r="G441" s="25" t="s">
        <v>101</v>
      </c>
      <c r="H441" s="26">
        <v>1.83E-2</v>
      </c>
      <c r="I441" s="27">
        <v>19.899999999999999</v>
      </c>
      <c r="J441" s="27">
        <f t="shared" si="136"/>
        <v>0.36416999999999999</v>
      </c>
      <c r="K441" s="28">
        <f t="shared" si="135"/>
        <v>0.36</v>
      </c>
      <c r="L441" s="29"/>
      <c r="M441" s="6">
        <f t="shared" si="84"/>
        <v>0</v>
      </c>
    </row>
    <row r="442" spans="1:15" ht="25.5" customHeight="1" x14ac:dyDescent="0.25">
      <c r="A442" s="23" t="s">
        <v>28</v>
      </c>
      <c r="B442" s="24" t="s">
        <v>378</v>
      </c>
      <c r="C442" s="23" t="s">
        <v>21</v>
      </c>
      <c r="D442" s="23" t="s">
        <v>379</v>
      </c>
      <c r="E442" s="183" t="s">
        <v>31</v>
      </c>
      <c r="F442" s="184"/>
      <c r="G442" s="25" t="s">
        <v>80</v>
      </c>
      <c r="H442" s="26">
        <v>1.6000000000000001E-3</v>
      </c>
      <c r="I442" s="27">
        <v>53.99</v>
      </c>
      <c r="J442" s="27">
        <v>0.08</v>
      </c>
      <c r="K442" s="46">
        <f t="shared" si="135"/>
        <v>0.08</v>
      </c>
      <c r="L442" s="29"/>
      <c r="M442" s="6">
        <f t="shared" si="84"/>
        <v>0</v>
      </c>
    </row>
    <row r="443" spans="1:15" ht="25.5" customHeight="1" x14ac:dyDescent="0.25">
      <c r="A443" s="23" t="s">
        <v>28</v>
      </c>
      <c r="B443" s="24" t="s">
        <v>380</v>
      </c>
      <c r="C443" s="23" t="s">
        <v>21</v>
      </c>
      <c r="D443" s="23" t="s">
        <v>381</v>
      </c>
      <c r="E443" s="183" t="s">
        <v>31</v>
      </c>
      <c r="F443" s="184"/>
      <c r="G443" s="25" t="s">
        <v>382</v>
      </c>
      <c r="H443" s="26">
        <v>5.2999999999999999E-2</v>
      </c>
      <c r="I443" s="27">
        <v>33.33</v>
      </c>
      <c r="J443" s="27">
        <v>1.76</v>
      </c>
      <c r="K443" s="46">
        <f t="shared" si="135"/>
        <v>1.76</v>
      </c>
      <c r="L443" s="29"/>
      <c r="M443" s="6">
        <f t="shared" si="84"/>
        <v>0</v>
      </c>
    </row>
    <row r="444" spans="1:15" ht="24" customHeight="1" x14ac:dyDescent="0.25">
      <c r="A444" s="23" t="s">
        <v>28</v>
      </c>
      <c r="B444" s="24" t="s">
        <v>383</v>
      </c>
      <c r="C444" s="23" t="s">
        <v>21</v>
      </c>
      <c r="D444" s="23" t="s">
        <v>384</v>
      </c>
      <c r="E444" s="183" t="s">
        <v>31</v>
      </c>
      <c r="F444" s="184"/>
      <c r="G444" s="25" t="s">
        <v>80</v>
      </c>
      <c r="H444" s="26">
        <v>5.8999999999999997E-2</v>
      </c>
      <c r="I444" s="27">
        <v>125.64</v>
      </c>
      <c r="J444" s="27">
        <f t="shared" ref="J444:J446" si="137">H444*I444</f>
        <v>7.4127599999999996</v>
      </c>
      <c r="K444" s="28">
        <f t="shared" si="135"/>
        <v>7.41</v>
      </c>
      <c r="L444" s="29"/>
      <c r="M444" s="6">
        <f t="shared" si="84"/>
        <v>0</v>
      </c>
    </row>
    <row r="445" spans="1:15" ht="25.5" customHeight="1" x14ac:dyDescent="0.25">
      <c r="A445" s="23" t="s">
        <v>28</v>
      </c>
      <c r="B445" s="24" t="s">
        <v>385</v>
      </c>
      <c r="C445" s="23" t="s">
        <v>21</v>
      </c>
      <c r="D445" s="23" t="s">
        <v>386</v>
      </c>
      <c r="E445" s="183" t="s">
        <v>31</v>
      </c>
      <c r="F445" s="184"/>
      <c r="G445" s="25" t="s">
        <v>83</v>
      </c>
      <c r="H445" s="26">
        <v>1.05</v>
      </c>
      <c r="I445" s="27">
        <v>29.03</v>
      </c>
      <c r="J445" s="27">
        <f t="shared" si="137"/>
        <v>30.481500000000004</v>
      </c>
      <c r="K445" s="28">
        <f t="shared" si="135"/>
        <v>30.48</v>
      </c>
      <c r="L445" s="29"/>
      <c r="M445" s="6">
        <f t="shared" si="84"/>
        <v>0</v>
      </c>
    </row>
    <row r="446" spans="1:15" ht="25.5" customHeight="1" x14ac:dyDescent="0.25">
      <c r="A446" s="23" t="s">
        <v>28</v>
      </c>
      <c r="B446" s="24" t="s">
        <v>387</v>
      </c>
      <c r="C446" s="23" t="s">
        <v>21</v>
      </c>
      <c r="D446" s="23" t="s">
        <v>388</v>
      </c>
      <c r="E446" s="183" t="s">
        <v>31</v>
      </c>
      <c r="F446" s="184"/>
      <c r="G446" s="25" t="s">
        <v>80</v>
      </c>
      <c r="H446" s="26">
        <v>8.0000000000000002E-3</v>
      </c>
      <c r="I446" s="27">
        <v>15</v>
      </c>
      <c r="J446" s="27">
        <f t="shared" si="137"/>
        <v>0.12</v>
      </c>
      <c r="K446" s="28">
        <f t="shared" si="135"/>
        <v>0.12</v>
      </c>
      <c r="L446" s="29"/>
      <c r="M446" s="6">
        <f t="shared" si="84"/>
        <v>0</v>
      </c>
    </row>
    <row r="447" spans="1:15" ht="18" customHeight="1" x14ac:dyDescent="0.25">
      <c r="A447" s="30"/>
      <c r="B447" s="30"/>
      <c r="C447" s="30"/>
      <c r="D447" s="30"/>
      <c r="E447" s="30" t="s">
        <v>41</v>
      </c>
      <c r="F447" s="31">
        <v>8.49</v>
      </c>
      <c r="G447" s="30" t="s">
        <v>42</v>
      </c>
      <c r="H447" s="31">
        <v>0</v>
      </c>
      <c r="I447" s="30" t="s">
        <v>43</v>
      </c>
      <c r="J447" s="31">
        <v>8.49</v>
      </c>
      <c r="K447" s="32"/>
      <c r="L447" s="29"/>
      <c r="M447" s="6">
        <f t="shared" si="84"/>
        <v>0</v>
      </c>
    </row>
    <row r="448" spans="1:15" ht="18" customHeight="1" x14ac:dyDescent="0.25">
      <c r="A448" s="30"/>
      <c r="B448" s="30"/>
      <c r="C448" s="30"/>
      <c r="D448" s="30"/>
      <c r="E448" s="30" t="s">
        <v>44</v>
      </c>
      <c r="F448" s="31">
        <f>J448-J437</f>
        <v>12.560000000000009</v>
      </c>
      <c r="G448" s="30"/>
      <c r="H448" s="187" t="s">
        <v>45</v>
      </c>
      <c r="I448" s="188"/>
      <c r="J448" s="31">
        <v>63.45</v>
      </c>
      <c r="K448" s="46">
        <f>TRUNC(K437*1.247,2)</f>
        <v>63.45</v>
      </c>
      <c r="L448" s="29"/>
      <c r="M448" s="6">
        <f t="shared" si="84"/>
        <v>0</v>
      </c>
    </row>
    <row r="449" spans="1:15" x14ac:dyDescent="0.25">
      <c r="A449" s="35"/>
      <c r="B449" s="35"/>
      <c r="C449" s="35"/>
      <c r="D449" s="35"/>
      <c r="E449" s="35"/>
      <c r="F449" s="35"/>
      <c r="G449" s="35" t="s">
        <v>46</v>
      </c>
      <c r="H449" s="36" t="s">
        <v>389</v>
      </c>
      <c r="I449" s="35" t="s">
        <v>48</v>
      </c>
      <c r="J449" s="37">
        <f>TRUNC(J448*H449,2)</f>
        <v>8670.44</v>
      </c>
      <c r="K449" s="45">
        <f>TRUNC(H449*K448,2)</f>
        <v>8670.44</v>
      </c>
      <c r="L449" s="39">
        <f>J449-K449</f>
        <v>0</v>
      </c>
      <c r="M449" s="6">
        <f t="shared" si="84"/>
        <v>0</v>
      </c>
      <c r="N449" s="40">
        <f t="shared" ref="N449:O449" si="138">J449</f>
        <v>8670.44</v>
      </c>
      <c r="O449" s="40">
        <f t="shared" si="138"/>
        <v>8670.44</v>
      </c>
    </row>
    <row r="450" spans="1:15" ht="0.75" customHeight="1" x14ac:dyDescent="0.25">
      <c r="A450" s="41"/>
      <c r="B450" s="41"/>
      <c r="C450" s="41"/>
      <c r="D450" s="41"/>
      <c r="E450" s="41"/>
      <c r="F450" s="41"/>
      <c r="G450" s="41"/>
      <c r="H450" s="41"/>
      <c r="I450" s="41"/>
      <c r="J450" s="41"/>
      <c r="K450" s="42"/>
      <c r="L450" s="43"/>
      <c r="M450" s="6">
        <f t="shared" si="84"/>
        <v>0</v>
      </c>
    </row>
    <row r="451" spans="1:15" ht="18" customHeight="1" x14ac:dyDescent="0.25">
      <c r="A451" s="11" t="s">
        <v>390</v>
      </c>
      <c r="B451" s="12" t="s">
        <v>11</v>
      </c>
      <c r="C451" s="11" t="s">
        <v>12</v>
      </c>
      <c r="D451" s="11" t="s">
        <v>13</v>
      </c>
      <c r="E451" s="185" t="s">
        <v>14</v>
      </c>
      <c r="F451" s="184"/>
      <c r="G451" s="13" t="s">
        <v>15</v>
      </c>
      <c r="H451" s="12" t="s">
        <v>16</v>
      </c>
      <c r="I451" s="12" t="s">
        <v>17</v>
      </c>
      <c r="J451" s="12" t="s">
        <v>18</v>
      </c>
      <c r="K451" s="14"/>
      <c r="L451" s="15"/>
      <c r="M451" s="6">
        <f t="shared" si="84"/>
        <v>0</v>
      </c>
    </row>
    <row r="452" spans="1:15" ht="25.5" customHeight="1" x14ac:dyDescent="0.25">
      <c r="A452" s="16" t="s">
        <v>19</v>
      </c>
      <c r="B452" s="17" t="s">
        <v>391</v>
      </c>
      <c r="C452" s="16" t="s">
        <v>21</v>
      </c>
      <c r="D452" s="16" t="s">
        <v>392</v>
      </c>
      <c r="E452" s="186" t="s">
        <v>393</v>
      </c>
      <c r="F452" s="184"/>
      <c r="G452" s="18" t="s">
        <v>83</v>
      </c>
      <c r="H452" s="19">
        <v>1</v>
      </c>
      <c r="I452" s="20">
        <f>J452</f>
        <v>8.9700000000000006</v>
      </c>
      <c r="J452" s="20">
        <v>8.9700000000000006</v>
      </c>
      <c r="K452" s="51">
        <f>SUM(K453:K456)</f>
        <v>8.9700000000000006</v>
      </c>
      <c r="L452" s="22"/>
      <c r="M452" s="6">
        <f t="shared" si="84"/>
        <v>0</v>
      </c>
    </row>
    <row r="453" spans="1:15" ht="25.5" customHeight="1" x14ac:dyDescent="0.25">
      <c r="A453" s="23" t="s">
        <v>25</v>
      </c>
      <c r="B453" s="24" t="s">
        <v>134</v>
      </c>
      <c r="C453" s="23" t="s">
        <v>21</v>
      </c>
      <c r="D453" s="23" t="s">
        <v>135</v>
      </c>
      <c r="E453" s="183" t="s">
        <v>23</v>
      </c>
      <c r="F453" s="184"/>
      <c r="G453" s="25" t="s">
        <v>24</v>
      </c>
      <c r="H453" s="26">
        <v>0.2114</v>
      </c>
      <c r="I453" s="27">
        <v>22.44</v>
      </c>
      <c r="J453" s="27">
        <v>4.74</v>
      </c>
      <c r="K453" s="28">
        <f t="shared" ref="K453:K456" si="139">TRUNC(H453*I453,2)</f>
        <v>4.74</v>
      </c>
      <c r="L453" s="29"/>
      <c r="M453" s="6">
        <f t="shared" si="84"/>
        <v>0</v>
      </c>
    </row>
    <row r="454" spans="1:15" ht="39" customHeight="1" x14ac:dyDescent="0.25">
      <c r="A454" s="23" t="s">
        <v>28</v>
      </c>
      <c r="B454" s="24" t="s">
        <v>394</v>
      </c>
      <c r="C454" s="23" t="s">
        <v>21</v>
      </c>
      <c r="D454" s="23" t="s">
        <v>395</v>
      </c>
      <c r="E454" s="183" t="s">
        <v>31</v>
      </c>
      <c r="F454" s="184"/>
      <c r="G454" s="25" t="s">
        <v>159</v>
      </c>
      <c r="H454" s="26">
        <v>0.69299999999999995</v>
      </c>
      <c r="I454" s="27">
        <v>0.15</v>
      </c>
      <c r="J454" s="27">
        <f t="shared" ref="J454:J455" si="140">I454*H454</f>
        <v>0.10394999999999999</v>
      </c>
      <c r="K454" s="28">
        <f t="shared" si="139"/>
        <v>0.1</v>
      </c>
      <c r="L454" s="29"/>
      <c r="M454" s="6">
        <f t="shared" si="84"/>
        <v>0</v>
      </c>
    </row>
    <row r="455" spans="1:15" ht="25.5" customHeight="1" x14ac:dyDescent="0.25">
      <c r="A455" s="23" t="s">
        <v>28</v>
      </c>
      <c r="B455" s="24" t="s">
        <v>396</v>
      </c>
      <c r="C455" s="23" t="s">
        <v>21</v>
      </c>
      <c r="D455" s="23" t="s">
        <v>397</v>
      </c>
      <c r="E455" s="183" t="s">
        <v>31</v>
      </c>
      <c r="F455" s="184"/>
      <c r="G455" s="25" t="s">
        <v>317</v>
      </c>
      <c r="H455" s="26">
        <v>3.1800000000000002E-2</v>
      </c>
      <c r="I455" s="27">
        <v>37.89</v>
      </c>
      <c r="J455" s="27">
        <f t="shared" si="140"/>
        <v>1.2049020000000001</v>
      </c>
      <c r="K455" s="28">
        <f t="shared" si="139"/>
        <v>1.2</v>
      </c>
      <c r="L455" s="29"/>
      <c r="M455" s="6">
        <f t="shared" si="84"/>
        <v>0</v>
      </c>
    </row>
    <row r="456" spans="1:15" ht="39" customHeight="1" x14ac:dyDescent="0.25">
      <c r="A456" s="23" t="s">
        <v>28</v>
      </c>
      <c r="B456" s="24" t="s">
        <v>398</v>
      </c>
      <c r="C456" s="23" t="s">
        <v>21</v>
      </c>
      <c r="D456" s="23" t="s">
        <v>399</v>
      </c>
      <c r="E456" s="183" t="s">
        <v>31</v>
      </c>
      <c r="F456" s="184"/>
      <c r="G456" s="25" t="s">
        <v>83</v>
      </c>
      <c r="H456" s="26">
        <v>1.1512</v>
      </c>
      <c r="I456" s="27">
        <v>2.5499999999999998</v>
      </c>
      <c r="J456" s="27">
        <v>2.93</v>
      </c>
      <c r="K456" s="28">
        <f t="shared" si="139"/>
        <v>2.93</v>
      </c>
      <c r="L456" s="29"/>
      <c r="M456" s="6">
        <f t="shared" si="84"/>
        <v>0</v>
      </c>
    </row>
    <row r="457" spans="1:15" ht="18" customHeight="1" x14ac:dyDescent="0.25">
      <c r="A457" s="30"/>
      <c r="B457" s="30"/>
      <c r="C457" s="30"/>
      <c r="D457" s="30"/>
      <c r="E457" s="30" t="s">
        <v>41</v>
      </c>
      <c r="F457" s="31">
        <v>3.86</v>
      </c>
      <c r="G457" s="30" t="s">
        <v>42</v>
      </c>
      <c r="H457" s="31">
        <v>0</v>
      </c>
      <c r="I457" s="30" t="s">
        <v>43</v>
      </c>
      <c r="J457" s="31">
        <v>3.86</v>
      </c>
      <c r="K457" s="32"/>
      <c r="L457" s="29"/>
      <c r="M457" s="6">
        <f t="shared" si="84"/>
        <v>0</v>
      </c>
    </row>
    <row r="458" spans="1:15" ht="18" customHeight="1" x14ac:dyDescent="0.25">
      <c r="A458" s="30"/>
      <c r="B458" s="30"/>
      <c r="C458" s="30"/>
      <c r="D458" s="30"/>
      <c r="E458" s="30" t="s">
        <v>44</v>
      </c>
      <c r="F458" s="31">
        <f>J458-J452</f>
        <v>2.2099999999999991</v>
      </c>
      <c r="G458" s="30"/>
      <c r="H458" s="187" t="s">
        <v>45</v>
      </c>
      <c r="I458" s="188"/>
      <c r="J458" s="31">
        <v>11.18</v>
      </c>
      <c r="K458" s="46">
        <f>TRUNC(K452*1.247,2)</f>
        <v>11.18</v>
      </c>
      <c r="L458" s="29"/>
      <c r="M458" s="6">
        <f t="shared" si="84"/>
        <v>0</v>
      </c>
    </row>
    <row r="459" spans="1:15" x14ac:dyDescent="0.25">
      <c r="A459" s="35"/>
      <c r="B459" s="35"/>
      <c r="C459" s="35"/>
      <c r="D459" s="35"/>
      <c r="E459" s="35"/>
      <c r="F459" s="35"/>
      <c r="G459" s="35" t="s">
        <v>46</v>
      </c>
      <c r="H459" s="36" t="s">
        <v>400</v>
      </c>
      <c r="I459" s="35" t="s">
        <v>48</v>
      </c>
      <c r="J459" s="37">
        <f>TRUNC(J458*H459,2)</f>
        <v>2390.17</v>
      </c>
      <c r="K459" s="45">
        <f>TRUNC(H459*K458,2)</f>
        <v>2390.17</v>
      </c>
      <c r="L459" s="39">
        <f>J459-K459</f>
        <v>0</v>
      </c>
      <c r="M459" s="6">
        <f t="shared" si="84"/>
        <v>0</v>
      </c>
      <c r="N459" s="40">
        <f t="shared" ref="N459:O459" si="141">J459</f>
        <v>2390.17</v>
      </c>
      <c r="O459" s="40">
        <f t="shared" si="141"/>
        <v>2390.17</v>
      </c>
    </row>
    <row r="460" spans="1:15" ht="0.75" customHeight="1" x14ac:dyDescent="0.25">
      <c r="A460" s="41"/>
      <c r="B460" s="41"/>
      <c r="C460" s="41"/>
      <c r="D460" s="41"/>
      <c r="E460" s="41"/>
      <c r="F460" s="41"/>
      <c r="G460" s="41"/>
      <c r="H460" s="41"/>
      <c r="I460" s="41"/>
      <c r="J460" s="41"/>
      <c r="K460" s="42"/>
      <c r="L460" s="43"/>
      <c r="M460" s="6">
        <f t="shared" si="84"/>
        <v>0</v>
      </c>
    </row>
    <row r="461" spans="1:15" ht="18" customHeight="1" x14ac:dyDescent="0.25">
      <c r="A461" s="11" t="s">
        <v>401</v>
      </c>
      <c r="B461" s="12" t="s">
        <v>11</v>
      </c>
      <c r="C461" s="11" t="s">
        <v>12</v>
      </c>
      <c r="D461" s="11" t="s">
        <v>13</v>
      </c>
      <c r="E461" s="185" t="s">
        <v>14</v>
      </c>
      <c r="F461" s="184"/>
      <c r="G461" s="13" t="s">
        <v>15</v>
      </c>
      <c r="H461" s="12" t="s">
        <v>16</v>
      </c>
      <c r="I461" s="12" t="s">
        <v>17</v>
      </c>
      <c r="J461" s="12" t="s">
        <v>18</v>
      </c>
      <c r="K461" s="14"/>
      <c r="L461" s="15"/>
      <c r="M461" s="6">
        <f t="shared" si="84"/>
        <v>0</v>
      </c>
    </row>
    <row r="462" spans="1:15" ht="39" customHeight="1" x14ac:dyDescent="0.25">
      <c r="A462" s="16" t="s">
        <v>19</v>
      </c>
      <c r="B462" s="17" t="s">
        <v>402</v>
      </c>
      <c r="C462" s="16" t="s">
        <v>21</v>
      </c>
      <c r="D462" s="16" t="s">
        <v>403</v>
      </c>
      <c r="E462" s="186" t="s">
        <v>393</v>
      </c>
      <c r="F462" s="184"/>
      <c r="G462" s="18" t="s">
        <v>77</v>
      </c>
      <c r="H462" s="19">
        <v>1</v>
      </c>
      <c r="I462" s="20">
        <f>J462</f>
        <v>46.550000000000011</v>
      </c>
      <c r="J462" s="20">
        <f t="shared" ref="J462:K462" si="142">SUM(J463:J470)</f>
        <v>46.550000000000011</v>
      </c>
      <c r="K462" s="51">
        <f t="shared" si="142"/>
        <v>46.550000000000011</v>
      </c>
      <c r="L462" s="22"/>
      <c r="M462" s="6">
        <f t="shared" si="84"/>
        <v>0</v>
      </c>
    </row>
    <row r="463" spans="1:15" ht="25.5" customHeight="1" x14ac:dyDescent="0.25">
      <c r="A463" s="23" t="s">
        <v>25</v>
      </c>
      <c r="B463" s="24" t="s">
        <v>134</v>
      </c>
      <c r="C463" s="23" t="s">
        <v>21</v>
      </c>
      <c r="D463" s="23" t="s">
        <v>135</v>
      </c>
      <c r="E463" s="183" t="s">
        <v>23</v>
      </c>
      <c r="F463" s="184"/>
      <c r="G463" s="25" t="s">
        <v>24</v>
      </c>
      <c r="H463" s="26">
        <v>0.6</v>
      </c>
      <c r="I463" s="27">
        <v>22.44</v>
      </c>
      <c r="J463" s="27">
        <f t="shared" ref="J463:J470" si="143">TRUNC(I463*H463,2)</f>
        <v>13.46</v>
      </c>
      <c r="K463" s="28">
        <f t="shared" ref="K463:K470" si="144">TRUNC(H463*I463,2)</f>
        <v>13.46</v>
      </c>
      <c r="L463" s="29"/>
      <c r="M463" s="6">
        <f t="shared" si="84"/>
        <v>0</v>
      </c>
    </row>
    <row r="464" spans="1:15" ht="39" customHeight="1" x14ac:dyDescent="0.25">
      <c r="A464" s="23" t="s">
        <v>28</v>
      </c>
      <c r="B464" s="24" t="s">
        <v>394</v>
      </c>
      <c r="C464" s="23" t="s">
        <v>21</v>
      </c>
      <c r="D464" s="23" t="s">
        <v>395</v>
      </c>
      <c r="E464" s="183" t="s">
        <v>31</v>
      </c>
      <c r="F464" s="184"/>
      <c r="G464" s="25" t="s">
        <v>159</v>
      </c>
      <c r="H464" s="26">
        <v>2.2134</v>
      </c>
      <c r="I464" s="27">
        <v>0.15</v>
      </c>
      <c r="J464" s="27">
        <f t="shared" si="143"/>
        <v>0.33</v>
      </c>
      <c r="K464" s="28">
        <f t="shared" si="144"/>
        <v>0.33</v>
      </c>
      <c r="L464" s="29"/>
      <c r="M464" s="6">
        <f t="shared" si="84"/>
        <v>0</v>
      </c>
    </row>
    <row r="465" spans="1:15" ht="25.5" customHeight="1" x14ac:dyDescent="0.25">
      <c r="A465" s="23" t="s">
        <v>28</v>
      </c>
      <c r="B465" s="24" t="s">
        <v>396</v>
      </c>
      <c r="C465" s="23" t="s">
        <v>21</v>
      </c>
      <c r="D465" s="23" t="s">
        <v>397</v>
      </c>
      <c r="E465" s="183" t="s">
        <v>31</v>
      </c>
      <c r="F465" s="184"/>
      <c r="G465" s="25" t="s">
        <v>317</v>
      </c>
      <c r="H465" s="26">
        <v>3.3599999999999998E-2</v>
      </c>
      <c r="I465" s="27">
        <v>37.979999999999997</v>
      </c>
      <c r="J465" s="27">
        <f t="shared" si="143"/>
        <v>1.27</v>
      </c>
      <c r="K465" s="28">
        <f t="shared" si="144"/>
        <v>1.27</v>
      </c>
      <c r="L465" s="29"/>
      <c r="M465" s="6">
        <f t="shared" si="84"/>
        <v>0</v>
      </c>
    </row>
    <row r="466" spans="1:15" ht="39" customHeight="1" x14ac:dyDescent="0.25">
      <c r="A466" s="23" t="s">
        <v>28</v>
      </c>
      <c r="B466" s="24" t="s">
        <v>404</v>
      </c>
      <c r="C466" s="23" t="s">
        <v>21</v>
      </c>
      <c r="D466" s="23" t="s">
        <v>405</v>
      </c>
      <c r="E466" s="183" t="s">
        <v>31</v>
      </c>
      <c r="F466" s="184"/>
      <c r="G466" s="25" t="s">
        <v>83</v>
      </c>
      <c r="H466" s="26">
        <v>3.5470000000000002</v>
      </c>
      <c r="I466" s="27">
        <v>2.91</v>
      </c>
      <c r="J466" s="27">
        <f t="shared" si="143"/>
        <v>10.32</v>
      </c>
      <c r="K466" s="28">
        <f t="shared" si="144"/>
        <v>10.32</v>
      </c>
      <c r="L466" s="29"/>
      <c r="M466" s="6">
        <f t="shared" si="84"/>
        <v>0</v>
      </c>
    </row>
    <row r="467" spans="1:15" ht="39" customHeight="1" x14ac:dyDescent="0.25">
      <c r="A467" s="23" t="s">
        <v>28</v>
      </c>
      <c r="B467" s="24" t="s">
        <v>406</v>
      </c>
      <c r="C467" s="23" t="s">
        <v>21</v>
      </c>
      <c r="D467" s="23" t="s">
        <v>407</v>
      </c>
      <c r="E467" s="183" t="s">
        <v>31</v>
      </c>
      <c r="F467" s="184"/>
      <c r="G467" s="25" t="s">
        <v>159</v>
      </c>
      <c r="H467" s="26">
        <v>1.2266999999999999</v>
      </c>
      <c r="I467" s="27">
        <v>1.1499999999999999</v>
      </c>
      <c r="J467" s="27">
        <f t="shared" si="143"/>
        <v>1.41</v>
      </c>
      <c r="K467" s="28">
        <f t="shared" si="144"/>
        <v>1.41</v>
      </c>
      <c r="L467" s="29"/>
      <c r="M467" s="6">
        <f t="shared" si="84"/>
        <v>0</v>
      </c>
    </row>
    <row r="468" spans="1:15" ht="39" customHeight="1" x14ac:dyDescent="0.25">
      <c r="A468" s="23" t="s">
        <v>28</v>
      </c>
      <c r="B468" s="24" t="s">
        <v>408</v>
      </c>
      <c r="C468" s="23" t="s">
        <v>21</v>
      </c>
      <c r="D468" s="23" t="s">
        <v>409</v>
      </c>
      <c r="E468" s="183" t="s">
        <v>31</v>
      </c>
      <c r="F468" s="184"/>
      <c r="G468" s="25" t="s">
        <v>77</v>
      </c>
      <c r="H468" s="26">
        <v>1.0363</v>
      </c>
      <c r="I468" s="27">
        <v>17.989999999999998</v>
      </c>
      <c r="J468" s="27">
        <f t="shared" si="143"/>
        <v>18.64</v>
      </c>
      <c r="K468" s="28">
        <f t="shared" si="144"/>
        <v>18.64</v>
      </c>
      <c r="L468" s="29"/>
      <c r="M468" s="6">
        <f t="shared" si="84"/>
        <v>0</v>
      </c>
    </row>
    <row r="469" spans="1:15" ht="39" customHeight="1" x14ac:dyDescent="0.25">
      <c r="A469" s="23" t="s">
        <v>28</v>
      </c>
      <c r="B469" s="24" t="s">
        <v>410</v>
      </c>
      <c r="C469" s="23" t="s">
        <v>21</v>
      </c>
      <c r="D469" s="23" t="s">
        <v>411</v>
      </c>
      <c r="E469" s="183" t="s">
        <v>31</v>
      </c>
      <c r="F469" s="184"/>
      <c r="G469" s="25" t="s">
        <v>80</v>
      </c>
      <c r="H469" s="26">
        <v>3.6999999999999998E-2</v>
      </c>
      <c r="I469" s="27">
        <v>23</v>
      </c>
      <c r="J469" s="27">
        <f t="shared" si="143"/>
        <v>0.85</v>
      </c>
      <c r="K469" s="28">
        <f t="shared" si="144"/>
        <v>0.85</v>
      </c>
      <c r="L469" s="29"/>
      <c r="M469" s="6">
        <f t="shared" si="84"/>
        <v>0</v>
      </c>
    </row>
    <row r="470" spans="1:15" ht="25.5" customHeight="1" x14ac:dyDescent="0.25">
      <c r="A470" s="23" t="s">
        <v>28</v>
      </c>
      <c r="B470" s="24" t="s">
        <v>412</v>
      </c>
      <c r="C470" s="23" t="s">
        <v>21</v>
      </c>
      <c r="D470" s="23" t="s">
        <v>413</v>
      </c>
      <c r="E470" s="183" t="s">
        <v>31</v>
      </c>
      <c r="F470" s="184"/>
      <c r="G470" s="25" t="s">
        <v>317</v>
      </c>
      <c r="H470" s="26">
        <v>1.23E-2</v>
      </c>
      <c r="I470" s="27">
        <v>21.99</v>
      </c>
      <c r="J470" s="27">
        <f t="shared" si="143"/>
        <v>0.27</v>
      </c>
      <c r="K470" s="28">
        <f t="shared" si="144"/>
        <v>0.27</v>
      </c>
      <c r="L470" s="29"/>
      <c r="M470" s="6">
        <f t="shared" si="84"/>
        <v>0</v>
      </c>
    </row>
    <row r="471" spans="1:15" ht="18" customHeight="1" x14ac:dyDescent="0.25">
      <c r="A471" s="30"/>
      <c r="B471" s="30"/>
      <c r="C471" s="30"/>
      <c r="D471" s="30"/>
      <c r="E471" s="30" t="s">
        <v>41</v>
      </c>
      <c r="F471" s="31">
        <v>10.96</v>
      </c>
      <c r="G471" s="30" t="s">
        <v>42</v>
      </c>
      <c r="H471" s="31">
        <v>0</v>
      </c>
      <c r="I471" s="30" t="s">
        <v>43</v>
      </c>
      <c r="J471" s="31">
        <v>10.96</v>
      </c>
      <c r="K471" s="32"/>
      <c r="L471" s="29"/>
      <c r="M471" s="6">
        <f t="shared" si="84"/>
        <v>0</v>
      </c>
    </row>
    <row r="472" spans="1:15" ht="18" customHeight="1" x14ac:dyDescent="0.25">
      <c r="A472" s="30"/>
      <c r="B472" s="30"/>
      <c r="C472" s="30"/>
      <c r="D472" s="30"/>
      <c r="E472" s="30" t="s">
        <v>44</v>
      </c>
      <c r="F472" s="31">
        <f>J472-J462</f>
        <v>11.489999999999988</v>
      </c>
      <c r="G472" s="30"/>
      <c r="H472" s="187" t="s">
        <v>45</v>
      </c>
      <c r="I472" s="188"/>
      <c r="J472" s="31">
        <f>TRUNC(J462*1.247,2)</f>
        <v>58.04</v>
      </c>
      <c r="K472" s="46">
        <f>TRUNC(K462*1.247,2)</f>
        <v>58.04</v>
      </c>
      <c r="L472" s="29"/>
      <c r="M472" s="6">
        <f t="shared" si="84"/>
        <v>0</v>
      </c>
    </row>
    <row r="473" spans="1:15" x14ac:dyDescent="0.25">
      <c r="A473" s="35"/>
      <c r="B473" s="35"/>
      <c r="C473" s="35"/>
      <c r="D473" s="35"/>
      <c r="E473" s="35"/>
      <c r="F473" s="35"/>
      <c r="G473" s="35" t="s">
        <v>46</v>
      </c>
      <c r="H473" s="36" t="s">
        <v>414</v>
      </c>
      <c r="I473" s="35" t="s">
        <v>48</v>
      </c>
      <c r="J473" s="37">
        <f>TRUNC(J472*H473,2)</f>
        <v>11734.52</v>
      </c>
      <c r="K473" s="45">
        <f>TRUNC(H473*K472,2)</f>
        <v>11734.52</v>
      </c>
      <c r="L473" s="39">
        <f>J473-K473</f>
        <v>0</v>
      </c>
      <c r="M473" s="6">
        <f t="shared" si="84"/>
        <v>0</v>
      </c>
      <c r="N473" s="40">
        <f t="shared" ref="N473:O473" si="145">J473</f>
        <v>11734.52</v>
      </c>
      <c r="O473" s="40">
        <f t="shared" si="145"/>
        <v>11734.52</v>
      </c>
    </row>
    <row r="474" spans="1:15" ht="0.75" customHeight="1" x14ac:dyDescent="0.25">
      <c r="A474" s="41"/>
      <c r="B474" s="41"/>
      <c r="C474" s="41"/>
      <c r="D474" s="41"/>
      <c r="E474" s="41"/>
      <c r="F474" s="41"/>
      <c r="G474" s="41"/>
      <c r="H474" s="41"/>
      <c r="I474" s="41"/>
      <c r="J474" s="41"/>
      <c r="K474" s="42"/>
      <c r="L474" s="43"/>
      <c r="M474" s="6">
        <f t="shared" si="84"/>
        <v>0</v>
      </c>
    </row>
    <row r="475" spans="1:15" ht="24" customHeight="1" x14ac:dyDescent="0.25">
      <c r="A475" s="7" t="s">
        <v>415</v>
      </c>
      <c r="B475" s="7"/>
      <c r="C475" s="7"/>
      <c r="D475" s="7" t="s">
        <v>416</v>
      </c>
      <c r="E475" s="7"/>
      <c r="F475" s="190"/>
      <c r="G475" s="184"/>
      <c r="H475" s="8"/>
      <c r="I475" s="7"/>
      <c r="J475" s="9">
        <f t="shared" ref="J475:K475" si="146">J476+J513</f>
        <v>44883.259999999995</v>
      </c>
      <c r="K475" s="48">
        <f t="shared" si="146"/>
        <v>44883.259999999995</v>
      </c>
      <c r="L475" s="10"/>
      <c r="M475" s="6">
        <f t="shared" si="84"/>
        <v>0</v>
      </c>
    </row>
    <row r="476" spans="1:15" ht="24" customHeight="1" x14ac:dyDescent="0.25">
      <c r="A476" s="56" t="s">
        <v>417</v>
      </c>
      <c r="B476" s="56"/>
      <c r="C476" s="56"/>
      <c r="D476" s="56" t="s">
        <v>418</v>
      </c>
      <c r="E476" s="56"/>
      <c r="F476" s="189"/>
      <c r="G476" s="184"/>
      <c r="H476" s="57"/>
      <c r="I476" s="56"/>
      <c r="J476" s="58">
        <f t="shared" ref="J476:K476" si="147">J484+J493+J502+J511</f>
        <v>13851.09</v>
      </c>
      <c r="K476" s="58">
        <f t="shared" si="147"/>
        <v>13851.09</v>
      </c>
      <c r="L476" s="10"/>
      <c r="M476" s="6">
        <f t="shared" si="84"/>
        <v>0</v>
      </c>
    </row>
    <row r="477" spans="1:15" ht="18" customHeight="1" x14ac:dyDescent="0.25">
      <c r="A477" s="11" t="s">
        <v>419</v>
      </c>
      <c r="B477" s="12" t="s">
        <v>11</v>
      </c>
      <c r="C477" s="11" t="s">
        <v>12</v>
      </c>
      <c r="D477" s="11" t="s">
        <v>13</v>
      </c>
      <c r="E477" s="185" t="s">
        <v>14</v>
      </c>
      <c r="F477" s="184"/>
      <c r="G477" s="13" t="s">
        <v>15</v>
      </c>
      <c r="H477" s="12" t="s">
        <v>16</v>
      </c>
      <c r="I477" s="12" t="s">
        <v>17</v>
      </c>
      <c r="J477" s="12" t="s">
        <v>18</v>
      </c>
      <c r="K477" s="14"/>
      <c r="L477" s="15"/>
      <c r="M477" s="6">
        <f t="shared" si="84"/>
        <v>0</v>
      </c>
    </row>
    <row r="478" spans="1:15" ht="64.5" customHeight="1" x14ac:dyDescent="0.25">
      <c r="A478" s="16" t="s">
        <v>19</v>
      </c>
      <c r="B478" s="17" t="s">
        <v>420</v>
      </c>
      <c r="C478" s="16" t="s">
        <v>21</v>
      </c>
      <c r="D478" s="16" t="s">
        <v>421</v>
      </c>
      <c r="E478" s="186" t="s">
        <v>422</v>
      </c>
      <c r="F478" s="184"/>
      <c r="G478" s="18" t="s">
        <v>159</v>
      </c>
      <c r="H478" s="19">
        <v>1</v>
      </c>
      <c r="I478" s="20">
        <f>J478</f>
        <v>828.41000000000008</v>
      </c>
      <c r="J478" s="20">
        <f>J479+J480+J481</f>
        <v>828.41000000000008</v>
      </c>
      <c r="K478" s="52">
        <f>SUM(K479:K481)</f>
        <v>828.41000000000008</v>
      </c>
      <c r="L478" s="22"/>
      <c r="M478" s="6">
        <f t="shared" si="84"/>
        <v>0</v>
      </c>
    </row>
    <row r="479" spans="1:15" ht="39" customHeight="1" x14ac:dyDescent="0.25">
      <c r="A479" s="23" t="s">
        <v>25</v>
      </c>
      <c r="B479" s="24" t="s">
        <v>423</v>
      </c>
      <c r="C479" s="23" t="s">
        <v>21</v>
      </c>
      <c r="D479" s="23" t="s">
        <v>424</v>
      </c>
      <c r="E479" s="183" t="s">
        <v>422</v>
      </c>
      <c r="F479" s="184"/>
      <c r="G479" s="25" t="s">
        <v>159</v>
      </c>
      <c r="H479" s="26">
        <v>1</v>
      </c>
      <c r="I479" s="27">
        <v>325.19</v>
      </c>
      <c r="J479" s="27">
        <f t="shared" ref="J479:J481" si="148">TRUNC(I479*H479,2)</f>
        <v>325.19</v>
      </c>
      <c r="K479" s="28">
        <f t="shared" ref="K479:K481" si="149">TRUNC(H479*I479,2)</f>
        <v>325.19</v>
      </c>
      <c r="L479" s="29"/>
      <c r="M479" s="6">
        <f t="shared" si="84"/>
        <v>0</v>
      </c>
    </row>
    <row r="480" spans="1:15" ht="39" customHeight="1" x14ac:dyDescent="0.25">
      <c r="A480" s="23" t="s">
        <v>25</v>
      </c>
      <c r="B480" s="24" t="s">
        <v>425</v>
      </c>
      <c r="C480" s="23" t="s">
        <v>21</v>
      </c>
      <c r="D480" s="23" t="s">
        <v>426</v>
      </c>
      <c r="E480" s="183" t="s">
        <v>422</v>
      </c>
      <c r="F480" s="184"/>
      <c r="G480" s="25" t="s">
        <v>83</v>
      </c>
      <c r="H480" s="26">
        <v>10.199999999999999</v>
      </c>
      <c r="I480" s="27">
        <v>10.220000000000001</v>
      </c>
      <c r="J480" s="27">
        <f t="shared" si="148"/>
        <v>104.24</v>
      </c>
      <c r="K480" s="28">
        <f t="shared" si="149"/>
        <v>104.24</v>
      </c>
      <c r="L480" s="29"/>
      <c r="M480" s="6">
        <f t="shared" si="84"/>
        <v>0</v>
      </c>
    </row>
    <row r="481" spans="1:15" ht="39" customHeight="1" x14ac:dyDescent="0.25">
      <c r="A481" s="23" t="s">
        <v>25</v>
      </c>
      <c r="B481" s="24" t="s">
        <v>427</v>
      </c>
      <c r="C481" s="23" t="s">
        <v>21</v>
      </c>
      <c r="D481" s="23" t="s">
        <v>428</v>
      </c>
      <c r="E481" s="183" t="s">
        <v>422</v>
      </c>
      <c r="F481" s="184"/>
      <c r="G481" s="25" t="s">
        <v>159</v>
      </c>
      <c r="H481" s="26">
        <v>1</v>
      </c>
      <c r="I481" s="27">
        <v>398.98</v>
      </c>
      <c r="J481" s="27">
        <f t="shared" si="148"/>
        <v>398.98</v>
      </c>
      <c r="K481" s="28">
        <f t="shared" si="149"/>
        <v>398.98</v>
      </c>
      <c r="L481" s="29"/>
      <c r="M481" s="6">
        <f t="shared" si="84"/>
        <v>0</v>
      </c>
    </row>
    <row r="482" spans="1:15" ht="18" customHeight="1" x14ac:dyDescent="0.25">
      <c r="A482" s="30"/>
      <c r="B482" s="30"/>
      <c r="C482" s="30"/>
      <c r="D482" s="30"/>
      <c r="E482" s="30" t="s">
        <v>41</v>
      </c>
      <c r="F482" s="31">
        <v>190.44</v>
      </c>
      <c r="G482" s="30" t="s">
        <v>42</v>
      </c>
      <c r="H482" s="31">
        <v>0</v>
      </c>
      <c r="I482" s="30" t="s">
        <v>43</v>
      </c>
      <c r="J482" s="31">
        <v>190.44</v>
      </c>
      <c r="K482" s="32"/>
      <c r="L482" s="29"/>
      <c r="M482" s="6">
        <f t="shared" si="84"/>
        <v>0</v>
      </c>
    </row>
    <row r="483" spans="1:15" ht="18" customHeight="1" x14ac:dyDescent="0.25">
      <c r="A483" s="30"/>
      <c r="B483" s="30"/>
      <c r="C483" s="30"/>
      <c r="D483" s="30"/>
      <c r="E483" s="30" t="s">
        <v>44</v>
      </c>
      <c r="F483" s="31">
        <f>J483-J478</f>
        <v>204.6099999999999</v>
      </c>
      <c r="G483" s="30"/>
      <c r="H483" s="187" t="s">
        <v>45</v>
      </c>
      <c r="I483" s="188"/>
      <c r="J483" s="31">
        <f>TRUNC(J478*1.247,2)</f>
        <v>1033.02</v>
      </c>
      <c r="K483" s="34">
        <f>TRUNC(K478*1.247,2)</f>
        <v>1033.02</v>
      </c>
      <c r="L483" s="29"/>
      <c r="M483" s="6">
        <f t="shared" si="84"/>
        <v>0</v>
      </c>
    </row>
    <row r="484" spans="1:15" x14ac:dyDescent="0.25">
      <c r="A484" s="35"/>
      <c r="B484" s="35"/>
      <c r="C484" s="35"/>
      <c r="D484" s="35"/>
      <c r="E484" s="35"/>
      <c r="F484" s="35"/>
      <c r="G484" s="35" t="s">
        <v>46</v>
      </c>
      <c r="H484" s="36" t="s">
        <v>429</v>
      </c>
      <c r="I484" s="35" t="s">
        <v>48</v>
      </c>
      <c r="J484" s="37">
        <f>TRUNC(J483*H484,2)</f>
        <v>3099.06</v>
      </c>
      <c r="K484" s="38">
        <f>TRUNC(H484*K483,2)</f>
        <v>3099.06</v>
      </c>
      <c r="L484" s="39"/>
      <c r="M484" s="6">
        <f t="shared" si="84"/>
        <v>0</v>
      </c>
      <c r="N484" s="40">
        <f t="shared" ref="N484:O484" si="150">J484</f>
        <v>3099.06</v>
      </c>
      <c r="O484" s="40">
        <f t="shared" si="150"/>
        <v>3099.06</v>
      </c>
    </row>
    <row r="485" spans="1:15" ht="0.75" customHeight="1" x14ac:dyDescent="0.25">
      <c r="A485" s="41"/>
      <c r="B485" s="41"/>
      <c r="C485" s="41"/>
      <c r="D485" s="41"/>
      <c r="E485" s="41"/>
      <c r="F485" s="41"/>
      <c r="G485" s="41"/>
      <c r="H485" s="41"/>
      <c r="I485" s="41"/>
      <c r="J485" s="41"/>
      <c r="K485" s="42"/>
      <c r="L485" s="43"/>
      <c r="M485" s="6">
        <f t="shared" si="84"/>
        <v>0</v>
      </c>
    </row>
    <row r="486" spans="1:15" ht="18" customHeight="1" x14ac:dyDescent="0.25">
      <c r="A486" s="11" t="s">
        <v>430</v>
      </c>
      <c r="B486" s="12" t="s">
        <v>11</v>
      </c>
      <c r="C486" s="11" t="s">
        <v>12</v>
      </c>
      <c r="D486" s="11" t="s">
        <v>13</v>
      </c>
      <c r="E486" s="185" t="s">
        <v>14</v>
      </c>
      <c r="F486" s="184"/>
      <c r="G486" s="13" t="s">
        <v>15</v>
      </c>
      <c r="H486" s="12" t="s">
        <v>16</v>
      </c>
      <c r="I486" s="12" t="s">
        <v>17</v>
      </c>
      <c r="J486" s="12" t="s">
        <v>18</v>
      </c>
      <c r="K486" s="14"/>
      <c r="L486" s="15"/>
      <c r="M486" s="6">
        <f t="shared" si="84"/>
        <v>0</v>
      </c>
    </row>
    <row r="487" spans="1:15" ht="39" customHeight="1" x14ac:dyDescent="0.25">
      <c r="A487" s="16" t="s">
        <v>19</v>
      </c>
      <c r="B487" s="17" t="s">
        <v>431</v>
      </c>
      <c r="C487" s="16" t="s">
        <v>21</v>
      </c>
      <c r="D487" s="16" t="s">
        <v>432</v>
      </c>
      <c r="E487" s="186" t="s">
        <v>422</v>
      </c>
      <c r="F487" s="184"/>
      <c r="G487" s="18" t="s">
        <v>159</v>
      </c>
      <c r="H487" s="19">
        <v>1</v>
      </c>
      <c r="I487" s="20">
        <f>J487</f>
        <v>78.360000000000014</v>
      </c>
      <c r="J487" s="20">
        <f>J488+J489+J490</f>
        <v>78.360000000000014</v>
      </c>
      <c r="K487" s="52">
        <f>SUM(K488:K490)</f>
        <v>78.360000000000014</v>
      </c>
      <c r="L487" s="22"/>
      <c r="M487" s="6">
        <f t="shared" si="84"/>
        <v>0</v>
      </c>
    </row>
    <row r="488" spans="1:15" ht="25.5" customHeight="1" x14ac:dyDescent="0.25">
      <c r="A488" s="23" t="s">
        <v>25</v>
      </c>
      <c r="B488" s="24" t="s">
        <v>433</v>
      </c>
      <c r="C488" s="23" t="s">
        <v>21</v>
      </c>
      <c r="D488" s="23" t="s">
        <v>434</v>
      </c>
      <c r="E488" s="183" t="s">
        <v>23</v>
      </c>
      <c r="F488" s="184"/>
      <c r="G488" s="25" t="s">
        <v>24</v>
      </c>
      <c r="H488" s="26">
        <v>1.002</v>
      </c>
      <c r="I488" s="27">
        <v>24.15</v>
      </c>
      <c r="J488" s="27">
        <v>24.19</v>
      </c>
      <c r="K488" s="28">
        <f t="shared" ref="K488:K490" si="151">TRUNC(H488*I488,2)</f>
        <v>24.19</v>
      </c>
      <c r="L488" s="29"/>
      <c r="M488" s="6">
        <f t="shared" si="84"/>
        <v>0</v>
      </c>
    </row>
    <row r="489" spans="1:15" ht="24" customHeight="1" x14ac:dyDescent="0.25">
      <c r="A489" s="23" t="s">
        <v>25</v>
      </c>
      <c r="B489" s="24" t="s">
        <v>73</v>
      </c>
      <c r="C489" s="23" t="s">
        <v>21</v>
      </c>
      <c r="D489" s="23" t="s">
        <v>74</v>
      </c>
      <c r="E489" s="183" t="s">
        <v>23</v>
      </c>
      <c r="F489" s="184"/>
      <c r="G489" s="25" t="s">
        <v>24</v>
      </c>
      <c r="H489" s="26">
        <v>0.501</v>
      </c>
      <c r="I489" s="27">
        <v>20.32</v>
      </c>
      <c r="J489" s="27">
        <v>10.18</v>
      </c>
      <c r="K489" s="28">
        <f t="shared" si="151"/>
        <v>10.18</v>
      </c>
      <c r="L489" s="29"/>
      <c r="M489" s="6">
        <f t="shared" si="84"/>
        <v>0</v>
      </c>
    </row>
    <row r="490" spans="1:15" ht="51.75" customHeight="1" x14ac:dyDescent="0.25">
      <c r="A490" s="23" t="s">
        <v>28</v>
      </c>
      <c r="B490" s="24" t="s">
        <v>435</v>
      </c>
      <c r="C490" s="23" t="s">
        <v>21</v>
      </c>
      <c r="D490" s="23" t="s">
        <v>436</v>
      </c>
      <c r="E490" s="183" t="s">
        <v>31</v>
      </c>
      <c r="F490" s="184"/>
      <c r="G490" s="25" t="s">
        <v>363</v>
      </c>
      <c r="H490" s="26">
        <v>1</v>
      </c>
      <c r="I490" s="27">
        <v>43.99</v>
      </c>
      <c r="J490" s="27">
        <v>43.99</v>
      </c>
      <c r="K490" s="28">
        <f t="shared" si="151"/>
        <v>43.99</v>
      </c>
      <c r="L490" s="29"/>
      <c r="M490" s="6">
        <f t="shared" si="84"/>
        <v>0</v>
      </c>
    </row>
    <row r="491" spans="1:15" ht="18" customHeight="1" x14ac:dyDescent="0.25">
      <c r="A491" s="30"/>
      <c r="B491" s="30"/>
      <c r="C491" s="30"/>
      <c r="D491" s="30"/>
      <c r="E491" s="30" t="s">
        <v>41</v>
      </c>
      <c r="F491" s="31">
        <v>26.53</v>
      </c>
      <c r="G491" s="30" t="s">
        <v>42</v>
      </c>
      <c r="H491" s="31">
        <v>0</v>
      </c>
      <c r="I491" s="30" t="s">
        <v>43</v>
      </c>
      <c r="J491" s="31">
        <v>26.53</v>
      </c>
      <c r="K491" s="32"/>
      <c r="L491" s="29"/>
      <c r="M491" s="6">
        <f t="shared" si="84"/>
        <v>0</v>
      </c>
    </row>
    <row r="492" spans="1:15" ht="18" customHeight="1" x14ac:dyDescent="0.25">
      <c r="A492" s="30"/>
      <c r="B492" s="30"/>
      <c r="C492" s="30"/>
      <c r="D492" s="30"/>
      <c r="E492" s="30" t="s">
        <v>44</v>
      </c>
      <c r="F492" s="31">
        <f>J492-J487</f>
        <v>19.34999999999998</v>
      </c>
      <c r="G492" s="30"/>
      <c r="H492" s="187" t="s">
        <v>45</v>
      </c>
      <c r="I492" s="188"/>
      <c r="J492" s="31">
        <v>97.71</v>
      </c>
      <c r="K492" s="32">
        <f>TRUNC(K487*1.247,2)</f>
        <v>97.71</v>
      </c>
      <c r="L492" s="29"/>
      <c r="M492" s="6">
        <f t="shared" si="84"/>
        <v>0</v>
      </c>
    </row>
    <row r="493" spans="1:15" x14ac:dyDescent="0.25">
      <c r="A493" s="35"/>
      <c r="B493" s="35"/>
      <c r="C493" s="35"/>
      <c r="D493" s="35"/>
      <c r="E493" s="35"/>
      <c r="F493" s="35"/>
      <c r="G493" s="35" t="s">
        <v>46</v>
      </c>
      <c r="H493" s="36" t="s">
        <v>437</v>
      </c>
      <c r="I493" s="35" t="s">
        <v>48</v>
      </c>
      <c r="J493" s="37">
        <f>TRUNC(J492*H493,2)</f>
        <v>1270.23</v>
      </c>
      <c r="K493" s="38">
        <f>TRUNC(H493*K492,2)</f>
        <v>1270.23</v>
      </c>
      <c r="L493" s="39"/>
      <c r="M493" s="6">
        <f t="shared" si="84"/>
        <v>0</v>
      </c>
      <c r="N493" s="40">
        <f t="shared" ref="N493:O493" si="152">J493</f>
        <v>1270.23</v>
      </c>
      <c r="O493" s="40">
        <f t="shared" si="152"/>
        <v>1270.23</v>
      </c>
    </row>
    <row r="494" spans="1:15" ht="0.75" customHeight="1" x14ac:dyDescent="0.25">
      <c r="A494" s="41"/>
      <c r="B494" s="41"/>
      <c r="C494" s="41"/>
      <c r="D494" s="41"/>
      <c r="E494" s="41"/>
      <c r="F494" s="41"/>
      <c r="G494" s="41"/>
      <c r="H494" s="41"/>
      <c r="I494" s="41"/>
      <c r="J494" s="41"/>
      <c r="K494" s="42"/>
      <c r="L494" s="43"/>
      <c r="M494" s="6">
        <f t="shared" si="84"/>
        <v>0</v>
      </c>
    </row>
    <row r="495" spans="1:15" ht="18" customHeight="1" x14ac:dyDescent="0.25">
      <c r="A495" s="11" t="s">
        <v>438</v>
      </c>
      <c r="B495" s="12" t="s">
        <v>11</v>
      </c>
      <c r="C495" s="11" t="s">
        <v>12</v>
      </c>
      <c r="D495" s="11" t="s">
        <v>13</v>
      </c>
      <c r="E495" s="185" t="s">
        <v>14</v>
      </c>
      <c r="F495" s="184"/>
      <c r="G495" s="13" t="s">
        <v>15</v>
      </c>
      <c r="H495" s="12" t="s">
        <v>16</v>
      </c>
      <c r="I495" s="12" t="s">
        <v>17</v>
      </c>
      <c r="J495" s="12" t="s">
        <v>18</v>
      </c>
      <c r="K495" s="14"/>
      <c r="L495" s="15"/>
      <c r="M495" s="6">
        <f t="shared" si="84"/>
        <v>0</v>
      </c>
    </row>
    <row r="496" spans="1:15" ht="64.5" customHeight="1" x14ac:dyDescent="0.25">
      <c r="A496" s="16" t="s">
        <v>19</v>
      </c>
      <c r="B496" s="17" t="s">
        <v>439</v>
      </c>
      <c r="C496" s="16" t="s">
        <v>21</v>
      </c>
      <c r="D496" s="16" t="s">
        <v>440</v>
      </c>
      <c r="E496" s="186" t="s">
        <v>422</v>
      </c>
      <c r="F496" s="184"/>
      <c r="G496" s="18" t="s">
        <v>159</v>
      </c>
      <c r="H496" s="19">
        <v>1</v>
      </c>
      <c r="I496" s="20">
        <f>J496</f>
        <v>874.3</v>
      </c>
      <c r="J496" s="20">
        <f t="shared" ref="J496:K496" si="153">SUM(J497:J499)</f>
        <v>874.3</v>
      </c>
      <c r="K496" s="52">
        <f t="shared" si="153"/>
        <v>874.3</v>
      </c>
      <c r="L496" s="22"/>
      <c r="M496" s="6">
        <f t="shared" si="84"/>
        <v>0</v>
      </c>
    </row>
    <row r="497" spans="1:15" ht="39" customHeight="1" x14ac:dyDescent="0.25">
      <c r="A497" s="23" t="s">
        <v>25</v>
      </c>
      <c r="B497" s="24" t="s">
        <v>425</v>
      </c>
      <c r="C497" s="23" t="s">
        <v>21</v>
      </c>
      <c r="D497" s="23" t="s">
        <v>426</v>
      </c>
      <c r="E497" s="183" t="s">
        <v>422</v>
      </c>
      <c r="F497" s="184"/>
      <c r="G497" s="25" t="s">
        <v>83</v>
      </c>
      <c r="H497" s="26">
        <v>10</v>
      </c>
      <c r="I497" s="27">
        <v>9.9499999999999993</v>
      </c>
      <c r="J497" s="27">
        <f t="shared" ref="J497:J499" si="154">I497*H497</f>
        <v>99.5</v>
      </c>
      <c r="K497" s="28">
        <f t="shared" ref="K497:K499" si="155">TRUNC(H497*I497,2)</f>
        <v>99.5</v>
      </c>
      <c r="L497" s="29"/>
      <c r="M497" s="6">
        <f t="shared" si="84"/>
        <v>0</v>
      </c>
    </row>
    <row r="498" spans="1:15" ht="39" customHeight="1" x14ac:dyDescent="0.25">
      <c r="A498" s="23" t="s">
        <v>25</v>
      </c>
      <c r="B498" s="24" t="s">
        <v>441</v>
      </c>
      <c r="C498" s="23" t="s">
        <v>21</v>
      </c>
      <c r="D498" s="23" t="s">
        <v>442</v>
      </c>
      <c r="E498" s="183" t="s">
        <v>422</v>
      </c>
      <c r="F498" s="184"/>
      <c r="G498" s="25" t="s">
        <v>159</v>
      </c>
      <c r="H498" s="26">
        <v>1</v>
      </c>
      <c r="I498" s="27">
        <v>395</v>
      </c>
      <c r="J498" s="27">
        <f t="shared" si="154"/>
        <v>395</v>
      </c>
      <c r="K498" s="28">
        <f t="shared" si="155"/>
        <v>395</v>
      </c>
      <c r="L498" s="29"/>
      <c r="M498" s="6">
        <f t="shared" si="84"/>
        <v>0</v>
      </c>
    </row>
    <row r="499" spans="1:15" ht="39" customHeight="1" x14ac:dyDescent="0.25">
      <c r="A499" s="23" t="s">
        <v>25</v>
      </c>
      <c r="B499" s="24" t="s">
        <v>427</v>
      </c>
      <c r="C499" s="23" t="s">
        <v>21</v>
      </c>
      <c r="D499" s="23" t="s">
        <v>428</v>
      </c>
      <c r="E499" s="183" t="s">
        <v>422</v>
      </c>
      <c r="F499" s="184"/>
      <c r="G499" s="25" t="s">
        <v>159</v>
      </c>
      <c r="H499" s="26">
        <v>1</v>
      </c>
      <c r="I499" s="27">
        <v>379.8</v>
      </c>
      <c r="J499" s="27">
        <f t="shared" si="154"/>
        <v>379.8</v>
      </c>
      <c r="K499" s="28">
        <f t="shared" si="155"/>
        <v>379.8</v>
      </c>
      <c r="L499" s="29"/>
      <c r="M499" s="6">
        <f t="shared" si="84"/>
        <v>0</v>
      </c>
    </row>
    <row r="500" spans="1:15" ht="18" customHeight="1" x14ac:dyDescent="0.25">
      <c r="A500" s="30"/>
      <c r="B500" s="30"/>
      <c r="C500" s="30"/>
      <c r="D500" s="30"/>
      <c r="E500" s="30" t="s">
        <v>41</v>
      </c>
      <c r="F500" s="31">
        <v>186.59</v>
      </c>
      <c r="G500" s="30" t="s">
        <v>42</v>
      </c>
      <c r="H500" s="31">
        <v>0</v>
      </c>
      <c r="I500" s="30" t="s">
        <v>43</v>
      </c>
      <c r="J500" s="31">
        <v>186.59</v>
      </c>
      <c r="K500" s="32"/>
      <c r="L500" s="29"/>
      <c r="M500" s="6">
        <f t="shared" si="84"/>
        <v>0</v>
      </c>
    </row>
    <row r="501" spans="1:15" ht="18" customHeight="1" x14ac:dyDescent="0.25">
      <c r="A501" s="30"/>
      <c r="B501" s="30"/>
      <c r="C501" s="30"/>
      <c r="D501" s="30"/>
      <c r="E501" s="30" t="s">
        <v>44</v>
      </c>
      <c r="F501" s="31">
        <f>J501-J496</f>
        <v>215.95000000000005</v>
      </c>
      <c r="G501" s="30"/>
      <c r="H501" s="187" t="s">
        <v>45</v>
      </c>
      <c r="I501" s="188"/>
      <c r="J501" s="31">
        <v>1090.25</v>
      </c>
      <c r="K501" s="32">
        <f>TRUNC(K496*1.247,2)</f>
        <v>1090.25</v>
      </c>
      <c r="L501" s="29"/>
      <c r="M501" s="6">
        <f t="shared" si="84"/>
        <v>0</v>
      </c>
    </row>
    <row r="502" spans="1:15" x14ac:dyDescent="0.25">
      <c r="A502" s="35"/>
      <c r="B502" s="35"/>
      <c r="C502" s="35"/>
      <c r="D502" s="35"/>
      <c r="E502" s="35"/>
      <c r="F502" s="35"/>
      <c r="G502" s="35" t="s">
        <v>46</v>
      </c>
      <c r="H502" s="36" t="s">
        <v>443</v>
      </c>
      <c r="I502" s="35" t="s">
        <v>48</v>
      </c>
      <c r="J502" s="37">
        <f>TRUNC(J501*H502,2)</f>
        <v>6541.5</v>
      </c>
      <c r="K502" s="38">
        <f>TRUNC(H502*K501,2)</f>
        <v>6541.5</v>
      </c>
      <c r="L502" s="39"/>
      <c r="M502" s="6">
        <f t="shared" si="84"/>
        <v>0</v>
      </c>
      <c r="N502" s="40">
        <f t="shared" ref="N502:O502" si="156">J502</f>
        <v>6541.5</v>
      </c>
      <c r="O502" s="40">
        <f t="shared" si="156"/>
        <v>6541.5</v>
      </c>
    </row>
    <row r="503" spans="1:15" ht="0.75" customHeight="1" x14ac:dyDescent="0.25">
      <c r="A503" s="41"/>
      <c r="B503" s="41"/>
      <c r="C503" s="41"/>
      <c r="D503" s="41"/>
      <c r="E503" s="41"/>
      <c r="F503" s="41"/>
      <c r="G503" s="41"/>
      <c r="H503" s="41"/>
      <c r="I503" s="41"/>
      <c r="J503" s="41"/>
      <c r="K503" s="59"/>
      <c r="L503" s="43"/>
      <c r="M503" s="6">
        <f t="shared" si="84"/>
        <v>0</v>
      </c>
    </row>
    <row r="504" spans="1:15" ht="18" customHeight="1" x14ac:dyDescent="0.25">
      <c r="A504" s="11" t="s">
        <v>444</v>
      </c>
      <c r="B504" s="12" t="s">
        <v>11</v>
      </c>
      <c r="C504" s="11" t="s">
        <v>12</v>
      </c>
      <c r="D504" s="11" t="s">
        <v>13</v>
      </c>
      <c r="E504" s="185" t="s">
        <v>14</v>
      </c>
      <c r="F504" s="184"/>
      <c r="G504" s="13" t="s">
        <v>15</v>
      </c>
      <c r="H504" s="12" t="s">
        <v>16</v>
      </c>
      <c r="I504" s="12" t="s">
        <v>17</v>
      </c>
      <c r="J504" s="12" t="s">
        <v>18</v>
      </c>
      <c r="K504" s="14"/>
      <c r="L504" s="15"/>
      <c r="M504" s="6">
        <f t="shared" si="84"/>
        <v>0</v>
      </c>
    </row>
    <row r="505" spans="1:15" ht="64.5" customHeight="1" x14ac:dyDescent="0.25">
      <c r="A505" s="16" t="s">
        <v>19</v>
      </c>
      <c r="B505" s="17" t="s">
        <v>445</v>
      </c>
      <c r="C505" s="16" t="s">
        <v>21</v>
      </c>
      <c r="D505" s="16" t="s">
        <v>446</v>
      </c>
      <c r="E505" s="186" t="s">
        <v>422</v>
      </c>
      <c r="F505" s="184"/>
      <c r="G505" s="18" t="s">
        <v>159</v>
      </c>
      <c r="H505" s="19">
        <v>1</v>
      </c>
      <c r="I505" s="20">
        <f>J505</f>
        <v>785.97</v>
      </c>
      <c r="J505" s="20">
        <f>J506+J507+J508</f>
        <v>785.97</v>
      </c>
      <c r="K505" s="52">
        <f>SUM(K506:K508)</f>
        <v>785.97</v>
      </c>
      <c r="L505" s="22"/>
      <c r="M505" s="6">
        <f t="shared" si="84"/>
        <v>0</v>
      </c>
    </row>
    <row r="506" spans="1:15" ht="39" customHeight="1" x14ac:dyDescent="0.25">
      <c r="A506" s="23" t="s">
        <v>25</v>
      </c>
      <c r="B506" s="24" t="s">
        <v>447</v>
      </c>
      <c r="C506" s="23" t="s">
        <v>21</v>
      </c>
      <c r="D506" s="23" t="s">
        <v>448</v>
      </c>
      <c r="E506" s="183" t="s">
        <v>422</v>
      </c>
      <c r="F506" s="184"/>
      <c r="G506" s="25" t="s">
        <v>159</v>
      </c>
      <c r="H506" s="26">
        <v>1</v>
      </c>
      <c r="I506" s="27">
        <v>309.45999999999998</v>
      </c>
      <c r="J506" s="27">
        <f t="shared" ref="J506:J508" si="157">I506*H506</f>
        <v>309.45999999999998</v>
      </c>
      <c r="K506" s="28">
        <f t="shared" ref="K506:K508" si="158">TRUNC(H506*I506,2)</f>
        <v>309.45999999999998</v>
      </c>
      <c r="L506" s="29"/>
      <c r="M506" s="6">
        <f t="shared" si="84"/>
        <v>0</v>
      </c>
    </row>
    <row r="507" spans="1:15" ht="39" customHeight="1" x14ac:dyDescent="0.25">
      <c r="A507" s="23" t="s">
        <v>25</v>
      </c>
      <c r="B507" s="24" t="s">
        <v>425</v>
      </c>
      <c r="C507" s="23" t="s">
        <v>21</v>
      </c>
      <c r="D507" s="23" t="s">
        <v>426</v>
      </c>
      <c r="E507" s="183" t="s">
        <v>422</v>
      </c>
      <c r="F507" s="184"/>
      <c r="G507" s="25" t="s">
        <v>83</v>
      </c>
      <c r="H507" s="26">
        <v>9.8000000000000007</v>
      </c>
      <c r="I507" s="27">
        <v>9.9499999999999993</v>
      </c>
      <c r="J507" s="27">
        <f t="shared" si="157"/>
        <v>97.51</v>
      </c>
      <c r="K507" s="28">
        <f t="shared" si="158"/>
        <v>97.51</v>
      </c>
      <c r="L507" s="29"/>
      <c r="M507" s="6">
        <f t="shared" si="84"/>
        <v>0</v>
      </c>
    </row>
    <row r="508" spans="1:15" ht="39" customHeight="1" x14ac:dyDescent="0.25">
      <c r="A508" s="23" t="s">
        <v>25</v>
      </c>
      <c r="B508" s="24" t="s">
        <v>427</v>
      </c>
      <c r="C508" s="23" t="s">
        <v>21</v>
      </c>
      <c r="D508" s="23" t="s">
        <v>428</v>
      </c>
      <c r="E508" s="183" t="s">
        <v>422</v>
      </c>
      <c r="F508" s="184"/>
      <c r="G508" s="25" t="s">
        <v>159</v>
      </c>
      <c r="H508" s="26">
        <v>1</v>
      </c>
      <c r="I508" s="27">
        <v>379</v>
      </c>
      <c r="J508" s="27">
        <f t="shared" si="157"/>
        <v>379</v>
      </c>
      <c r="K508" s="28">
        <f t="shared" si="158"/>
        <v>379</v>
      </c>
      <c r="L508" s="29"/>
      <c r="M508" s="6">
        <f t="shared" si="84"/>
        <v>0</v>
      </c>
    </row>
    <row r="509" spans="1:15" ht="18" customHeight="1" x14ac:dyDescent="0.25">
      <c r="A509" s="30"/>
      <c r="B509" s="30"/>
      <c r="C509" s="30"/>
      <c r="D509" s="30"/>
      <c r="E509" s="30" t="s">
        <v>41</v>
      </c>
      <c r="F509" s="31">
        <v>182.73</v>
      </c>
      <c r="G509" s="30" t="s">
        <v>42</v>
      </c>
      <c r="H509" s="31">
        <v>0</v>
      </c>
      <c r="I509" s="30" t="s">
        <v>43</v>
      </c>
      <c r="J509" s="31">
        <v>182.73</v>
      </c>
      <c r="K509" s="32"/>
      <c r="L509" s="29"/>
      <c r="M509" s="6">
        <f t="shared" si="84"/>
        <v>0</v>
      </c>
    </row>
    <row r="510" spans="1:15" ht="18" customHeight="1" x14ac:dyDescent="0.25">
      <c r="A510" s="30"/>
      <c r="B510" s="30"/>
      <c r="C510" s="30"/>
      <c r="D510" s="30"/>
      <c r="E510" s="30" t="s">
        <v>44</v>
      </c>
      <c r="F510" s="31">
        <f>J510-J505</f>
        <v>194.13</v>
      </c>
      <c r="G510" s="30"/>
      <c r="H510" s="187" t="s">
        <v>45</v>
      </c>
      <c r="I510" s="188"/>
      <c r="J510" s="31">
        <v>980.1</v>
      </c>
      <c r="K510" s="32">
        <f>TRUNC(K505*1.247,2)</f>
        <v>980.1</v>
      </c>
      <c r="L510" s="29"/>
      <c r="M510" s="6">
        <f t="shared" si="84"/>
        <v>0</v>
      </c>
    </row>
    <row r="511" spans="1:15" x14ac:dyDescent="0.25">
      <c r="A511" s="35"/>
      <c r="B511" s="35"/>
      <c r="C511" s="35"/>
      <c r="D511" s="35"/>
      <c r="E511" s="35"/>
      <c r="F511" s="35"/>
      <c r="G511" s="35" t="s">
        <v>46</v>
      </c>
      <c r="H511" s="36" t="s">
        <v>429</v>
      </c>
      <c r="I511" s="35" t="s">
        <v>48</v>
      </c>
      <c r="J511" s="37">
        <f>TRUNC(J510*H511,2)</f>
        <v>2940.3</v>
      </c>
      <c r="K511" s="38">
        <f>TRUNC(H511*K510,2)</f>
        <v>2940.3</v>
      </c>
      <c r="L511" s="39"/>
      <c r="M511" s="6">
        <f t="shared" si="84"/>
        <v>0</v>
      </c>
      <c r="N511" s="40">
        <f t="shared" ref="N511:O511" si="159">J511</f>
        <v>2940.3</v>
      </c>
      <c r="O511" s="40">
        <f t="shared" si="159"/>
        <v>2940.3</v>
      </c>
    </row>
    <row r="512" spans="1:15" ht="0.75" customHeight="1" x14ac:dyDescent="0.25">
      <c r="A512" s="41"/>
      <c r="B512" s="41"/>
      <c r="C512" s="41"/>
      <c r="D512" s="41"/>
      <c r="E512" s="41"/>
      <c r="F512" s="41"/>
      <c r="G512" s="41"/>
      <c r="H512" s="41"/>
      <c r="I512" s="41"/>
      <c r="J512" s="41"/>
      <c r="K512" s="42"/>
      <c r="L512" s="43"/>
      <c r="M512" s="6">
        <f t="shared" si="84"/>
        <v>0</v>
      </c>
    </row>
    <row r="513" spans="1:15" ht="24" customHeight="1" x14ac:dyDescent="0.25">
      <c r="A513" s="56" t="s">
        <v>449</v>
      </c>
      <c r="B513" s="56"/>
      <c r="C513" s="56"/>
      <c r="D513" s="56" t="s">
        <v>450</v>
      </c>
      <c r="E513" s="56"/>
      <c r="F513" s="189"/>
      <c r="G513" s="184"/>
      <c r="H513" s="57"/>
      <c r="I513" s="56"/>
      <c r="J513" s="58">
        <v>31032.17</v>
      </c>
      <c r="K513" s="60">
        <f>K524+K535+K545+K556+K567+K578+K589+K601+K610</f>
        <v>31032.17</v>
      </c>
      <c r="L513" s="10"/>
      <c r="M513" s="6">
        <f t="shared" si="84"/>
        <v>0</v>
      </c>
    </row>
    <row r="514" spans="1:15" ht="18" customHeight="1" x14ac:dyDescent="0.25">
      <c r="A514" s="11" t="s">
        <v>451</v>
      </c>
      <c r="B514" s="12" t="s">
        <v>11</v>
      </c>
      <c r="C514" s="11" t="s">
        <v>12</v>
      </c>
      <c r="D514" s="11" t="s">
        <v>13</v>
      </c>
      <c r="E514" s="185" t="s">
        <v>14</v>
      </c>
      <c r="F514" s="184"/>
      <c r="G514" s="13" t="s">
        <v>15</v>
      </c>
      <c r="H514" s="12" t="s">
        <v>16</v>
      </c>
      <c r="I514" s="12" t="s">
        <v>17</v>
      </c>
      <c r="J514" s="12" t="s">
        <v>18</v>
      </c>
      <c r="K514" s="14"/>
      <c r="L514" s="15"/>
      <c r="M514" s="6">
        <f t="shared" ref="M514:M768" si="160">ABS(L514)</f>
        <v>0</v>
      </c>
    </row>
    <row r="515" spans="1:15" ht="39" customHeight="1" x14ac:dyDescent="0.25">
      <c r="A515" s="16" t="s">
        <v>19</v>
      </c>
      <c r="B515" s="17" t="s">
        <v>452</v>
      </c>
      <c r="C515" s="16" t="s">
        <v>21</v>
      </c>
      <c r="D515" s="16" t="s">
        <v>453</v>
      </c>
      <c r="E515" s="186" t="s">
        <v>422</v>
      </c>
      <c r="F515" s="184"/>
      <c r="G515" s="18" t="s">
        <v>77</v>
      </c>
      <c r="H515" s="19">
        <v>1</v>
      </c>
      <c r="I515" s="20">
        <f>J515</f>
        <v>680.27</v>
      </c>
      <c r="J515" s="20">
        <v>680.27</v>
      </c>
      <c r="K515" s="51">
        <f>SUM(K516:K521)</f>
        <v>680.27</v>
      </c>
      <c r="L515" s="22"/>
      <c r="M515" s="6">
        <f t="shared" si="160"/>
        <v>0</v>
      </c>
    </row>
    <row r="516" spans="1:15" ht="24" customHeight="1" x14ac:dyDescent="0.25">
      <c r="A516" s="23" t="s">
        <v>25</v>
      </c>
      <c r="B516" s="24" t="s">
        <v>73</v>
      </c>
      <c r="C516" s="23" t="s">
        <v>21</v>
      </c>
      <c r="D516" s="23" t="s">
        <v>74</v>
      </c>
      <c r="E516" s="183" t="s">
        <v>23</v>
      </c>
      <c r="F516" s="184"/>
      <c r="G516" s="25" t="s">
        <v>24</v>
      </c>
      <c r="H516" s="26">
        <v>0.1779</v>
      </c>
      <c r="I516" s="27">
        <v>20.32</v>
      </c>
      <c r="J516" s="27">
        <v>3.61</v>
      </c>
      <c r="K516" s="28">
        <f t="shared" ref="K516:K521" si="161">TRUNC(H516*I516,2)</f>
        <v>3.61</v>
      </c>
      <c r="L516" s="29"/>
      <c r="M516" s="6">
        <f t="shared" si="160"/>
        <v>0</v>
      </c>
    </row>
    <row r="517" spans="1:15" ht="24" customHeight="1" x14ac:dyDescent="0.25">
      <c r="A517" s="23" t="s">
        <v>25</v>
      </c>
      <c r="B517" s="24" t="s">
        <v>146</v>
      </c>
      <c r="C517" s="23" t="s">
        <v>21</v>
      </c>
      <c r="D517" s="23" t="s">
        <v>147</v>
      </c>
      <c r="E517" s="183" t="s">
        <v>23</v>
      </c>
      <c r="F517" s="184"/>
      <c r="G517" s="25" t="s">
        <v>24</v>
      </c>
      <c r="H517" s="26">
        <v>0.35630000000000001</v>
      </c>
      <c r="I517" s="27">
        <v>25.62</v>
      </c>
      <c r="J517" s="27">
        <v>9.1199999999999992</v>
      </c>
      <c r="K517" s="28">
        <f t="shared" si="161"/>
        <v>9.1199999999999992</v>
      </c>
      <c r="L517" s="29"/>
      <c r="M517" s="6">
        <f t="shared" si="160"/>
        <v>0</v>
      </c>
    </row>
    <row r="518" spans="1:15" ht="39" customHeight="1" x14ac:dyDescent="0.25">
      <c r="A518" s="23" t="s">
        <v>28</v>
      </c>
      <c r="B518" s="24" t="s">
        <v>454</v>
      </c>
      <c r="C518" s="23" t="s">
        <v>21</v>
      </c>
      <c r="D518" s="23" t="s">
        <v>455</v>
      </c>
      <c r="E518" s="183" t="s">
        <v>31</v>
      </c>
      <c r="F518" s="184"/>
      <c r="G518" s="25" t="s">
        <v>83</v>
      </c>
      <c r="H518" s="26">
        <v>6.8503999999999996</v>
      </c>
      <c r="I518" s="27">
        <v>20</v>
      </c>
      <c r="J518" s="27">
        <f t="shared" ref="J518:J521" si="162">H518*I518</f>
        <v>137.00799999999998</v>
      </c>
      <c r="K518" s="28">
        <f t="shared" si="161"/>
        <v>137</v>
      </c>
      <c r="L518" s="29"/>
      <c r="M518" s="6">
        <f t="shared" si="160"/>
        <v>0</v>
      </c>
    </row>
    <row r="519" spans="1:15" ht="39" customHeight="1" x14ac:dyDescent="0.25">
      <c r="A519" s="23" t="s">
        <v>28</v>
      </c>
      <c r="B519" s="24" t="s">
        <v>456</v>
      </c>
      <c r="C519" s="23" t="s">
        <v>21</v>
      </c>
      <c r="D519" s="23" t="s">
        <v>457</v>
      </c>
      <c r="E519" s="183" t="s">
        <v>31</v>
      </c>
      <c r="F519" s="184"/>
      <c r="G519" s="25" t="s">
        <v>77</v>
      </c>
      <c r="H519" s="26">
        <v>1</v>
      </c>
      <c r="I519" s="27">
        <v>500</v>
      </c>
      <c r="J519" s="27">
        <f t="shared" si="162"/>
        <v>500</v>
      </c>
      <c r="K519" s="28">
        <f t="shared" si="161"/>
        <v>500</v>
      </c>
      <c r="L519" s="29"/>
      <c r="M519" s="6">
        <f t="shared" si="160"/>
        <v>0</v>
      </c>
    </row>
    <row r="520" spans="1:15" ht="25.5" customHeight="1" x14ac:dyDescent="0.25">
      <c r="A520" s="23" t="s">
        <v>28</v>
      </c>
      <c r="B520" s="24" t="s">
        <v>380</v>
      </c>
      <c r="C520" s="23" t="s">
        <v>21</v>
      </c>
      <c r="D520" s="23" t="s">
        <v>381</v>
      </c>
      <c r="E520" s="183" t="s">
        <v>31</v>
      </c>
      <c r="F520" s="184"/>
      <c r="G520" s="25" t="s">
        <v>382</v>
      </c>
      <c r="H520" s="26">
        <v>0.88290000000000002</v>
      </c>
      <c r="I520" s="27">
        <v>31.05</v>
      </c>
      <c r="J520" s="27">
        <f t="shared" si="162"/>
        <v>27.414045000000002</v>
      </c>
      <c r="K520" s="28">
        <f t="shared" si="161"/>
        <v>27.41</v>
      </c>
      <c r="L520" s="29"/>
      <c r="M520" s="6">
        <f t="shared" si="160"/>
        <v>0</v>
      </c>
    </row>
    <row r="521" spans="1:15" ht="39" customHeight="1" x14ac:dyDescent="0.25">
      <c r="A521" s="23" t="s">
        <v>28</v>
      </c>
      <c r="B521" s="24" t="s">
        <v>458</v>
      </c>
      <c r="C521" s="23" t="s">
        <v>21</v>
      </c>
      <c r="D521" s="23" t="s">
        <v>459</v>
      </c>
      <c r="E521" s="183" t="s">
        <v>31</v>
      </c>
      <c r="F521" s="184"/>
      <c r="G521" s="25" t="s">
        <v>159</v>
      </c>
      <c r="H521" s="26">
        <v>4.8166000000000002</v>
      </c>
      <c r="I521" s="27">
        <v>0.65</v>
      </c>
      <c r="J521" s="27">
        <f t="shared" si="162"/>
        <v>3.1307900000000002</v>
      </c>
      <c r="K521" s="28">
        <f t="shared" si="161"/>
        <v>3.13</v>
      </c>
      <c r="L521" s="29"/>
      <c r="M521" s="6">
        <f t="shared" si="160"/>
        <v>0</v>
      </c>
    </row>
    <row r="522" spans="1:15" ht="18" customHeight="1" x14ac:dyDescent="0.25">
      <c r="A522" s="30"/>
      <c r="B522" s="30"/>
      <c r="C522" s="30"/>
      <c r="D522" s="30"/>
      <c r="E522" s="30" t="s">
        <v>41</v>
      </c>
      <c r="F522" s="31">
        <v>9.9</v>
      </c>
      <c r="G522" s="30" t="s">
        <v>42</v>
      </c>
      <c r="H522" s="31">
        <v>0</v>
      </c>
      <c r="I522" s="30" t="s">
        <v>43</v>
      </c>
      <c r="J522" s="31">
        <v>9.9</v>
      </c>
      <c r="K522" s="32"/>
      <c r="L522" s="29"/>
      <c r="M522" s="6">
        <f t="shared" si="160"/>
        <v>0</v>
      </c>
    </row>
    <row r="523" spans="1:15" ht="18" customHeight="1" x14ac:dyDescent="0.25">
      <c r="A523" s="30"/>
      <c r="B523" s="30"/>
      <c r="C523" s="30"/>
      <c r="D523" s="30"/>
      <c r="E523" s="30" t="s">
        <v>44</v>
      </c>
      <c r="F523" s="31">
        <f>J523-J515</f>
        <v>168.01999999999998</v>
      </c>
      <c r="G523" s="30"/>
      <c r="H523" s="187" t="s">
        <v>45</v>
      </c>
      <c r="I523" s="188"/>
      <c r="J523" s="31">
        <v>848.29</v>
      </c>
      <c r="K523" s="46">
        <f>TRUNC(K515*1.247,2)</f>
        <v>848.29</v>
      </c>
      <c r="L523" s="29"/>
      <c r="M523" s="6">
        <f t="shared" si="160"/>
        <v>0</v>
      </c>
    </row>
    <row r="524" spans="1:15" x14ac:dyDescent="0.25">
      <c r="A524" s="35"/>
      <c r="B524" s="35"/>
      <c r="C524" s="35"/>
      <c r="D524" s="35"/>
      <c r="E524" s="35"/>
      <c r="F524" s="35"/>
      <c r="G524" s="35" t="s">
        <v>46</v>
      </c>
      <c r="H524" s="36" t="s">
        <v>460</v>
      </c>
      <c r="I524" s="35" t="s">
        <v>48</v>
      </c>
      <c r="J524" s="37">
        <v>2850.25</v>
      </c>
      <c r="K524" s="45">
        <f>TRUNC(H524*K523,2)</f>
        <v>2850.25</v>
      </c>
      <c r="L524" s="39">
        <f>J524-K524</f>
        <v>0</v>
      </c>
      <c r="M524" s="6">
        <f t="shared" si="160"/>
        <v>0</v>
      </c>
      <c r="N524" s="40">
        <f t="shared" ref="N524:O524" si="163">J524</f>
        <v>2850.25</v>
      </c>
      <c r="O524" s="40">
        <f t="shared" si="163"/>
        <v>2850.25</v>
      </c>
    </row>
    <row r="525" spans="1:15" ht="0.75" customHeight="1" x14ac:dyDescent="0.25">
      <c r="A525" s="41"/>
      <c r="B525" s="41"/>
      <c r="C525" s="41"/>
      <c r="D525" s="41"/>
      <c r="E525" s="41"/>
      <c r="F525" s="41"/>
      <c r="G525" s="41"/>
      <c r="H525" s="41"/>
      <c r="I525" s="41"/>
      <c r="J525" s="41"/>
      <c r="K525" s="42"/>
      <c r="L525" s="43"/>
      <c r="M525" s="6">
        <f t="shared" si="160"/>
        <v>0</v>
      </c>
    </row>
    <row r="526" spans="1:15" ht="18" customHeight="1" x14ac:dyDescent="0.25">
      <c r="A526" s="11" t="s">
        <v>461</v>
      </c>
      <c r="B526" s="12" t="s">
        <v>11</v>
      </c>
      <c r="C526" s="11" t="s">
        <v>12</v>
      </c>
      <c r="D526" s="11" t="s">
        <v>13</v>
      </c>
      <c r="E526" s="185" t="s">
        <v>14</v>
      </c>
      <c r="F526" s="184"/>
      <c r="G526" s="13" t="s">
        <v>15</v>
      </c>
      <c r="H526" s="12" t="s">
        <v>16</v>
      </c>
      <c r="I526" s="12" t="s">
        <v>17</v>
      </c>
      <c r="J526" s="12" t="s">
        <v>18</v>
      </c>
      <c r="K526" s="14"/>
      <c r="L526" s="15"/>
      <c r="M526" s="6">
        <f t="shared" si="160"/>
        <v>0</v>
      </c>
    </row>
    <row r="527" spans="1:15" ht="39" customHeight="1" x14ac:dyDescent="0.25">
      <c r="A527" s="16" t="s">
        <v>19</v>
      </c>
      <c r="B527" s="17" t="s">
        <v>462</v>
      </c>
      <c r="C527" s="16" t="s">
        <v>21</v>
      </c>
      <c r="D527" s="16" t="s">
        <v>463</v>
      </c>
      <c r="E527" s="186" t="s">
        <v>422</v>
      </c>
      <c r="F527" s="184"/>
      <c r="G527" s="18" t="s">
        <v>159</v>
      </c>
      <c r="H527" s="19">
        <v>1</v>
      </c>
      <c r="I527" s="20">
        <f>J527</f>
        <v>3237.2799999999997</v>
      </c>
      <c r="J527" s="20">
        <f t="shared" ref="J527:K527" si="164">SUM(J528:J532)</f>
        <v>3237.2799999999997</v>
      </c>
      <c r="K527" s="52">
        <f t="shared" si="164"/>
        <v>3237.28</v>
      </c>
      <c r="L527" s="22"/>
      <c r="M527" s="6">
        <f t="shared" si="160"/>
        <v>0</v>
      </c>
    </row>
    <row r="528" spans="1:15" ht="24" customHeight="1" x14ac:dyDescent="0.25">
      <c r="A528" s="23" t="s">
        <v>25</v>
      </c>
      <c r="B528" s="24" t="s">
        <v>73</v>
      </c>
      <c r="C528" s="23" t="s">
        <v>21</v>
      </c>
      <c r="D528" s="23" t="s">
        <v>74</v>
      </c>
      <c r="E528" s="183" t="s">
        <v>23</v>
      </c>
      <c r="F528" s="184"/>
      <c r="G528" s="25" t="s">
        <v>24</v>
      </c>
      <c r="H528" s="26">
        <v>6.57</v>
      </c>
      <c r="I528" s="27">
        <v>20.32</v>
      </c>
      <c r="J528" s="27">
        <v>133.5</v>
      </c>
      <c r="K528" s="28">
        <f t="shared" ref="K528:K532" si="165">TRUNC(H528*I528,2)</f>
        <v>133.5</v>
      </c>
      <c r="L528" s="29"/>
      <c r="M528" s="6">
        <f t="shared" si="160"/>
        <v>0</v>
      </c>
    </row>
    <row r="529" spans="1:15" ht="24" customHeight="1" x14ac:dyDescent="0.25">
      <c r="A529" s="23" t="s">
        <v>25</v>
      </c>
      <c r="B529" s="24" t="s">
        <v>464</v>
      </c>
      <c r="C529" s="23" t="s">
        <v>21</v>
      </c>
      <c r="D529" s="23" t="s">
        <v>465</v>
      </c>
      <c r="E529" s="183" t="s">
        <v>23</v>
      </c>
      <c r="F529" s="184"/>
      <c r="G529" s="25" t="s">
        <v>24</v>
      </c>
      <c r="H529" s="26">
        <v>6.76</v>
      </c>
      <c r="I529" s="27">
        <v>22.69</v>
      </c>
      <c r="J529" s="27">
        <v>153.38</v>
      </c>
      <c r="K529" s="28">
        <f t="shared" si="165"/>
        <v>153.38</v>
      </c>
      <c r="L529" s="29"/>
      <c r="M529" s="6">
        <f t="shared" si="160"/>
        <v>0</v>
      </c>
    </row>
    <row r="530" spans="1:15" ht="25.5" customHeight="1" x14ac:dyDescent="0.25">
      <c r="A530" s="23" t="s">
        <v>28</v>
      </c>
      <c r="B530" s="24" t="s">
        <v>466</v>
      </c>
      <c r="C530" s="23" t="s">
        <v>21</v>
      </c>
      <c r="D530" s="23" t="s">
        <v>467</v>
      </c>
      <c r="E530" s="183" t="s">
        <v>31</v>
      </c>
      <c r="F530" s="184"/>
      <c r="G530" s="25" t="s">
        <v>159</v>
      </c>
      <c r="H530" s="26">
        <v>2</v>
      </c>
      <c r="I530" s="27">
        <v>630</v>
      </c>
      <c r="J530" s="27">
        <f t="shared" ref="J530:J532" si="166">I530*H530</f>
        <v>1260</v>
      </c>
      <c r="K530" s="28">
        <f t="shared" si="165"/>
        <v>1260</v>
      </c>
      <c r="L530" s="29"/>
      <c r="M530" s="6">
        <f t="shared" si="160"/>
        <v>0</v>
      </c>
    </row>
    <row r="531" spans="1:15" ht="64.5" customHeight="1" x14ac:dyDescent="0.25">
      <c r="A531" s="23" t="s">
        <v>28</v>
      </c>
      <c r="B531" s="24" t="s">
        <v>468</v>
      </c>
      <c r="C531" s="23" t="s">
        <v>21</v>
      </c>
      <c r="D531" s="23" t="s">
        <v>469</v>
      </c>
      <c r="E531" s="183" t="s">
        <v>31</v>
      </c>
      <c r="F531" s="184"/>
      <c r="G531" s="25" t="s">
        <v>363</v>
      </c>
      <c r="H531" s="26">
        <v>2</v>
      </c>
      <c r="I531" s="27">
        <v>127</v>
      </c>
      <c r="J531" s="27">
        <f t="shared" si="166"/>
        <v>254</v>
      </c>
      <c r="K531" s="28">
        <f t="shared" si="165"/>
        <v>254</v>
      </c>
      <c r="L531" s="29"/>
      <c r="M531" s="6">
        <f t="shared" si="160"/>
        <v>0</v>
      </c>
    </row>
    <row r="532" spans="1:15" ht="25.5" customHeight="1" x14ac:dyDescent="0.25">
      <c r="A532" s="23" t="s">
        <v>28</v>
      </c>
      <c r="B532" s="24" t="s">
        <v>470</v>
      </c>
      <c r="C532" s="23" t="s">
        <v>21</v>
      </c>
      <c r="D532" s="23" t="s">
        <v>471</v>
      </c>
      <c r="E532" s="183" t="s">
        <v>31</v>
      </c>
      <c r="F532" s="184"/>
      <c r="G532" s="25" t="s">
        <v>77</v>
      </c>
      <c r="H532" s="26">
        <v>3.78</v>
      </c>
      <c r="I532" s="27">
        <v>380</v>
      </c>
      <c r="J532" s="27">
        <f t="shared" si="166"/>
        <v>1436.3999999999999</v>
      </c>
      <c r="K532" s="28">
        <f t="shared" si="165"/>
        <v>1436.4</v>
      </c>
      <c r="L532" s="29"/>
      <c r="M532" s="6">
        <f t="shared" si="160"/>
        <v>0</v>
      </c>
    </row>
    <row r="533" spans="1:15" ht="18" customHeight="1" x14ac:dyDescent="0.25">
      <c r="A533" s="30"/>
      <c r="B533" s="30"/>
      <c r="C533" s="30"/>
      <c r="D533" s="30"/>
      <c r="E533" s="30" t="s">
        <v>41</v>
      </c>
      <c r="F533" s="31">
        <v>216.35</v>
      </c>
      <c r="G533" s="30" t="s">
        <v>42</v>
      </c>
      <c r="H533" s="31">
        <v>0</v>
      </c>
      <c r="I533" s="30" t="s">
        <v>43</v>
      </c>
      <c r="J533" s="31">
        <v>216.35</v>
      </c>
      <c r="K533" s="32"/>
      <c r="L533" s="29"/>
      <c r="M533" s="6">
        <f t="shared" si="160"/>
        <v>0</v>
      </c>
    </row>
    <row r="534" spans="1:15" ht="18" customHeight="1" x14ac:dyDescent="0.25">
      <c r="A534" s="30"/>
      <c r="B534" s="30"/>
      <c r="C534" s="30"/>
      <c r="D534" s="30"/>
      <c r="E534" s="30" t="s">
        <v>44</v>
      </c>
      <c r="F534" s="31">
        <f>J534-J527</f>
        <v>799.60000000000036</v>
      </c>
      <c r="G534" s="30"/>
      <c r="H534" s="187" t="s">
        <v>45</v>
      </c>
      <c r="I534" s="188"/>
      <c r="J534" s="31">
        <v>4036.88</v>
      </c>
      <c r="K534" s="34">
        <f>TRUNC(K527*1.247,2)</f>
        <v>4036.88</v>
      </c>
      <c r="L534" s="29"/>
      <c r="M534" s="6">
        <f t="shared" si="160"/>
        <v>0</v>
      </c>
    </row>
    <row r="535" spans="1:15" x14ac:dyDescent="0.25">
      <c r="A535" s="35"/>
      <c r="B535" s="35"/>
      <c r="C535" s="35"/>
      <c r="D535" s="35"/>
      <c r="E535" s="35"/>
      <c r="F535" s="35"/>
      <c r="G535" s="35" t="s">
        <v>46</v>
      </c>
      <c r="H535" s="36" t="s">
        <v>170</v>
      </c>
      <c r="I535" s="35" t="s">
        <v>48</v>
      </c>
      <c r="J535" s="37">
        <v>4036.88</v>
      </c>
      <c r="K535" s="45">
        <f>TRUNC(H535*K534,2)</f>
        <v>4036.88</v>
      </c>
      <c r="L535" s="39">
        <f>J535-K535</f>
        <v>0</v>
      </c>
      <c r="M535" s="6">
        <f t="shared" si="160"/>
        <v>0</v>
      </c>
      <c r="N535" s="40">
        <f t="shared" ref="N535:O535" si="167">J535</f>
        <v>4036.88</v>
      </c>
      <c r="O535" s="40">
        <f t="shared" si="167"/>
        <v>4036.88</v>
      </c>
    </row>
    <row r="536" spans="1:15" ht="0.75" customHeight="1" x14ac:dyDescent="0.25">
      <c r="A536" s="41"/>
      <c r="B536" s="41"/>
      <c r="C536" s="41"/>
      <c r="D536" s="41"/>
      <c r="E536" s="41"/>
      <c r="F536" s="41"/>
      <c r="G536" s="41"/>
      <c r="H536" s="41"/>
      <c r="I536" s="41"/>
      <c r="J536" s="41"/>
      <c r="K536" s="42"/>
      <c r="L536" s="43"/>
      <c r="M536" s="6">
        <f t="shared" si="160"/>
        <v>0</v>
      </c>
    </row>
    <row r="537" spans="1:15" ht="18" customHeight="1" x14ac:dyDescent="0.25">
      <c r="A537" s="11" t="s">
        <v>472</v>
      </c>
      <c r="B537" s="12" t="s">
        <v>11</v>
      </c>
      <c r="C537" s="11" t="s">
        <v>12</v>
      </c>
      <c r="D537" s="11" t="s">
        <v>13</v>
      </c>
      <c r="E537" s="185" t="s">
        <v>14</v>
      </c>
      <c r="F537" s="184"/>
      <c r="G537" s="13" t="s">
        <v>15</v>
      </c>
      <c r="H537" s="12" t="s">
        <v>16</v>
      </c>
      <c r="I537" s="12" t="s">
        <v>17</v>
      </c>
      <c r="J537" s="12" t="s">
        <v>18</v>
      </c>
      <c r="K537" s="14"/>
      <c r="L537" s="15"/>
      <c r="M537" s="6">
        <f t="shared" si="160"/>
        <v>0</v>
      </c>
    </row>
    <row r="538" spans="1:15" ht="25.5" customHeight="1" x14ac:dyDescent="0.25">
      <c r="A538" s="16" t="s">
        <v>19</v>
      </c>
      <c r="B538" s="17" t="s">
        <v>473</v>
      </c>
      <c r="C538" s="16" t="s">
        <v>21</v>
      </c>
      <c r="D538" s="16" t="s">
        <v>474</v>
      </c>
      <c r="E538" s="186" t="s">
        <v>422</v>
      </c>
      <c r="F538" s="184"/>
      <c r="G538" s="18" t="s">
        <v>77</v>
      </c>
      <c r="H538" s="19">
        <v>1</v>
      </c>
      <c r="I538" s="20">
        <f>J538</f>
        <v>653.54999999999995</v>
      </c>
      <c r="J538" s="20">
        <f t="shared" ref="J538:K538" si="168">SUM(J539:J542)</f>
        <v>653.54999999999995</v>
      </c>
      <c r="K538" s="52">
        <f t="shared" si="168"/>
        <v>653.54999999999995</v>
      </c>
      <c r="L538" s="22"/>
      <c r="M538" s="6">
        <f t="shared" si="160"/>
        <v>0</v>
      </c>
    </row>
    <row r="539" spans="1:15" ht="24" customHeight="1" x14ac:dyDescent="0.25">
      <c r="A539" s="23" t="s">
        <v>25</v>
      </c>
      <c r="B539" s="24" t="s">
        <v>146</v>
      </c>
      <c r="C539" s="23" t="s">
        <v>21</v>
      </c>
      <c r="D539" s="23" t="s">
        <v>147</v>
      </c>
      <c r="E539" s="183" t="s">
        <v>23</v>
      </c>
      <c r="F539" s="184"/>
      <c r="G539" s="25" t="s">
        <v>24</v>
      </c>
      <c r="H539" s="26">
        <v>0.45700000000000002</v>
      </c>
      <c r="I539" s="27">
        <v>25.62</v>
      </c>
      <c r="J539" s="27">
        <v>11.7</v>
      </c>
      <c r="K539" s="28">
        <f t="shared" ref="K539:K542" si="169">TRUNC(H539*I539,2)</f>
        <v>11.7</v>
      </c>
      <c r="L539" s="29"/>
      <c r="M539" s="6">
        <f t="shared" si="160"/>
        <v>0</v>
      </c>
    </row>
    <row r="540" spans="1:15" ht="24" customHeight="1" x14ac:dyDescent="0.25">
      <c r="A540" s="23" t="s">
        <v>25</v>
      </c>
      <c r="B540" s="24" t="s">
        <v>73</v>
      </c>
      <c r="C540" s="23" t="s">
        <v>21</v>
      </c>
      <c r="D540" s="23" t="s">
        <v>74</v>
      </c>
      <c r="E540" s="183" t="s">
        <v>23</v>
      </c>
      <c r="F540" s="184"/>
      <c r="G540" s="25" t="s">
        <v>24</v>
      </c>
      <c r="H540" s="26">
        <v>0.22900000000000001</v>
      </c>
      <c r="I540" s="27">
        <v>20.32</v>
      </c>
      <c r="J540" s="27">
        <v>4.6500000000000004</v>
      </c>
      <c r="K540" s="28">
        <f t="shared" si="169"/>
        <v>4.6500000000000004</v>
      </c>
      <c r="L540" s="29"/>
      <c r="M540" s="6">
        <f t="shared" si="160"/>
        <v>0</v>
      </c>
    </row>
    <row r="541" spans="1:15" ht="39" customHeight="1" x14ac:dyDescent="0.25">
      <c r="A541" s="23" t="s">
        <v>25</v>
      </c>
      <c r="B541" s="24" t="s">
        <v>475</v>
      </c>
      <c r="C541" s="23" t="s">
        <v>21</v>
      </c>
      <c r="D541" s="23" t="s">
        <v>476</v>
      </c>
      <c r="E541" s="183" t="s">
        <v>23</v>
      </c>
      <c r="F541" s="184"/>
      <c r="G541" s="25" t="s">
        <v>70</v>
      </c>
      <c r="H541" s="26">
        <v>1.2E-2</v>
      </c>
      <c r="I541" s="27">
        <v>600</v>
      </c>
      <c r="J541" s="27">
        <f t="shared" ref="J541:J542" si="170">I541*H541</f>
        <v>7.2</v>
      </c>
      <c r="K541" s="28">
        <f t="shared" si="169"/>
        <v>7.2</v>
      </c>
      <c r="L541" s="29"/>
      <c r="M541" s="6">
        <f t="shared" si="160"/>
        <v>0</v>
      </c>
    </row>
    <row r="542" spans="1:15" ht="39" customHeight="1" x14ac:dyDescent="0.25">
      <c r="A542" s="23" t="s">
        <v>28</v>
      </c>
      <c r="B542" s="24" t="s">
        <v>477</v>
      </c>
      <c r="C542" s="23" t="s">
        <v>21</v>
      </c>
      <c r="D542" s="23" t="s">
        <v>478</v>
      </c>
      <c r="E542" s="183" t="s">
        <v>31</v>
      </c>
      <c r="F542" s="184"/>
      <c r="G542" s="25" t="s">
        <v>77</v>
      </c>
      <c r="H542" s="26">
        <v>1</v>
      </c>
      <c r="I542" s="27">
        <v>630</v>
      </c>
      <c r="J542" s="27">
        <f t="shared" si="170"/>
        <v>630</v>
      </c>
      <c r="K542" s="28">
        <f t="shared" si="169"/>
        <v>630</v>
      </c>
      <c r="L542" s="29"/>
      <c r="M542" s="6">
        <f t="shared" si="160"/>
        <v>0</v>
      </c>
    </row>
    <row r="543" spans="1:15" ht="18" customHeight="1" x14ac:dyDescent="0.25">
      <c r="A543" s="30"/>
      <c r="B543" s="30"/>
      <c r="C543" s="30"/>
      <c r="D543" s="30"/>
      <c r="E543" s="30" t="s">
        <v>41</v>
      </c>
      <c r="F543" s="31">
        <v>14.29</v>
      </c>
      <c r="G543" s="30" t="s">
        <v>42</v>
      </c>
      <c r="H543" s="31">
        <v>0</v>
      </c>
      <c r="I543" s="30" t="s">
        <v>43</v>
      </c>
      <c r="J543" s="31">
        <v>14.29</v>
      </c>
      <c r="K543" s="32"/>
      <c r="L543" s="29"/>
      <c r="M543" s="6">
        <f t="shared" si="160"/>
        <v>0</v>
      </c>
    </row>
    <row r="544" spans="1:15" ht="18" customHeight="1" x14ac:dyDescent="0.25">
      <c r="A544" s="30"/>
      <c r="B544" s="30"/>
      <c r="C544" s="30"/>
      <c r="D544" s="30"/>
      <c r="E544" s="30" t="s">
        <v>44</v>
      </c>
      <c r="F544" s="31">
        <f>J544-J538</f>
        <v>161.42000000000007</v>
      </c>
      <c r="G544" s="30"/>
      <c r="H544" s="187" t="s">
        <v>45</v>
      </c>
      <c r="I544" s="188"/>
      <c r="J544" s="31">
        <v>814.97</v>
      </c>
      <c r="K544" s="34">
        <f>TRUNC(K538*1.247,2)</f>
        <v>814.97</v>
      </c>
      <c r="L544" s="29"/>
      <c r="M544" s="6">
        <f t="shared" si="160"/>
        <v>0</v>
      </c>
    </row>
    <row r="545" spans="1:15" x14ac:dyDescent="0.25">
      <c r="A545" s="35"/>
      <c r="B545" s="35"/>
      <c r="C545" s="35"/>
      <c r="D545" s="35"/>
      <c r="E545" s="35"/>
      <c r="F545" s="35"/>
      <c r="G545" s="35" t="s">
        <v>46</v>
      </c>
      <c r="H545" s="36" t="s">
        <v>479</v>
      </c>
      <c r="I545" s="35" t="s">
        <v>48</v>
      </c>
      <c r="J545" s="37">
        <v>4449.7299999999996</v>
      </c>
      <c r="K545" s="45">
        <f>TRUNC(H545*K544,2)</f>
        <v>4449.7299999999996</v>
      </c>
      <c r="L545" s="39">
        <f>J545-K545</f>
        <v>0</v>
      </c>
      <c r="M545" s="6">
        <f t="shared" si="160"/>
        <v>0</v>
      </c>
      <c r="N545" s="40">
        <f t="shared" ref="N545:O545" si="171">J545</f>
        <v>4449.7299999999996</v>
      </c>
      <c r="O545" s="40">
        <f t="shared" si="171"/>
        <v>4449.7299999999996</v>
      </c>
    </row>
    <row r="546" spans="1:15" ht="0.75" customHeight="1" x14ac:dyDescent="0.25">
      <c r="A546" s="41"/>
      <c r="B546" s="41"/>
      <c r="C546" s="41"/>
      <c r="D546" s="41"/>
      <c r="E546" s="41"/>
      <c r="F546" s="41"/>
      <c r="G546" s="41"/>
      <c r="H546" s="41"/>
      <c r="I546" s="41"/>
      <c r="J546" s="41"/>
      <c r="K546" s="42"/>
      <c r="L546" s="43"/>
      <c r="M546" s="6">
        <f t="shared" si="160"/>
        <v>0</v>
      </c>
    </row>
    <row r="547" spans="1:15" ht="18" customHeight="1" x14ac:dyDescent="0.25">
      <c r="A547" s="11" t="s">
        <v>480</v>
      </c>
      <c r="B547" s="12" t="s">
        <v>11</v>
      </c>
      <c r="C547" s="11" t="s">
        <v>12</v>
      </c>
      <c r="D547" s="11" t="s">
        <v>13</v>
      </c>
      <c r="E547" s="185" t="s">
        <v>14</v>
      </c>
      <c r="F547" s="184"/>
      <c r="G547" s="13" t="s">
        <v>15</v>
      </c>
      <c r="H547" s="12" t="s">
        <v>16</v>
      </c>
      <c r="I547" s="12" t="s">
        <v>17</v>
      </c>
      <c r="J547" s="12" t="s">
        <v>18</v>
      </c>
      <c r="K547" s="14"/>
      <c r="L547" s="15"/>
      <c r="M547" s="6">
        <f t="shared" si="160"/>
        <v>0</v>
      </c>
    </row>
    <row r="548" spans="1:15" ht="51.75" customHeight="1" x14ac:dyDescent="0.25">
      <c r="A548" s="16" t="s">
        <v>19</v>
      </c>
      <c r="B548" s="17" t="s">
        <v>481</v>
      </c>
      <c r="C548" s="16" t="s">
        <v>21</v>
      </c>
      <c r="D548" s="16" t="s">
        <v>482</v>
      </c>
      <c r="E548" s="186" t="s">
        <v>422</v>
      </c>
      <c r="F548" s="184"/>
      <c r="G548" s="18" t="s">
        <v>77</v>
      </c>
      <c r="H548" s="19">
        <v>1</v>
      </c>
      <c r="I548" s="20">
        <f>J548</f>
        <v>323.78999999999996</v>
      </c>
      <c r="J548" s="20">
        <v>323.78999999999996</v>
      </c>
      <c r="K548" s="51">
        <f>SUM(K549:K553)</f>
        <v>323.78999999999996</v>
      </c>
      <c r="L548" s="22"/>
      <c r="M548" s="6">
        <f t="shared" si="160"/>
        <v>0</v>
      </c>
    </row>
    <row r="549" spans="1:15" ht="24" customHeight="1" x14ac:dyDescent="0.25">
      <c r="A549" s="23" t="s">
        <v>25</v>
      </c>
      <c r="B549" s="24" t="s">
        <v>73</v>
      </c>
      <c r="C549" s="23" t="s">
        <v>21</v>
      </c>
      <c r="D549" s="23" t="s">
        <v>74</v>
      </c>
      <c r="E549" s="183" t="s">
        <v>23</v>
      </c>
      <c r="F549" s="184"/>
      <c r="G549" s="25" t="s">
        <v>24</v>
      </c>
      <c r="H549" s="26">
        <v>0.48</v>
      </c>
      <c r="I549" s="27">
        <v>20.32</v>
      </c>
      <c r="J549" s="27">
        <v>9.75</v>
      </c>
      <c r="K549" s="28">
        <f t="shared" ref="K549:K553" si="172">TRUNC(H549*I549,2)</f>
        <v>9.75</v>
      </c>
      <c r="L549" s="29"/>
      <c r="M549" s="6">
        <f t="shared" si="160"/>
        <v>0</v>
      </c>
    </row>
    <row r="550" spans="1:15" ht="24" customHeight="1" x14ac:dyDescent="0.25">
      <c r="A550" s="23" t="s">
        <v>25</v>
      </c>
      <c r="B550" s="24" t="s">
        <v>146</v>
      </c>
      <c r="C550" s="23" t="s">
        <v>21</v>
      </c>
      <c r="D550" s="23" t="s">
        <v>147</v>
      </c>
      <c r="E550" s="183" t="s">
        <v>23</v>
      </c>
      <c r="F550" s="184"/>
      <c r="G550" s="25" t="s">
        <v>24</v>
      </c>
      <c r="H550" s="26">
        <v>0.96</v>
      </c>
      <c r="I550" s="27">
        <v>25.62</v>
      </c>
      <c r="J550" s="27">
        <v>24.59</v>
      </c>
      <c r="K550" s="28">
        <f t="shared" si="172"/>
        <v>24.59</v>
      </c>
      <c r="L550" s="29"/>
      <c r="M550" s="6">
        <f t="shared" si="160"/>
        <v>0</v>
      </c>
    </row>
    <row r="551" spans="1:15" ht="51.75" customHeight="1" x14ac:dyDescent="0.25">
      <c r="A551" s="23" t="s">
        <v>28</v>
      </c>
      <c r="B551" s="24" t="s">
        <v>483</v>
      </c>
      <c r="C551" s="23" t="s">
        <v>21</v>
      </c>
      <c r="D551" s="23" t="s">
        <v>484</v>
      </c>
      <c r="E551" s="183" t="s">
        <v>31</v>
      </c>
      <c r="F551" s="184"/>
      <c r="G551" s="25" t="s">
        <v>159</v>
      </c>
      <c r="H551" s="26">
        <v>0.55600000000000005</v>
      </c>
      <c r="I551" s="27">
        <v>498.5</v>
      </c>
      <c r="J551" s="27">
        <f t="shared" ref="J551:J553" si="173">H551*I551</f>
        <v>277.166</v>
      </c>
      <c r="K551" s="28">
        <f t="shared" si="172"/>
        <v>277.16000000000003</v>
      </c>
      <c r="L551" s="29"/>
      <c r="M551" s="6">
        <f t="shared" si="160"/>
        <v>0</v>
      </c>
    </row>
    <row r="552" spans="1:15" ht="24" customHeight="1" x14ac:dyDescent="0.25">
      <c r="A552" s="23" t="s">
        <v>28</v>
      </c>
      <c r="B552" s="24" t="s">
        <v>485</v>
      </c>
      <c r="C552" s="23" t="s">
        <v>21</v>
      </c>
      <c r="D552" s="23" t="s">
        <v>486</v>
      </c>
      <c r="E552" s="183" t="s">
        <v>31</v>
      </c>
      <c r="F552" s="184"/>
      <c r="G552" s="25" t="s">
        <v>159</v>
      </c>
      <c r="H552" s="26">
        <v>0.56000000000000005</v>
      </c>
      <c r="I552" s="27">
        <v>20</v>
      </c>
      <c r="J552" s="27">
        <f t="shared" si="173"/>
        <v>11.200000000000001</v>
      </c>
      <c r="K552" s="28">
        <f t="shared" si="172"/>
        <v>11.2</v>
      </c>
      <c r="L552" s="29"/>
      <c r="M552" s="6">
        <f t="shared" si="160"/>
        <v>0</v>
      </c>
    </row>
    <row r="553" spans="1:15" ht="39" customHeight="1" x14ac:dyDescent="0.25">
      <c r="A553" s="23" t="s">
        <v>28</v>
      </c>
      <c r="B553" s="24" t="s">
        <v>487</v>
      </c>
      <c r="C553" s="23" t="s">
        <v>21</v>
      </c>
      <c r="D553" s="23" t="s">
        <v>488</v>
      </c>
      <c r="E553" s="183" t="s">
        <v>31</v>
      </c>
      <c r="F553" s="184"/>
      <c r="G553" s="25" t="s">
        <v>159</v>
      </c>
      <c r="H553" s="26">
        <v>7.3</v>
      </c>
      <c r="I553" s="27">
        <v>0.15</v>
      </c>
      <c r="J553" s="27">
        <f t="shared" si="173"/>
        <v>1.095</v>
      </c>
      <c r="K553" s="28">
        <f t="shared" si="172"/>
        <v>1.0900000000000001</v>
      </c>
      <c r="L553" s="29"/>
      <c r="M553" s="6">
        <f t="shared" si="160"/>
        <v>0</v>
      </c>
    </row>
    <row r="554" spans="1:15" ht="18" customHeight="1" x14ac:dyDescent="0.25">
      <c r="A554" s="30"/>
      <c r="B554" s="30"/>
      <c r="C554" s="30"/>
      <c r="D554" s="30"/>
      <c r="E554" s="30" t="s">
        <v>41</v>
      </c>
      <c r="F554" s="31">
        <v>26.69</v>
      </c>
      <c r="G554" s="30" t="s">
        <v>42</v>
      </c>
      <c r="H554" s="31">
        <v>0</v>
      </c>
      <c r="I554" s="30" t="s">
        <v>43</v>
      </c>
      <c r="J554" s="31">
        <v>26.69</v>
      </c>
      <c r="K554" s="32"/>
      <c r="L554" s="29"/>
      <c r="M554" s="6">
        <f t="shared" si="160"/>
        <v>0</v>
      </c>
    </row>
    <row r="555" spans="1:15" ht="18" customHeight="1" x14ac:dyDescent="0.25">
      <c r="A555" s="30"/>
      <c r="B555" s="30"/>
      <c r="C555" s="30"/>
      <c r="D555" s="30"/>
      <c r="E555" s="30" t="s">
        <v>44</v>
      </c>
      <c r="F555" s="31">
        <f>J555-J548</f>
        <v>79.970000000000027</v>
      </c>
      <c r="G555" s="30"/>
      <c r="H555" s="187" t="s">
        <v>45</v>
      </c>
      <c r="I555" s="188"/>
      <c r="J555" s="31">
        <v>403.76</v>
      </c>
      <c r="K555" s="46">
        <f>TRUNC(K548*1.247,2)</f>
        <v>403.76</v>
      </c>
      <c r="L555" s="29"/>
      <c r="M555" s="6">
        <f t="shared" si="160"/>
        <v>0</v>
      </c>
    </row>
    <row r="556" spans="1:15" x14ac:dyDescent="0.25">
      <c r="A556" s="35"/>
      <c r="B556" s="35"/>
      <c r="C556" s="35"/>
      <c r="D556" s="35"/>
      <c r="E556" s="35"/>
      <c r="F556" s="35"/>
      <c r="G556" s="35" t="s">
        <v>46</v>
      </c>
      <c r="H556" s="36" t="s">
        <v>489</v>
      </c>
      <c r="I556" s="35" t="s">
        <v>48</v>
      </c>
      <c r="J556" s="37">
        <v>4845.12</v>
      </c>
      <c r="K556" s="45">
        <f>TRUNC(H556*K555,2)</f>
        <v>4845.12</v>
      </c>
      <c r="L556" s="39">
        <f>J556-K556</f>
        <v>0</v>
      </c>
      <c r="M556" s="6">
        <f t="shared" si="160"/>
        <v>0</v>
      </c>
      <c r="N556" s="40">
        <f t="shared" ref="N556:O556" si="174">J556</f>
        <v>4845.12</v>
      </c>
      <c r="O556" s="40">
        <f t="shared" si="174"/>
        <v>4845.12</v>
      </c>
    </row>
    <row r="557" spans="1:15" x14ac:dyDescent="0.25">
      <c r="A557" s="41"/>
      <c r="B557" s="41"/>
      <c r="C557" s="41"/>
      <c r="D557" s="41"/>
      <c r="E557" s="41"/>
      <c r="F557" s="41"/>
      <c r="G557" s="41"/>
      <c r="H557" s="41"/>
      <c r="I557" s="41"/>
      <c r="J557" s="41"/>
      <c r="K557" s="42"/>
      <c r="L557" s="43"/>
      <c r="M557" s="6">
        <f t="shared" si="160"/>
        <v>0</v>
      </c>
    </row>
    <row r="558" spans="1:15" ht="18" customHeight="1" x14ac:dyDescent="0.25">
      <c r="A558" s="11" t="s">
        <v>490</v>
      </c>
      <c r="B558" s="12" t="s">
        <v>11</v>
      </c>
      <c r="C558" s="11" t="s">
        <v>12</v>
      </c>
      <c r="D558" s="11" t="s">
        <v>13</v>
      </c>
      <c r="E558" s="185" t="s">
        <v>14</v>
      </c>
      <c r="F558" s="184"/>
      <c r="G558" s="13" t="s">
        <v>15</v>
      </c>
      <c r="H558" s="12" t="s">
        <v>16</v>
      </c>
      <c r="I558" s="12" t="s">
        <v>17</v>
      </c>
      <c r="J558" s="12" t="s">
        <v>18</v>
      </c>
      <c r="K558" s="14"/>
      <c r="L558" s="15"/>
      <c r="M558" s="6">
        <f t="shared" si="160"/>
        <v>0</v>
      </c>
    </row>
    <row r="559" spans="1:15" ht="39" customHeight="1" x14ac:dyDescent="0.25">
      <c r="A559" s="16" t="s">
        <v>19</v>
      </c>
      <c r="B559" s="17" t="s">
        <v>491</v>
      </c>
      <c r="C559" s="16" t="s">
        <v>21</v>
      </c>
      <c r="D559" s="16" t="s">
        <v>492</v>
      </c>
      <c r="E559" s="186" t="s">
        <v>422</v>
      </c>
      <c r="F559" s="184"/>
      <c r="G559" s="18" t="s">
        <v>77</v>
      </c>
      <c r="H559" s="19">
        <v>1</v>
      </c>
      <c r="I559" s="20">
        <v>618.05999999999995</v>
      </c>
      <c r="J559" s="20">
        <v>618.05999999999995</v>
      </c>
      <c r="K559" s="52">
        <f>SUM(K560:K564)</f>
        <v>618.06000000000006</v>
      </c>
      <c r="L559" s="22"/>
      <c r="M559" s="6">
        <f t="shared" si="160"/>
        <v>0</v>
      </c>
    </row>
    <row r="560" spans="1:15" ht="24" customHeight="1" x14ac:dyDescent="0.25">
      <c r="A560" s="23" t="s">
        <v>25</v>
      </c>
      <c r="B560" s="24" t="s">
        <v>146</v>
      </c>
      <c r="C560" s="23" t="s">
        <v>21</v>
      </c>
      <c r="D560" s="23" t="s">
        <v>147</v>
      </c>
      <c r="E560" s="183" t="s">
        <v>23</v>
      </c>
      <c r="F560" s="184"/>
      <c r="G560" s="25" t="s">
        <v>24</v>
      </c>
      <c r="H560" s="26">
        <v>1.7070000000000001</v>
      </c>
      <c r="I560" s="27">
        <v>25.62</v>
      </c>
      <c r="J560" s="27">
        <v>43.73</v>
      </c>
      <c r="K560" s="28">
        <f t="shared" ref="K560:K564" si="175">TRUNC(H560*I560,2)</f>
        <v>43.73</v>
      </c>
      <c r="L560" s="29"/>
      <c r="M560" s="6">
        <f t="shared" si="160"/>
        <v>0</v>
      </c>
    </row>
    <row r="561" spans="1:15" ht="24" customHeight="1" x14ac:dyDescent="0.25">
      <c r="A561" s="23" t="s">
        <v>25</v>
      </c>
      <c r="B561" s="24" t="s">
        <v>73</v>
      </c>
      <c r="C561" s="23" t="s">
        <v>21</v>
      </c>
      <c r="D561" s="23" t="s">
        <v>74</v>
      </c>
      <c r="E561" s="183" t="s">
        <v>23</v>
      </c>
      <c r="F561" s="184"/>
      <c r="G561" s="25" t="s">
        <v>24</v>
      </c>
      <c r="H561" s="26">
        <v>0.85299999999999998</v>
      </c>
      <c r="I561" s="27">
        <v>20.32</v>
      </c>
      <c r="J561" s="27">
        <v>17.329999999999998</v>
      </c>
      <c r="K561" s="28">
        <f t="shared" si="175"/>
        <v>17.329999999999998</v>
      </c>
      <c r="L561" s="29"/>
      <c r="M561" s="6">
        <f t="shared" si="160"/>
        <v>0</v>
      </c>
    </row>
    <row r="562" spans="1:15" ht="39" customHeight="1" x14ac:dyDescent="0.25">
      <c r="A562" s="23" t="s">
        <v>28</v>
      </c>
      <c r="B562" s="24" t="s">
        <v>487</v>
      </c>
      <c r="C562" s="23" t="s">
        <v>21</v>
      </c>
      <c r="D562" s="23" t="s">
        <v>488</v>
      </c>
      <c r="E562" s="183" t="s">
        <v>31</v>
      </c>
      <c r="F562" s="184"/>
      <c r="G562" s="25" t="s">
        <v>159</v>
      </c>
      <c r="H562" s="26">
        <v>24.4</v>
      </c>
      <c r="I562" s="27">
        <v>0.19</v>
      </c>
      <c r="J562" s="27">
        <v>4.63</v>
      </c>
      <c r="K562" s="28">
        <f t="shared" si="175"/>
        <v>4.63</v>
      </c>
      <c r="L562" s="29"/>
      <c r="M562" s="6">
        <f t="shared" si="160"/>
        <v>0</v>
      </c>
    </row>
    <row r="563" spans="1:15" ht="39" customHeight="1" x14ac:dyDescent="0.25">
      <c r="A563" s="23" t="s">
        <v>28</v>
      </c>
      <c r="B563" s="24" t="s">
        <v>493</v>
      </c>
      <c r="C563" s="23" t="s">
        <v>21</v>
      </c>
      <c r="D563" s="23" t="s">
        <v>494</v>
      </c>
      <c r="E563" s="183" t="s">
        <v>31</v>
      </c>
      <c r="F563" s="184"/>
      <c r="G563" s="25" t="s">
        <v>159</v>
      </c>
      <c r="H563" s="26">
        <v>2.0832999999999999</v>
      </c>
      <c r="I563" s="27">
        <v>250.3</v>
      </c>
      <c r="J563" s="27">
        <v>521.44000000000005</v>
      </c>
      <c r="K563" s="28">
        <f t="shared" si="175"/>
        <v>521.44000000000005</v>
      </c>
      <c r="L563" s="29"/>
      <c r="M563" s="6">
        <f t="shared" si="160"/>
        <v>0</v>
      </c>
    </row>
    <row r="564" spans="1:15" ht="24" customHeight="1" x14ac:dyDescent="0.25">
      <c r="A564" s="23" t="s">
        <v>28</v>
      </c>
      <c r="B564" s="24" t="s">
        <v>485</v>
      </c>
      <c r="C564" s="23" t="s">
        <v>21</v>
      </c>
      <c r="D564" s="23" t="s">
        <v>486</v>
      </c>
      <c r="E564" s="183" t="s">
        <v>31</v>
      </c>
      <c r="F564" s="184"/>
      <c r="G564" s="25" t="s">
        <v>159</v>
      </c>
      <c r="H564" s="26">
        <v>1.2466999999999999</v>
      </c>
      <c r="I564" s="27">
        <v>24.81</v>
      </c>
      <c r="J564" s="27">
        <v>30.93</v>
      </c>
      <c r="K564" s="28">
        <f t="shared" si="175"/>
        <v>30.93</v>
      </c>
      <c r="L564" s="29"/>
      <c r="M564" s="6">
        <f t="shared" si="160"/>
        <v>0</v>
      </c>
    </row>
    <row r="565" spans="1:15" ht="18" customHeight="1" x14ac:dyDescent="0.25">
      <c r="A565" s="30"/>
      <c r="B565" s="30"/>
      <c r="C565" s="30"/>
      <c r="D565" s="30"/>
      <c r="E565" s="30" t="s">
        <v>41</v>
      </c>
      <c r="F565" s="31">
        <v>47.47</v>
      </c>
      <c r="G565" s="30" t="s">
        <v>42</v>
      </c>
      <c r="H565" s="31">
        <v>0</v>
      </c>
      <c r="I565" s="30" t="s">
        <v>43</v>
      </c>
      <c r="J565" s="31">
        <v>47.47</v>
      </c>
      <c r="K565" s="32"/>
      <c r="L565" s="29"/>
      <c r="M565" s="6">
        <f t="shared" si="160"/>
        <v>0</v>
      </c>
    </row>
    <row r="566" spans="1:15" ht="18" customHeight="1" x14ac:dyDescent="0.25">
      <c r="A566" s="30"/>
      <c r="B566" s="30"/>
      <c r="C566" s="30"/>
      <c r="D566" s="30"/>
      <c r="E566" s="30" t="s">
        <v>44</v>
      </c>
      <c r="F566" s="31">
        <v>158.84</v>
      </c>
      <c r="G566" s="30"/>
      <c r="H566" s="187" t="s">
        <v>45</v>
      </c>
      <c r="I566" s="188"/>
      <c r="J566" s="31">
        <v>770.72</v>
      </c>
      <c r="K566" s="46">
        <f>TRUNC(K559*1.247,2)</f>
        <v>770.72</v>
      </c>
      <c r="L566" s="29"/>
      <c r="M566" s="6">
        <f t="shared" si="160"/>
        <v>0</v>
      </c>
    </row>
    <row r="567" spans="1:15" x14ac:dyDescent="0.25">
      <c r="A567" s="35"/>
      <c r="B567" s="35"/>
      <c r="C567" s="35"/>
      <c r="D567" s="35"/>
      <c r="E567" s="35"/>
      <c r="F567" s="35"/>
      <c r="G567" s="35" t="s">
        <v>46</v>
      </c>
      <c r="H567" s="36" t="s">
        <v>495</v>
      </c>
      <c r="I567" s="35" t="s">
        <v>48</v>
      </c>
      <c r="J567" s="37">
        <v>924.86</v>
      </c>
      <c r="K567" s="45">
        <f>TRUNC(H567*K566,2)</f>
        <v>924.86</v>
      </c>
      <c r="L567" s="39">
        <f>J567-K567</f>
        <v>0</v>
      </c>
      <c r="M567" s="6">
        <f t="shared" si="160"/>
        <v>0</v>
      </c>
      <c r="N567" s="40">
        <f t="shared" ref="N567:O567" si="176">J567</f>
        <v>924.86</v>
      </c>
      <c r="O567" s="40">
        <f t="shared" si="176"/>
        <v>924.86</v>
      </c>
    </row>
    <row r="568" spans="1:15" x14ac:dyDescent="0.25">
      <c r="A568" s="41"/>
      <c r="B568" s="41"/>
      <c r="C568" s="41"/>
      <c r="D568" s="41"/>
      <c r="E568" s="41"/>
      <c r="F568" s="41"/>
      <c r="G568" s="41"/>
      <c r="H568" s="41"/>
      <c r="I568" s="41"/>
      <c r="J568" s="41"/>
      <c r="K568" s="42"/>
      <c r="L568" s="43"/>
      <c r="M568" s="6">
        <f t="shared" si="160"/>
        <v>0</v>
      </c>
    </row>
    <row r="569" spans="1:15" ht="18" customHeight="1" x14ac:dyDescent="0.25">
      <c r="A569" s="11" t="s">
        <v>496</v>
      </c>
      <c r="B569" s="12" t="s">
        <v>11</v>
      </c>
      <c r="C569" s="11" t="s">
        <v>12</v>
      </c>
      <c r="D569" s="11" t="s">
        <v>13</v>
      </c>
      <c r="E569" s="185" t="s">
        <v>14</v>
      </c>
      <c r="F569" s="184"/>
      <c r="G569" s="13" t="s">
        <v>15</v>
      </c>
      <c r="H569" s="12" t="s">
        <v>16</v>
      </c>
      <c r="I569" s="12" t="s">
        <v>17</v>
      </c>
      <c r="J569" s="12" t="s">
        <v>18</v>
      </c>
      <c r="K569" s="14"/>
      <c r="L569" s="15"/>
      <c r="M569" s="6">
        <f t="shared" si="160"/>
        <v>0</v>
      </c>
    </row>
    <row r="570" spans="1:15" ht="51.75" customHeight="1" x14ac:dyDescent="0.25">
      <c r="A570" s="16" t="s">
        <v>19</v>
      </c>
      <c r="B570" s="17" t="s">
        <v>497</v>
      </c>
      <c r="C570" s="16" t="s">
        <v>21</v>
      </c>
      <c r="D570" s="16" t="s">
        <v>498</v>
      </c>
      <c r="E570" s="186" t="s">
        <v>422</v>
      </c>
      <c r="F570" s="184"/>
      <c r="G570" s="18" t="s">
        <v>77</v>
      </c>
      <c r="H570" s="19">
        <v>1</v>
      </c>
      <c r="I570" s="20">
        <v>318.98</v>
      </c>
      <c r="J570" s="20">
        <v>318.98</v>
      </c>
      <c r="K570" s="52">
        <f>SUM(K571:K575)</f>
        <v>318.98</v>
      </c>
      <c r="L570" s="22"/>
      <c r="M570" s="6">
        <f t="shared" si="160"/>
        <v>0</v>
      </c>
    </row>
    <row r="571" spans="1:15" ht="24" customHeight="1" x14ac:dyDescent="0.25">
      <c r="A571" s="23" t="s">
        <v>25</v>
      </c>
      <c r="B571" s="24" t="s">
        <v>146</v>
      </c>
      <c r="C571" s="23" t="s">
        <v>21</v>
      </c>
      <c r="D571" s="23" t="s">
        <v>147</v>
      </c>
      <c r="E571" s="183" t="s">
        <v>23</v>
      </c>
      <c r="F571" s="184"/>
      <c r="G571" s="25" t="s">
        <v>24</v>
      </c>
      <c r="H571" s="26">
        <v>0.51900000000000002</v>
      </c>
      <c r="I571" s="27">
        <v>25.62</v>
      </c>
      <c r="J571" s="27">
        <v>13.29</v>
      </c>
      <c r="K571" s="28">
        <f t="shared" ref="K571:K575" si="177">TRUNC(H571*I571,2)</f>
        <v>13.29</v>
      </c>
      <c r="L571" s="29"/>
      <c r="M571" s="6">
        <f t="shared" si="160"/>
        <v>0</v>
      </c>
    </row>
    <row r="572" spans="1:15" ht="24" customHeight="1" x14ac:dyDescent="0.25">
      <c r="A572" s="23" t="s">
        <v>25</v>
      </c>
      <c r="B572" s="24" t="s">
        <v>73</v>
      </c>
      <c r="C572" s="23" t="s">
        <v>21</v>
      </c>
      <c r="D572" s="23" t="s">
        <v>74</v>
      </c>
      <c r="E572" s="183" t="s">
        <v>23</v>
      </c>
      <c r="F572" s="184"/>
      <c r="G572" s="25" t="s">
        <v>24</v>
      </c>
      <c r="H572" s="26">
        <v>0.25900000000000001</v>
      </c>
      <c r="I572" s="27">
        <v>20.32</v>
      </c>
      <c r="J572" s="27">
        <v>5.26</v>
      </c>
      <c r="K572" s="28">
        <f t="shared" si="177"/>
        <v>5.26</v>
      </c>
      <c r="L572" s="29"/>
      <c r="M572" s="6">
        <f t="shared" si="160"/>
        <v>0</v>
      </c>
    </row>
    <row r="573" spans="1:15" ht="51.75" customHeight="1" x14ac:dyDescent="0.25">
      <c r="A573" s="23" t="s">
        <v>28</v>
      </c>
      <c r="B573" s="24" t="s">
        <v>499</v>
      </c>
      <c r="C573" s="23" t="s">
        <v>21</v>
      </c>
      <c r="D573" s="23" t="s">
        <v>500</v>
      </c>
      <c r="E573" s="183" t="s">
        <v>31</v>
      </c>
      <c r="F573" s="184"/>
      <c r="G573" s="25" t="s">
        <v>159</v>
      </c>
      <c r="H573" s="26">
        <v>0.83330000000000004</v>
      </c>
      <c r="I573" s="27">
        <v>339.9</v>
      </c>
      <c r="J573" s="27">
        <v>283.23</v>
      </c>
      <c r="K573" s="28">
        <f t="shared" si="177"/>
        <v>283.23</v>
      </c>
      <c r="L573" s="29"/>
      <c r="M573" s="6">
        <f t="shared" si="160"/>
        <v>0</v>
      </c>
    </row>
    <row r="574" spans="1:15" ht="39" customHeight="1" x14ac:dyDescent="0.25">
      <c r="A574" s="23" t="s">
        <v>28</v>
      </c>
      <c r="B574" s="24" t="s">
        <v>487</v>
      </c>
      <c r="C574" s="23" t="s">
        <v>21</v>
      </c>
      <c r="D574" s="23" t="s">
        <v>488</v>
      </c>
      <c r="E574" s="183" t="s">
        <v>31</v>
      </c>
      <c r="F574" s="184"/>
      <c r="G574" s="25" t="s">
        <v>159</v>
      </c>
      <c r="H574" s="26">
        <v>9.1999999999999993</v>
      </c>
      <c r="I574" s="27">
        <v>0.19</v>
      </c>
      <c r="J574" s="27">
        <v>1.74</v>
      </c>
      <c r="K574" s="28">
        <f t="shared" si="177"/>
        <v>1.74</v>
      </c>
      <c r="L574" s="29"/>
      <c r="M574" s="6">
        <f t="shared" si="160"/>
        <v>0</v>
      </c>
    </row>
    <row r="575" spans="1:15" ht="24" customHeight="1" x14ac:dyDescent="0.25">
      <c r="A575" s="23" t="s">
        <v>28</v>
      </c>
      <c r="B575" s="24" t="s">
        <v>485</v>
      </c>
      <c r="C575" s="23" t="s">
        <v>21</v>
      </c>
      <c r="D575" s="23" t="s">
        <v>486</v>
      </c>
      <c r="E575" s="183" t="s">
        <v>31</v>
      </c>
      <c r="F575" s="184"/>
      <c r="G575" s="25" t="s">
        <v>159</v>
      </c>
      <c r="H575" s="26">
        <v>0.62329999999999997</v>
      </c>
      <c r="I575" s="27">
        <v>24.81</v>
      </c>
      <c r="J575" s="27">
        <v>15.46</v>
      </c>
      <c r="K575" s="28">
        <f t="shared" si="177"/>
        <v>15.46</v>
      </c>
      <c r="L575" s="29"/>
      <c r="M575" s="6">
        <f t="shared" si="160"/>
        <v>0</v>
      </c>
    </row>
    <row r="576" spans="1:15" ht="18" customHeight="1" x14ac:dyDescent="0.25">
      <c r="A576" s="30"/>
      <c r="B576" s="30"/>
      <c r="C576" s="30"/>
      <c r="D576" s="30"/>
      <c r="E576" s="30" t="s">
        <v>41</v>
      </c>
      <c r="F576" s="31">
        <v>14.42</v>
      </c>
      <c r="G576" s="30" t="s">
        <v>42</v>
      </c>
      <c r="H576" s="31">
        <v>0</v>
      </c>
      <c r="I576" s="30" t="s">
        <v>43</v>
      </c>
      <c r="J576" s="31">
        <v>14.42</v>
      </c>
      <c r="K576" s="32"/>
      <c r="L576" s="29"/>
      <c r="M576" s="6">
        <f t="shared" si="160"/>
        <v>0</v>
      </c>
    </row>
    <row r="577" spans="1:15" ht="18" customHeight="1" x14ac:dyDescent="0.25">
      <c r="A577" s="30"/>
      <c r="B577" s="30"/>
      <c r="C577" s="30"/>
      <c r="D577" s="30"/>
      <c r="E577" s="30" t="s">
        <v>44</v>
      </c>
      <c r="F577" s="31">
        <v>81.97</v>
      </c>
      <c r="G577" s="30"/>
      <c r="H577" s="187" t="s">
        <v>45</v>
      </c>
      <c r="I577" s="188"/>
      <c r="J577" s="31">
        <v>397.76</v>
      </c>
      <c r="K577" s="46">
        <f>TRUNC(K570*1.247,2)</f>
        <v>397.76</v>
      </c>
      <c r="L577" s="29"/>
      <c r="M577" s="6">
        <f t="shared" si="160"/>
        <v>0</v>
      </c>
    </row>
    <row r="578" spans="1:15" x14ac:dyDescent="0.25">
      <c r="A578" s="35"/>
      <c r="B578" s="35"/>
      <c r="C578" s="35"/>
      <c r="D578" s="35"/>
      <c r="E578" s="35"/>
      <c r="F578" s="35"/>
      <c r="G578" s="35" t="s">
        <v>46</v>
      </c>
      <c r="H578" s="36" t="s">
        <v>501</v>
      </c>
      <c r="I578" s="35" t="s">
        <v>48</v>
      </c>
      <c r="J578" s="37">
        <v>596.64</v>
      </c>
      <c r="K578" s="45">
        <f>TRUNC(H578*K577,2)</f>
        <v>596.64</v>
      </c>
      <c r="L578" s="39">
        <f>J578-K578</f>
        <v>0</v>
      </c>
      <c r="M578" s="6">
        <f t="shared" si="160"/>
        <v>0</v>
      </c>
      <c r="N578" s="40">
        <f t="shared" ref="N578:O578" si="178">J578</f>
        <v>596.64</v>
      </c>
      <c r="O578" s="40">
        <f t="shared" si="178"/>
        <v>596.64</v>
      </c>
    </row>
    <row r="579" spans="1:15" ht="0.75" customHeight="1" x14ac:dyDescent="0.25">
      <c r="A579" s="41"/>
      <c r="B579" s="41"/>
      <c r="C579" s="41"/>
      <c r="D579" s="41"/>
      <c r="E579" s="41"/>
      <c r="F579" s="41"/>
      <c r="G579" s="41"/>
      <c r="H579" s="41"/>
      <c r="I579" s="41"/>
      <c r="J579" s="41"/>
      <c r="K579" s="42"/>
      <c r="L579" s="43"/>
      <c r="M579" s="6">
        <f t="shared" si="160"/>
        <v>0</v>
      </c>
    </row>
    <row r="580" spans="1:15" ht="18" customHeight="1" x14ac:dyDescent="0.25">
      <c r="A580" s="11" t="s">
        <v>502</v>
      </c>
      <c r="B580" s="12" t="s">
        <v>11</v>
      </c>
      <c r="C580" s="11" t="s">
        <v>12</v>
      </c>
      <c r="D580" s="11" t="s">
        <v>13</v>
      </c>
      <c r="E580" s="185" t="s">
        <v>14</v>
      </c>
      <c r="F580" s="184"/>
      <c r="G580" s="13" t="s">
        <v>15</v>
      </c>
      <c r="H580" s="12" t="s">
        <v>16</v>
      </c>
      <c r="I580" s="12" t="s">
        <v>17</v>
      </c>
      <c r="J580" s="12" t="s">
        <v>18</v>
      </c>
      <c r="K580" s="14"/>
      <c r="L580" s="15"/>
      <c r="M580" s="6">
        <f t="shared" si="160"/>
        <v>0</v>
      </c>
    </row>
    <row r="581" spans="1:15" ht="39" customHeight="1" x14ac:dyDescent="0.25">
      <c r="A581" s="16" t="s">
        <v>19</v>
      </c>
      <c r="B581" s="17" t="s">
        <v>491</v>
      </c>
      <c r="C581" s="16" t="s">
        <v>21</v>
      </c>
      <c r="D581" s="16" t="s">
        <v>492</v>
      </c>
      <c r="E581" s="186" t="s">
        <v>422</v>
      </c>
      <c r="F581" s="184"/>
      <c r="G581" s="18" t="s">
        <v>77</v>
      </c>
      <c r="H581" s="19">
        <v>1</v>
      </c>
      <c r="I581" s="20">
        <v>618.05999999999995</v>
      </c>
      <c r="J581" s="20">
        <v>618.05999999999995</v>
      </c>
      <c r="K581" s="52">
        <f>SUM(K582:K586)</f>
        <v>618.06000000000006</v>
      </c>
      <c r="L581" s="22"/>
      <c r="M581" s="6">
        <f t="shared" si="160"/>
        <v>0</v>
      </c>
    </row>
    <row r="582" spans="1:15" ht="24" customHeight="1" x14ac:dyDescent="0.25">
      <c r="A582" s="23" t="s">
        <v>25</v>
      </c>
      <c r="B582" s="24" t="s">
        <v>146</v>
      </c>
      <c r="C582" s="23" t="s">
        <v>21</v>
      </c>
      <c r="D582" s="23" t="s">
        <v>147</v>
      </c>
      <c r="E582" s="183" t="s">
        <v>23</v>
      </c>
      <c r="F582" s="184"/>
      <c r="G582" s="25" t="s">
        <v>24</v>
      </c>
      <c r="H582" s="26">
        <v>1.7070000000000001</v>
      </c>
      <c r="I582" s="27">
        <v>25.62</v>
      </c>
      <c r="J582" s="27">
        <v>43.73</v>
      </c>
      <c r="K582" s="28">
        <f t="shared" ref="K582:K586" si="179">TRUNC(H582*I582,2)</f>
        <v>43.73</v>
      </c>
      <c r="L582" s="29"/>
      <c r="M582" s="6">
        <f t="shared" si="160"/>
        <v>0</v>
      </c>
    </row>
    <row r="583" spans="1:15" ht="24" customHeight="1" x14ac:dyDescent="0.25">
      <c r="A583" s="23" t="s">
        <v>25</v>
      </c>
      <c r="B583" s="24" t="s">
        <v>73</v>
      </c>
      <c r="C583" s="23" t="s">
        <v>21</v>
      </c>
      <c r="D583" s="23" t="s">
        <v>74</v>
      </c>
      <c r="E583" s="183" t="s">
        <v>23</v>
      </c>
      <c r="F583" s="184"/>
      <c r="G583" s="25" t="s">
        <v>24</v>
      </c>
      <c r="H583" s="26">
        <v>0.85299999999999998</v>
      </c>
      <c r="I583" s="27">
        <v>20.32</v>
      </c>
      <c r="J583" s="27">
        <v>17.329999999999998</v>
      </c>
      <c r="K583" s="28">
        <f t="shared" si="179"/>
        <v>17.329999999999998</v>
      </c>
      <c r="L583" s="29"/>
      <c r="M583" s="6">
        <f t="shared" si="160"/>
        <v>0</v>
      </c>
    </row>
    <row r="584" spans="1:15" ht="39" customHeight="1" x14ac:dyDescent="0.25">
      <c r="A584" s="23" t="s">
        <v>28</v>
      </c>
      <c r="B584" s="24" t="s">
        <v>487</v>
      </c>
      <c r="C584" s="23" t="s">
        <v>21</v>
      </c>
      <c r="D584" s="23" t="s">
        <v>488</v>
      </c>
      <c r="E584" s="183" t="s">
        <v>31</v>
      </c>
      <c r="F584" s="184"/>
      <c r="G584" s="25" t="s">
        <v>159</v>
      </c>
      <c r="H584" s="26">
        <v>24.4</v>
      </c>
      <c r="I584" s="27">
        <v>0.19</v>
      </c>
      <c r="J584" s="27">
        <v>4.63</v>
      </c>
      <c r="K584" s="28">
        <f t="shared" si="179"/>
        <v>4.63</v>
      </c>
      <c r="L584" s="29"/>
      <c r="M584" s="6">
        <f t="shared" si="160"/>
        <v>0</v>
      </c>
    </row>
    <row r="585" spans="1:15" ht="39" customHeight="1" x14ac:dyDescent="0.25">
      <c r="A585" s="23" t="s">
        <v>28</v>
      </c>
      <c r="B585" s="24" t="s">
        <v>493</v>
      </c>
      <c r="C585" s="23" t="s">
        <v>21</v>
      </c>
      <c r="D585" s="23" t="s">
        <v>494</v>
      </c>
      <c r="E585" s="183" t="s">
        <v>31</v>
      </c>
      <c r="F585" s="184"/>
      <c r="G585" s="25" t="s">
        <v>159</v>
      </c>
      <c r="H585" s="26">
        <v>2.0832999999999999</v>
      </c>
      <c r="I585" s="27">
        <v>250.3</v>
      </c>
      <c r="J585" s="27">
        <v>521.44000000000005</v>
      </c>
      <c r="K585" s="28">
        <f t="shared" si="179"/>
        <v>521.44000000000005</v>
      </c>
      <c r="L585" s="29"/>
      <c r="M585" s="6">
        <f t="shared" si="160"/>
        <v>0</v>
      </c>
    </row>
    <row r="586" spans="1:15" ht="24" customHeight="1" x14ac:dyDescent="0.25">
      <c r="A586" s="23" t="s">
        <v>28</v>
      </c>
      <c r="B586" s="24" t="s">
        <v>485</v>
      </c>
      <c r="C586" s="23" t="s">
        <v>21</v>
      </c>
      <c r="D586" s="23" t="s">
        <v>486</v>
      </c>
      <c r="E586" s="183" t="s">
        <v>31</v>
      </c>
      <c r="F586" s="184"/>
      <c r="G586" s="25" t="s">
        <v>159</v>
      </c>
      <c r="H586" s="26">
        <v>1.2466999999999999</v>
      </c>
      <c r="I586" s="27">
        <v>24.81</v>
      </c>
      <c r="J586" s="27">
        <v>30.93</v>
      </c>
      <c r="K586" s="28">
        <f t="shared" si="179"/>
        <v>30.93</v>
      </c>
      <c r="L586" s="29"/>
      <c r="M586" s="6">
        <f t="shared" si="160"/>
        <v>0</v>
      </c>
    </row>
    <row r="587" spans="1:15" ht="18" customHeight="1" x14ac:dyDescent="0.25">
      <c r="A587" s="30"/>
      <c r="B587" s="30"/>
      <c r="C587" s="30"/>
      <c r="D587" s="30"/>
      <c r="E587" s="30" t="s">
        <v>41</v>
      </c>
      <c r="F587" s="31">
        <v>47.47</v>
      </c>
      <c r="G587" s="30" t="s">
        <v>42</v>
      </c>
      <c r="H587" s="31">
        <v>0</v>
      </c>
      <c r="I587" s="30" t="s">
        <v>43</v>
      </c>
      <c r="J587" s="31">
        <v>47.47</v>
      </c>
      <c r="K587" s="32"/>
      <c r="L587" s="29"/>
      <c r="M587" s="6">
        <f t="shared" si="160"/>
        <v>0</v>
      </c>
    </row>
    <row r="588" spans="1:15" ht="18" customHeight="1" x14ac:dyDescent="0.25">
      <c r="A588" s="30"/>
      <c r="B588" s="30"/>
      <c r="C588" s="30"/>
      <c r="D588" s="30"/>
      <c r="E588" s="30" t="s">
        <v>44</v>
      </c>
      <c r="F588" s="31">
        <v>158.84</v>
      </c>
      <c r="G588" s="30"/>
      <c r="H588" s="187" t="s">
        <v>45</v>
      </c>
      <c r="I588" s="188"/>
      <c r="J588" s="31">
        <v>770.72</v>
      </c>
      <c r="K588" s="46">
        <f>TRUNC(K581*1.247,2)</f>
        <v>770.72</v>
      </c>
      <c r="L588" s="29"/>
      <c r="M588" s="6">
        <f t="shared" si="160"/>
        <v>0</v>
      </c>
    </row>
    <row r="589" spans="1:15" x14ac:dyDescent="0.25">
      <c r="A589" s="35"/>
      <c r="B589" s="35"/>
      <c r="C589" s="35"/>
      <c r="D589" s="35"/>
      <c r="E589" s="35"/>
      <c r="F589" s="35"/>
      <c r="G589" s="35" t="s">
        <v>46</v>
      </c>
      <c r="H589" s="36" t="s">
        <v>503</v>
      </c>
      <c r="I589" s="35" t="s">
        <v>48</v>
      </c>
      <c r="J589" s="37">
        <v>616.57000000000005</v>
      </c>
      <c r="K589" s="45">
        <f>TRUNC(H589*K588,2)</f>
        <v>616.57000000000005</v>
      </c>
      <c r="L589" s="39">
        <f>J589-K589</f>
        <v>0</v>
      </c>
      <c r="M589" s="6">
        <f t="shared" si="160"/>
        <v>0</v>
      </c>
      <c r="N589" s="40">
        <f t="shared" ref="N589:O589" si="180">J589</f>
        <v>616.57000000000005</v>
      </c>
      <c r="O589" s="40">
        <f t="shared" si="180"/>
        <v>616.57000000000005</v>
      </c>
    </row>
    <row r="590" spans="1:15" ht="0.75" customHeight="1" x14ac:dyDescent="0.25">
      <c r="A590" s="41"/>
      <c r="B590" s="41"/>
      <c r="C590" s="41"/>
      <c r="D590" s="41"/>
      <c r="E590" s="41"/>
      <c r="F590" s="41"/>
      <c r="G590" s="41"/>
      <c r="H590" s="41"/>
      <c r="I590" s="41"/>
      <c r="J590" s="41"/>
      <c r="K590" s="42"/>
      <c r="L590" s="43"/>
      <c r="M590" s="6">
        <f t="shared" si="160"/>
        <v>0</v>
      </c>
    </row>
    <row r="591" spans="1:15" ht="18" customHeight="1" x14ac:dyDescent="0.25">
      <c r="A591" s="11" t="s">
        <v>504</v>
      </c>
      <c r="B591" s="12" t="s">
        <v>11</v>
      </c>
      <c r="C591" s="11" t="s">
        <v>12</v>
      </c>
      <c r="D591" s="11" t="s">
        <v>13</v>
      </c>
      <c r="E591" s="185" t="s">
        <v>14</v>
      </c>
      <c r="F591" s="184"/>
      <c r="G591" s="13" t="s">
        <v>15</v>
      </c>
      <c r="H591" s="12" t="s">
        <v>16</v>
      </c>
      <c r="I591" s="12" t="s">
        <v>17</v>
      </c>
      <c r="J591" s="12" t="s">
        <v>18</v>
      </c>
      <c r="K591" s="14"/>
      <c r="L591" s="15"/>
      <c r="M591" s="6">
        <f t="shared" si="160"/>
        <v>0</v>
      </c>
    </row>
    <row r="592" spans="1:15" ht="39" customHeight="1" x14ac:dyDescent="0.25">
      <c r="A592" s="16" t="s">
        <v>19</v>
      </c>
      <c r="B592" s="17" t="s">
        <v>505</v>
      </c>
      <c r="C592" s="16" t="s">
        <v>21</v>
      </c>
      <c r="D592" s="16" t="s">
        <v>506</v>
      </c>
      <c r="E592" s="186" t="s">
        <v>393</v>
      </c>
      <c r="F592" s="184"/>
      <c r="G592" s="18" t="s">
        <v>83</v>
      </c>
      <c r="H592" s="19">
        <v>1</v>
      </c>
      <c r="I592" s="20">
        <f>J592</f>
        <v>126.31</v>
      </c>
      <c r="J592" s="20">
        <v>126.31</v>
      </c>
      <c r="K592" s="51">
        <f>SUM(K593:K598)</f>
        <v>126.31</v>
      </c>
      <c r="L592" s="22"/>
      <c r="M592" s="6">
        <f t="shared" si="160"/>
        <v>0</v>
      </c>
    </row>
    <row r="593" spans="1:15" ht="24" customHeight="1" x14ac:dyDescent="0.25">
      <c r="A593" s="23" t="s">
        <v>25</v>
      </c>
      <c r="B593" s="24" t="s">
        <v>73</v>
      </c>
      <c r="C593" s="23" t="s">
        <v>21</v>
      </c>
      <c r="D593" s="23" t="s">
        <v>74</v>
      </c>
      <c r="E593" s="183" t="s">
        <v>23</v>
      </c>
      <c r="F593" s="184"/>
      <c r="G593" s="25" t="s">
        <v>24</v>
      </c>
      <c r="H593" s="26">
        <v>0.20899999999999999</v>
      </c>
      <c r="I593" s="27">
        <v>20.32</v>
      </c>
      <c r="J593" s="27">
        <v>4.24</v>
      </c>
      <c r="K593" s="28">
        <f t="shared" ref="K593:K598" si="181">TRUNC(H593*I593,2)</f>
        <v>4.24</v>
      </c>
      <c r="L593" s="29"/>
      <c r="M593" s="6">
        <f t="shared" si="160"/>
        <v>0</v>
      </c>
    </row>
    <row r="594" spans="1:15" ht="64.5" customHeight="1" x14ac:dyDescent="0.25">
      <c r="A594" s="23" t="s">
        <v>25</v>
      </c>
      <c r="B594" s="24" t="s">
        <v>507</v>
      </c>
      <c r="C594" s="23" t="s">
        <v>21</v>
      </c>
      <c r="D594" s="23" t="s">
        <v>508</v>
      </c>
      <c r="E594" s="183" t="s">
        <v>23</v>
      </c>
      <c r="F594" s="184"/>
      <c r="G594" s="25" t="s">
        <v>70</v>
      </c>
      <c r="H594" s="26">
        <v>6.0000000000000001E-3</v>
      </c>
      <c r="I594" s="27">
        <v>395</v>
      </c>
      <c r="J594" s="27">
        <f t="shared" ref="J594:J598" si="182">I594*H594</f>
        <v>2.37</v>
      </c>
      <c r="K594" s="28">
        <f t="shared" si="181"/>
        <v>2.37</v>
      </c>
      <c r="L594" s="29"/>
      <c r="M594" s="6">
        <f t="shared" si="160"/>
        <v>0</v>
      </c>
    </row>
    <row r="595" spans="1:15" ht="39" customHeight="1" x14ac:dyDescent="0.25">
      <c r="A595" s="23" t="s">
        <v>25</v>
      </c>
      <c r="B595" s="24" t="s">
        <v>99</v>
      </c>
      <c r="C595" s="23" t="s">
        <v>21</v>
      </c>
      <c r="D595" s="23" t="s">
        <v>100</v>
      </c>
      <c r="E595" s="183" t="s">
        <v>97</v>
      </c>
      <c r="F595" s="184"/>
      <c r="G595" s="25" t="s">
        <v>101</v>
      </c>
      <c r="H595" s="26">
        <v>0.39800000000000002</v>
      </c>
      <c r="I595" s="27">
        <v>17</v>
      </c>
      <c r="J595" s="27">
        <f t="shared" si="182"/>
        <v>6.766</v>
      </c>
      <c r="K595" s="28">
        <f t="shared" si="181"/>
        <v>6.76</v>
      </c>
      <c r="L595" s="29"/>
      <c r="M595" s="6">
        <f t="shared" si="160"/>
        <v>0</v>
      </c>
    </row>
    <row r="596" spans="1:15" ht="24" customHeight="1" x14ac:dyDescent="0.25">
      <c r="A596" s="23" t="s">
        <v>25</v>
      </c>
      <c r="B596" s="24" t="s">
        <v>509</v>
      </c>
      <c r="C596" s="23" t="s">
        <v>21</v>
      </c>
      <c r="D596" s="23" t="s">
        <v>510</v>
      </c>
      <c r="E596" s="183" t="s">
        <v>23</v>
      </c>
      <c r="F596" s="184"/>
      <c r="G596" s="25" t="s">
        <v>24</v>
      </c>
      <c r="H596" s="26">
        <v>0.41899999999999998</v>
      </c>
      <c r="I596" s="27">
        <v>25.47</v>
      </c>
      <c r="J596" s="27">
        <f t="shared" si="182"/>
        <v>10.67193</v>
      </c>
      <c r="K596" s="28">
        <f t="shared" si="181"/>
        <v>10.67</v>
      </c>
      <c r="L596" s="29"/>
      <c r="M596" s="6">
        <f t="shared" si="160"/>
        <v>0</v>
      </c>
    </row>
    <row r="597" spans="1:15" ht="39" customHeight="1" x14ac:dyDescent="0.25">
      <c r="A597" s="23" t="s">
        <v>25</v>
      </c>
      <c r="B597" s="24" t="s">
        <v>95</v>
      </c>
      <c r="C597" s="23" t="s">
        <v>21</v>
      </c>
      <c r="D597" s="23" t="s">
        <v>96</v>
      </c>
      <c r="E597" s="183" t="s">
        <v>97</v>
      </c>
      <c r="F597" s="184"/>
      <c r="G597" s="25" t="s">
        <v>98</v>
      </c>
      <c r="H597" s="26">
        <v>2.1000000000000001E-2</v>
      </c>
      <c r="I597" s="27">
        <v>17</v>
      </c>
      <c r="J597" s="27">
        <f t="shared" si="182"/>
        <v>0.35700000000000004</v>
      </c>
      <c r="K597" s="28">
        <f t="shared" si="181"/>
        <v>0.35</v>
      </c>
      <c r="L597" s="29"/>
      <c r="M597" s="6">
        <f t="shared" si="160"/>
        <v>0</v>
      </c>
    </row>
    <row r="598" spans="1:15" ht="25.5" customHeight="1" x14ac:dyDescent="0.25">
      <c r="A598" s="23" t="s">
        <v>28</v>
      </c>
      <c r="B598" s="24" t="s">
        <v>511</v>
      </c>
      <c r="C598" s="23" t="s">
        <v>21</v>
      </c>
      <c r="D598" s="23" t="s">
        <v>512</v>
      </c>
      <c r="E598" s="183" t="s">
        <v>31</v>
      </c>
      <c r="F598" s="184"/>
      <c r="G598" s="25" t="s">
        <v>83</v>
      </c>
      <c r="H598" s="26">
        <v>1.04</v>
      </c>
      <c r="I598" s="27">
        <v>98</v>
      </c>
      <c r="J598" s="27">
        <f t="shared" si="182"/>
        <v>101.92</v>
      </c>
      <c r="K598" s="28">
        <f t="shared" si="181"/>
        <v>101.92</v>
      </c>
      <c r="L598" s="29"/>
      <c r="M598" s="6">
        <f t="shared" si="160"/>
        <v>0</v>
      </c>
    </row>
    <row r="599" spans="1:15" ht="18" customHeight="1" x14ac:dyDescent="0.25">
      <c r="A599" s="30"/>
      <c r="B599" s="30"/>
      <c r="C599" s="30"/>
      <c r="D599" s="30"/>
      <c r="E599" s="30" t="s">
        <v>41</v>
      </c>
      <c r="F599" s="31">
        <v>19.32</v>
      </c>
      <c r="G599" s="30" t="s">
        <v>42</v>
      </c>
      <c r="H599" s="31">
        <v>0</v>
      </c>
      <c r="I599" s="30" t="s">
        <v>43</v>
      </c>
      <c r="J599" s="31">
        <v>19.32</v>
      </c>
      <c r="K599" s="32"/>
      <c r="L599" s="29"/>
      <c r="M599" s="6">
        <f t="shared" si="160"/>
        <v>0</v>
      </c>
    </row>
    <row r="600" spans="1:15" ht="18" customHeight="1" x14ac:dyDescent="0.25">
      <c r="A600" s="30"/>
      <c r="B600" s="30"/>
      <c r="C600" s="30"/>
      <c r="D600" s="30"/>
      <c r="E600" s="30" t="s">
        <v>44</v>
      </c>
      <c r="F600" s="31">
        <f>J600-J592</f>
        <v>31.189999999999998</v>
      </c>
      <c r="G600" s="30"/>
      <c r="H600" s="187" t="s">
        <v>45</v>
      </c>
      <c r="I600" s="188"/>
      <c r="J600" s="31">
        <v>157.5</v>
      </c>
      <c r="K600" s="46">
        <f>TRUNC(K592*1.247,2)</f>
        <v>157.5</v>
      </c>
      <c r="L600" s="29"/>
      <c r="M600" s="6">
        <f t="shared" si="160"/>
        <v>0</v>
      </c>
    </row>
    <row r="601" spans="1:15" x14ac:dyDescent="0.25">
      <c r="A601" s="35"/>
      <c r="B601" s="35"/>
      <c r="C601" s="35"/>
      <c r="D601" s="35"/>
      <c r="E601" s="35"/>
      <c r="F601" s="35"/>
      <c r="G601" s="35" t="s">
        <v>46</v>
      </c>
      <c r="H601" s="36" t="s">
        <v>334</v>
      </c>
      <c r="I601" s="35" t="s">
        <v>48</v>
      </c>
      <c r="J601" s="37">
        <v>4457.25</v>
      </c>
      <c r="K601" s="45">
        <f>TRUNC(H601*K600,2)</f>
        <v>4457.25</v>
      </c>
      <c r="L601" s="39">
        <f>J601-K601</f>
        <v>0</v>
      </c>
      <c r="M601" s="6">
        <f t="shared" si="160"/>
        <v>0</v>
      </c>
      <c r="N601" s="40">
        <f t="shared" ref="N601:O601" si="183">J601</f>
        <v>4457.25</v>
      </c>
      <c r="O601" s="40">
        <f t="shared" si="183"/>
        <v>4457.25</v>
      </c>
    </row>
    <row r="602" spans="1:15" ht="0.75" customHeight="1" x14ac:dyDescent="0.25">
      <c r="A602" s="41"/>
      <c r="B602" s="41"/>
      <c r="C602" s="41"/>
      <c r="D602" s="41"/>
      <c r="E602" s="41"/>
      <c r="F602" s="41"/>
      <c r="G602" s="41"/>
      <c r="H602" s="41"/>
      <c r="I602" s="41"/>
      <c r="J602" s="41"/>
      <c r="K602" s="42"/>
      <c r="L602" s="43"/>
      <c r="M602" s="6">
        <f t="shared" si="160"/>
        <v>0</v>
      </c>
    </row>
    <row r="603" spans="1:15" ht="18" customHeight="1" x14ac:dyDescent="0.25">
      <c r="A603" s="11" t="s">
        <v>513</v>
      </c>
      <c r="B603" s="12" t="s">
        <v>11</v>
      </c>
      <c r="C603" s="11" t="s">
        <v>12</v>
      </c>
      <c r="D603" s="11" t="s">
        <v>13</v>
      </c>
      <c r="E603" s="185" t="s">
        <v>14</v>
      </c>
      <c r="F603" s="184"/>
      <c r="G603" s="13" t="s">
        <v>15</v>
      </c>
      <c r="H603" s="12" t="s">
        <v>16</v>
      </c>
      <c r="I603" s="12" t="s">
        <v>17</v>
      </c>
      <c r="J603" s="12" t="s">
        <v>18</v>
      </c>
      <c r="K603" s="14"/>
      <c r="L603" s="15"/>
      <c r="M603" s="6">
        <f t="shared" si="160"/>
        <v>0</v>
      </c>
    </row>
    <row r="604" spans="1:15" ht="39" customHeight="1" x14ac:dyDescent="0.25">
      <c r="A604" s="16" t="s">
        <v>19</v>
      </c>
      <c r="B604" s="17" t="s">
        <v>514</v>
      </c>
      <c r="C604" s="16" t="s">
        <v>63</v>
      </c>
      <c r="D604" s="16" t="s">
        <v>515</v>
      </c>
      <c r="E604" s="186" t="s">
        <v>422</v>
      </c>
      <c r="F604" s="184"/>
      <c r="G604" s="18" t="s">
        <v>66</v>
      </c>
      <c r="H604" s="19">
        <v>1</v>
      </c>
      <c r="I604" s="20">
        <f>J604</f>
        <v>612.95000000000005</v>
      </c>
      <c r="J604" s="20">
        <f t="shared" ref="J604:K604" si="184">SUM(J605:J607)</f>
        <v>612.95000000000005</v>
      </c>
      <c r="K604" s="52">
        <f t="shared" si="184"/>
        <v>612.95000000000005</v>
      </c>
      <c r="L604" s="22"/>
      <c r="M604" s="6">
        <f t="shared" si="160"/>
        <v>0</v>
      </c>
    </row>
    <row r="605" spans="1:15" ht="24" customHeight="1" x14ac:dyDescent="0.25">
      <c r="A605" s="23" t="s">
        <v>25</v>
      </c>
      <c r="B605" s="24" t="s">
        <v>146</v>
      </c>
      <c r="C605" s="23" t="s">
        <v>21</v>
      </c>
      <c r="D605" s="23" t="s">
        <v>147</v>
      </c>
      <c r="E605" s="183" t="s">
        <v>23</v>
      </c>
      <c r="F605" s="184"/>
      <c r="G605" s="25" t="s">
        <v>24</v>
      </c>
      <c r="H605" s="26">
        <v>4</v>
      </c>
      <c r="I605" s="27">
        <v>25.62</v>
      </c>
      <c r="J605" s="27">
        <v>102.48</v>
      </c>
      <c r="K605" s="28">
        <f t="shared" ref="K605:K607" si="185">TRUNC(H605*I605,2)</f>
        <v>102.48</v>
      </c>
      <c r="L605" s="29"/>
      <c r="M605" s="6">
        <f t="shared" si="160"/>
        <v>0</v>
      </c>
    </row>
    <row r="606" spans="1:15" ht="24" customHeight="1" x14ac:dyDescent="0.25">
      <c r="A606" s="23" t="s">
        <v>25</v>
      </c>
      <c r="B606" s="24" t="s">
        <v>73</v>
      </c>
      <c r="C606" s="23" t="s">
        <v>21</v>
      </c>
      <c r="D606" s="23" t="s">
        <v>74</v>
      </c>
      <c r="E606" s="183" t="s">
        <v>23</v>
      </c>
      <c r="F606" s="184"/>
      <c r="G606" s="25" t="s">
        <v>24</v>
      </c>
      <c r="H606" s="26">
        <v>4</v>
      </c>
      <c r="I606" s="27">
        <v>20.32</v>
      </c>
      <c r="J606" s="27">
        <v>81.28</v>
      </c>
      <c r="K606" s="28">
        <f t="shared" si="185"/>
        <v>81.28</v>
      </c>
      <c r="L606" s="29"/>
      <c r="M606" s="6">
        <f t="shared" si="160"/>
        <v>0</v>
      </c>
    </row>
    <row r="607" spans="1:15" ht="39" customHeight="1" x14ac:dyDescent="0.25">
      <c r="A607" s="23" t="s">
        <v>28</v>
      </c>
      <c r="B607" s="24" t="s">
        <v>516</v>
      </c>
      <c r="C607" s="23" t="s">
        <v>21</v>
      </c>
      <c r="D607" s="23" t="s">
        <v>517</v>
      </c>
      <c r="E607" s="183" t="s">
        <v>31</v>
      </c>
      <c r="F607" s="184"/>
      <c r="G607" s="25" t="s">
        <v>77</v>
      </c>
      <c r="H607" s="26">
        <v>1</v>
      </c>
      <c r="I607" s="27">
        <v>429.19</v>
      </c>
      <c r="J607" s="27">
        <f>I607*H607</f>
        <v>429.19</v>
      </c>
      <c r="K607" s="28">
        <f t="shared" si="185"/>
        <v>429.19</v>
      </c>
      <c r="L607" s="29"/>
      <c r="M607" s="6">
        <f t="shared" si="160"/>
        <v>0</v>
      </c>
    </row>
    <row r="608" spans="1:15" ht="18" customHeight="1" x14ac:dyDescent="0.25">
      <c r="A608" s="30"/>
      <c r="B608" s="30"/>
      <c r="C608" s="30"/>
      <c r="D608" s="30"/>
      <c r="E608" s="30" t="s">
        <v>41</v>
      </c>
      <c r="F608" s="31">
        <v>141.44</v>
      </c>
      <c r="G608" s="30" t="s">
        <v>42</v>
      </c>
      <c r="H608" s="31">
        <v>0</v>
      </c>
      <c r="I608" s="30" t="s">
        <v>43</v>
      </c>
      <c r="J608" s="31">
        <v>141.44</v>
      </c>
      <c r="K608" s="32"/>
      <c r="L608" s="29"/>
      <c r="M608" s="6">
        <f t="shared" si="160"/>
        <v>0</v>
      </c>
    </row>
    <row r="609" spans="1:15" ht="18" customHeight="1" x14ac:dyDescent="0.25">
      <c r="A609" s="30"/>
      <c r="B609" s="30"/>
      <c r="C609" s="30"/>
      <c r="D609" s="30"/>
      <c r="E609" s="30" t="s">
        <v>44</v>
      </c>
      <c r="F609" s="31">
        <f>J609-J604</f>
        <v>151.38999999999999</v>
      </c>
      <c r="G609" s="30"/>
      <c r="H609" s="187" t="s">
        <v>45</v>
      </c>
      <c r="I609" s="188"/>
      <c r="J609" s="31">
        <v>764.34</v>
      </c>
      <c r="K609" s="34">
        <f>TRUNC(K604*1.247,2)</f>
        <v>764.34</v>
      </c>
      <c r="L609" s="29"/>
      <c r="M609" s="6">
        <f t="shared" si="160"/>
        <v>0</v>
      </c>
    </row>
    <row r="610" spans="1:15" x14ac:dyDescent="0.25">
      <c r="A610" s="35"/>
      <c r="B610" s="35"/>
      <c r="C610" s="35"/>
      <c r="D610" s="35"/>
      <c r="E610" s="35"/>
      <c r="F610" s="35"/>
      <c r="G610" s="35" t="s">
        <v>46</v>
      </c>
      <c r="H610" s="36" t="s">
        <v>518</v>
      </c>
      <c r="I610" s="35" t="s">
        <v>48</v>
      </c>
      <c r="J610" s="37">
        <f>J609*H610</f>
        <v>8254.8720000000012</v>
      </c>
      <c r="K610" s="38">
        <f>TRUNC(H610*K609,2)</f>
        <v>8254.8700000000008</v>
      </c>
      <c r="L610" s="39"/>
      <c r="M610" s="6">
        <f t="shared" si="160"/>
        <v>0</v>
      </c>
      <c r="N610" s="40">
        <f t="shared" ref="N610:O610" si="186">J610</f>
        <v>8254.8720000000012</v>
      </c>
      <c r="O610" s="40">
        <f t="shared" si="186"/>
        <v>8254.8700000000008</v>
      </c>
    </row>
    <row r="611" spans="1:15" ht="0.75" customHeight="1" x14ac:dyDescent="0.25">
      <c r="A611" s="41"/>
      <c r="B611" s="41"/>
      <c r="C611" s="41"/>
      <c r="D611" s="41"/>
      <c r="E611" s="41"/>
      <c r="F611" s="41"/>
      <c r="G611" s="41"/>
      <c r="H611" s="41"/>
      <c r="I611" s="41"/>
      <c r="J611" s="41"/>
      <c r="K611" s="42"/>
      <c r="L611" s="43"/>
      <c r="M611" s="6">
        <f t="shared" si="160"/>
        <v>0</v>
      </c>
    </row>
    <row r="612" spans="1:15" ht="24" customHeight="1" x14ac:dyDescent="0.25">
      <c r="A612" s="7" t="s">
        <v>519</v>
      </c>
      <c r="B612" s="7"/>
      <c r="C612" s="7"/>
      <c r="D612" s="7" t="s">
        <v>520</v>
      </c>
      <c r="E612" s="7"/>
      <c r="F612" s="190"/>
      <c r="G612" s="184"/>
      <c r="H612" s="8"/>
      <c r="I612" s="7"/>
      <c r="J612" s="9">
        <f t="shared" ref="J612:K612" si="187">J620+J629+J640+J653+J666</f>
        <v>31805.8</v>
      </c>
      <c r="K612" s="48">
        <f t="shared" si="187"/>
        <v>31805.8</v>
      </c>
      <c r="L612" s="10"/>
      <c r="M612" s="6">
        <f t="shared" si="160"/>
        <v>0</v>
      </c>
    </row>
    <row r="613" spans="1:15" ht="18" customHeight="1" x14ac:dyDescent="0.25">
      <c r="A613" s="11" t="s">
        <v>521</v>
      </c>
      <c r="B613" s="12" t="s">
        <v>11</v>
      </c>
      <c r="C613" s="11" t="s">
        <v>12</v>
      </c>
      <c r="D613" s="11" t="s">
        <v>13</v>
      </c>
      <c r="E613" s="185" t="s">
        <v>14</v>
      </c>
      <c r="F613" s="184"/>
      <c r="G613" s="13" t="s">
        <v>15</v>
      </c>
      <c r="H613" s="12" t="s">
        <v>16</v>
      </c>
      <c r="I613" s="12" t="s">
        <v>17</v>
      </c>
      <c r="J613" s="12" t="s">
        <v>18</v>
      </c>
      <c r="K613" s="14"/>
      <c r="L613" s="15"/>
      <c r="M613" s="6">
        <f t="shared" si="160"/>
        <v>0</v>
      </c>
    </row>
    <row r="614" spans="1:15" ht="51.75" customHeight="1" x14ac:dyDescent="0.25">
      <c r="A614" s="16" t="s">
        <v>19</v>
      </c>
      <c r="B614" s="17" t="s">
        <v>522</v>
      </c>
      <c r="C614" s="16" t="s">
        <v>21</v>
      </c>
      <c r="D614" s="16" t="s">
        <v>523</v>
      </c>
      <c r="E614" s="186" t="s">
        <v>393</v>
      </c>
      <c r="F614" s="184"/>
      <c r="G614" s="18" t="s">
        <v>77</v>
      </c>
      <c r="H614" s="19">
        <v>1</v>
      </c>
      <c r="I614" s="20">
        <f>J614</f>
        <v>4.0815000000000001</v>
      </c>
      <c r="J614" s="20">
        <f>J615+J616+J617</f>
        <v>4.0815000000000001</v>
      </c>
      <c r="K614" s="52">
        <f>SUM(K615:K617)</f>
        <v>4.08</v>
      </c>
      <c r="L614" s="22"/>
      <c r="M614" s="6">
        <f t="shared" si="160"/>
        <v>0</v>
      </c>
    </row>
    <row r="615" spans="1:15" ht="24" customHeight="1" x14ac:dyDescent="0.25">
      <c r="A615" s="23" t="s">
        <v>25</v>
      </c>
      <c r="B615" s="24" t="s">
        <v>73</v>
      </c>
      <c r="C615" s="23" t="s">
        <v>21</v>
      </c>
      <c r="D615" s="23" t="s">
        <v>74</v>
      </c>
      <c r="E615" s="183" t="s">
        <v>23</v>
      </c>
      <c r="F615" s="184"/>
      <c r="G615" s="25" t="s">
        <v>24</v>
      </c>
      <c r="H615" s="26">
        <v>2.5499999999999998E-2</v>
      </c>
      <c r="I615" s="27">
        <v>20.32</v>
      </c>
      <c r="J615" s="27">
        <v>0.51</v>
      </c>
      <c r="K615" s="28">
        <f t="shared" ref="K615:K617" si="188">TRUNC(H615*I615,2)</f>
        <v>0.51</v>
      </c>
      <c r="L615" s="29"/>
      <c r="M615" s="6">
        <f t="shared" si="160"/>
        <v>0</v>
      </c>
    </row>
    <row r="616" spans="1:15" ht="39" customHeight="1" x14ac:dyDescent="0.25">
      <c r="A616" s="23" t="s">
        <v>25</v>
      </c>
      <c r="B616" s="24" t="s">
        <v>524</v>
      </c>
      <c r="C616" s="23" t="s">
        <v>21</v>
      </c>
      <c r="D616" s="23" t="s">
        <v>525</v>
      </c>
      <c r="E616" s="183" t="s">
        <v>23</v>
      </c>
      <c r="F616" s="184"/>
      <c r="G616" s="25" t="s">
        <v>70</v>
      </c>
      <c r="H616" s="26">
        <v>3.7000000000000002E-3</v>
      </c>
      <c r="I616" s="27">
        <v>495</v>
      </c>
      <c r="J616" s="27">
        <f>H616*I616</f>
        <v>1.8315000000000001</v>
      </c>
      <c r="K616" s="28">
        <f t="shared" si="188"/>
        <v>1.83</v>
      </c>
      <c r="L616" s="29"/>
      <c r="M616" s="6">
        <f t="shared" si="160"/>
        <v>0</v>
      </c>
    </row>
    <row r="617" spans="1:15" ht="24" customHeight="1" x14ac:dyDescent="0.25">
      <c r="A617" s="23" t="s">
        <v>25</v>
      </c>
      <c r="B617" s="24" t="s">
        <v>146</v>
      </c>
      <c r="C617" s="23" t="s">
        <v>21</v>
      </c>
      <c r="D617" s="23" t="s">
        <v>147</v>
      </c>
      <c r="E617" s="183" t="s">
        <v>23</v>
      </c>
      <c r="F617" s="184"/>
      <c r="G617" s="25" t="s">
        <v>24</v>
      </c>
      <c r="H617" s="26">
        <v>6.8099999999999994E-2</v>
      </c>
      <c r="I617" s="27">
        <v>25.62</v>
      </c>
      <c r="J617" s="27">
        <v>1.74</v>
      </c>
      <c r="K617" s="28">
        <f t="shared" si="188"/>
        <v>1.74</v>
      </c>
      <c r="L617" s="29"/>
      <c r="M617" s="6">
        <f t="shared" si="160"/>
        <v>0</v>
      </c>
    </row>
    <row r="618" spans="1:15" ht="18" customHeight="1" x14ac:dyDescent="0.25">
      <c r="A618" s="30"/>
      <c r="B618" s="30"/>
      <c r="C618" s="30"/>
      <c r="D618" s="30"/>
      <c r="E618" s="30" t="s">
        <v>41</v>
      </c>
      <c r="F618" s="31">
        <v>2</v>
      </c>
      <c r="G618" s="30" t="s">
        <v>42</v>
      </c>
      <c r="H618" s="31">
        <v>0</v>
      </c>
      <c r="I618" s="30" t="s">
        <v>43</v>
      </c>
      <c r="J618" s="31">
        <v>2</v>
      </c>
      <c r="K618" s="32"/>
      <c r="L618" s="29"/>
      <c r="M618" s="6">
        <f t="shared" si="160"/>
        <v>0</v>
      </c>
    </row>
    <row r="619" spans="1:15" ht="18" customHeight="1" x14ac:dyDescent="0.25">
      <c r="A619" s="30"/>
      <c r="B619" s="30"/>
      <c r="C619" s="30"/>
      <c r="D619" s="30"/>
      <c r="E619" s="30" t="s">
        <v>44</v>
      </c>
      <c r="F619" s="31">
        <f>J619-J614</f>
        <v>0.99849999999999994</v>
      </c>
      <c r="G619" s="30"/>
      <c r="H619" s="187" t="s">
        <v>45</v>
      </c>
      <c r="I619" s="188"/>
      <c r="J619" s="31">
        <v>5.08</v>
      </c>
      <c r="K619" s="34">
        <f>TRUNC(K614*1.247,2)</f>
        <v>5.08</v>
      </c>
      <c r="L619" s="29"/>
      <c r="M619" s="6">
        <f t="shared" si="160"/>
        <v>0</v>
      </c>
    </row>
    <row r="620" spans="1:15" x14ac:dyDescent="0.25">
      <c r="A620" s="35"/>
      <c r="B620" s="35"/>
      <c r="C620" s="35"/>
      <c r="D620" s="35"/>
      <c r="E620" s="35"/>
      <c r="F620" s="35"/>
      <c r="G620" s="35" t="s">
        <v>46</v>
      </c>
      <c r="H620" s="36" t="s">
        <v>526</v>
      </c>
      <c r="I620" s="35" t="s">
        <v>48</v>
      </c>
      <c r="J620" s="37">
        <v>2028.69</v>
      </c>
      <c r="K620" s="45">
        <f>TRUNC(H620*K619,2)</f>
        <v>2028.69</v>
      </c>
      <c r="L620" s="39">
        <f>J620-K620</f>
        <v>0</v>
      </c>
      <c r="M620" s="6">
        <f t="shared" si="160"/>
        <v>0</v>
      </c>
      <c r="N620" s="40">
        <f t="shared" ref="N620:O620" si="189">J620</f>
        <v>2028.69</v>
      </c>
      <c r="O620" s="40">
        <f t="shared" si="189"/>
        <v>2028.69</v>
      </c>
    </row>
    <row r="621" spans="1:15" ht="0.75" customHeight="1" x14ac:dyDescent="0.25">
      <c r="A621" s="41"/>
      <c r="B621" s="41"/>
      <c r="C621" s="41"/>
      <c r="D621" s="41"/>
      <c r="E621" s="41"/>
      <c r="F621" s="41"/>
      <c r="G621" s="41"/>
      <c r="H621" s="41"/>
      <c r="I621" s="41"/>
      <c r="J621" s="41"/>
      <c r="K621" s="42"/>
      <c r="L621" s="43"/>
      <c r="M621" s="6">
        <f t="shared" si="160"/>
        <v>0</v>
      </c>
    </row>
    <row r="622" spans="1:15" ht="18" customHeight="1" x14ac:dyDescent="0.25">
      <c r="A622" s="11" t="s">
        <v>527</v>
      </c>
      <c r="B622" s="12" t="s">
        <v>11</v>
      </c>
      <c r="C622" s="11" t="s">
        <v>12</v>
      </c>
      <c r="D622" s="11" t="s">
        <v>13</v>
      </c>
      <c r="E622" s="185" t="s">
        <v>14</v>
      </c>
      <c r="F622" s="184"/>
      <c r="G622" s="13" t="s">
        <v>15</v>
      </c>
      <c r="H622" s="12" t="s">
        <v>16</v>
      </c>
      <c r="I622" s="12" t="s">
        <v>17</v>
      </c>
      <c r="J622" s="12" t="s">
        <v>18</v>
      </c>
      <c r="K622" s="14"/>
      <c r="L622" s="15"/>
      <c r="M622" s="6">
        <f t="shared" si="160"/>
        <v>0</v>
      </c>
    </row>
    <row r="623" spans="1:15" ht="51.75" customHeight="1" x14ac:dyDescent="0.25">
      <c r="A623" s="16" t="s">
        <v>19</v>
      </c>
      <c r="B623" s="17" t="s">
        <v>528</v>
      </c>
      <c r="C623" s="16" t="s">
        <v>21</v>
      </c>
      <c r="D623" s="16" t="s">
        <v>529</v>
      </c>
      <c r="E623" s="186" t="s">
        <v>393</v>
      </c>
      <c r="F623" s="184"/>
      <c r="G623" s="18" t="s">
        <v>77</v>
      </c>
      <c r="H623" s="19">
        <v>1</v>
      </c>
      <c r="I623" s="20">
        <f>J623</f>
        <v>31.33</v>
      </c>
      <c r="J623" s="20">
        <f>J624+J625+J626</f>
        <v>31.33</v>
      </c>
      <c r="K623" s="52">
        <f>SUM(K624:K626)</f>
        <v>31.33</v>
      </c>
      <c r="L623" s="22"/>
      <c r="M623" s="6">
        <f t="shared" si="160"/>
        <v>0</v>
      </c>
    </row>
    <row r="624" spans="1:15" ht="24" customHeight="1" x14ac:dyDescent="0.25">
      <c r="A624" s="23" t="s">
        <v>25</v>
      </c>
      <c r="B624" s="24" t="s">
        <v>73</v>
      </c>
      <c r="C624" s="23" t="s">
        <v>21</v>
      </c>
      <c r="D624" s="23" t="s">
        <v>74</v>
      </c>
      <c r="E624" s="183" t="s">
        <v>23</v>
      </c>
      <c r="F624" s="184"/>
      <c r="G624" s="25" t="s">
        <v>24</v>
      </c>
      <c r="H624" s="26">
        <v>0.23619999999999999</v>
      </c>
      <c r="I624" s="27">
        <v>20.32</v>
      </c>
      <c r="J624" s="27">
        <v>4.79</v>
      </c>
      <c r="K624" s="28">
        <f t="shared" ref="K624:K626" si="190">TRUNC(H624*I624,2)</f>
        <v>4.79</v>
      </c>
      <c r="L624" s="29"/>
      <c r="M624" s="6">
        <f t="shared" si="160"/>
        <v>0</v>
      </c>
    </row>
    <row r="625" spans="1:15" ht="24" customHeight="1" x14ac:dyDescent="0.25">
      <c r="A625" s="23" t="s">
        <v>25</v>
      </c>
      <c r="B625" s="24" t="s">
        <v>146</v>
      </c>
      <c r="C625" s="23" t="s">
        <v>21</v>
      </c>
      <c r="D625" s="23" t="s">
        <v>147</v>
      </c>
      <c r="E625" s="183" t="s">
        <v>23</v>
      </c>
      <c r="F625" s="184"/>
      <c r="G625" s="25" t="s">
        <v>24</v>
      </c>
      <c r="H625" s="26">
        <v>0.47239999999999999</v>
      </c>
      <c r="I625" s="27">
        <v>25.62</v>
      </c>
      <c r="J625" s="27">
        <v>12.1</v>
      </c>
      <c r="K625" s="28">
        <f t="shared" si="190"/>
        <v>12.1</v>
      </c>
      <c r="L625" s="29"/>
      <c r="M625" s="6">
        <f t="shared" si="160"/>
        <v>0</v>
      </c>
    </row>
    <row r="626" spans="1:15" ht="51.75" customHeight="1" x14ac:dyDescent="0.25">
      <c r="A626" s="23" t="s">
        <v>25</v>
      </c>
      <c r="B626" s="24" t="s">
        <v>269</v>
      </c>
      <c r="C626" s="23" t="s">
        <v>21</v>
      </c>
      <c r="D626" s="23" t="s">
        <v>270</v>
      </c>
      <c r="E626" s="183" t="s">
        <v>23</v>
      </c>
      <c r="F626" s="184"/>
      <c r="G626" s="25" t="s">
        <v>70</v>
      </c>
      <c r="H626" s="26">
        <v>3.04E-2</v>
      </c>
      <c r="I626" s="27">
        <v>475</v>
      </c>
      <c r="J626" s="27">
        <f>H626*I626</f>
        <v>14.44</v>
      </c>
      <c r="K626" s="28">
        <f t="shared" si="190"/>
        <v>14.44</v>
      </c>
      <c r="L626" s="29"/>
      <c r="M626" s="6">
        <f t="shared" si="160"/>
        <v>0</v>
      </c>
    </row>
    <row r="627" spans="1:15" ht="18" customHeight="1" x14ac:dyDescent="0.25">
      <c r="A627" s="30"/>
      <c r="B627" s="30"/>
      <c r="C627" s="30"/>
      <c r="D627" s="30"/>
      <c r="E627" s="30" t="s">
        <v>41</v>
      </c>
      <c r="F627" s="31">
        <v>15.24</v>
      </c>
      <c r="G627" s="30" t="s">
        <v>42</v>
      </c>
      <c r="H627" s="31">
        <v>0</v>
      </c>
      <c r="I627" s="30" t="s">
        <v>43</v>
      </c>
      <c r="J627" s="31">
        <v>15.24</v>
      </c>
      <c r="K627" s="32"/>
      <c r="L627" s="29"/>
      <c r="M627" s="6">
        <f t="shared" si="160"/>
        <v>0</v>
      </c>
    </row>
    <row r="628" spans="1:15" ht="18" customHeight="1" x14ac:dyDescent="0.25">
      <c r="A628" s="30"/>
      <c r="B628" s="30"/>
      <c r="C628" s="30"/>
      <c r="D628" s="30"/>
      <c r="E628" s="30" t="s">
        <v>44</v>
      </c>
      <c r="F628" s="31">
        <f>J628-J623</f>
        <v>7.730000000000004</v>
      </c>
      <c r="G628" s="30"/>
      <c r="H628" s="187" t="s">
        <v>45</v>
      </c>
      <c r="I628" s="188"/>
      <c r="J628" s="31">
        <v>39.06</v>
      </c>
      <c r="K628" s="46">
        <f>TRUNC(K623*1.247,2)</f>
        <v>39.06</v>
      </c>
      <c r="L628" s="29"/>
      <c r="M628" s="6">
        <f t="shared" si="160"/>
        <v>0</v>
      </c>
    </row>
    <row r="629" spans="1:15" x14ac:dyDescent="0.25">
      <c r="A629" s="35"/>
      <c r="B629" s="35"/>
      <c r="C629" s="35"/>
      <c r="D629" s="35"/>
      <c r="E629" s="35"/>
      <c r="F629" s="35"/>
      <c r="G629" s="35" t="s">
        <v>46</v>
      </c>
      <c r="H629" s="36" t="s">
        <v>526</v>
      </c>
      <c r="I629" s="35" t="s">
        <v>48</v>
      </c>
      <c r="J629" s="37">
        <v>15598.61</v>
      </c>
      <c r="K629" s="45">
        <f>TRUNC(H629*K628,2)</f>
        <v>15598.61</v>
      </c>
      <c r="L629" s="39">
        <f>J629-K629</f>
        <v>0</v>
      </c>
      <c r="M629" s="6">
        <f t="shared" si="160"/>
        <v>0</v>
      </c>
      <c r="N629" s="40">
        <f t="shared" ref="N629:O629" si="191">J629</f>
        <v>15598.61</v>
      </c>
      <c r="O629" s="40">
        <f t="shared" si="191"/>
        <v>15598.61</v>
      </c>
    </row>
    <row r="630" spans="1:15" ht="0.75" customHeight="1" x14ac:dyDescent="0.25">
      <c r="A630" s="41"/>
      <c r="B630" s="41"/>
      <c r="C630" s="41"/>
      <c r="D630" s="41"/>
      <c r="E630" s="41"/>
      <c r="F630" s="41"/>
      <c r="G630" s="41"/>
      <c r="H630" s="41"/>
      <c r="I630" s="41"/>
      <c r="J630" s="41"/>
      <c r="K630" s="42"/>
      <c r="L630" s="43"/>
      <c r="M630" s="6">
        <f t="shared" si="160"/>
        <v>0</v>
      </c>
    </row>
    <row r="631" spans="1:15" ht="18" customHeight="1" x14ac:dyDescent="0.25">
      <c r="A631" s="11" t="s">
        <v>530</v>
      </c>
      <c r="B631" s="12" t="s">
        <v>11</v>
      </c>
      <c r="C631" s="11" t="s">
        <v>12</v>
      </c>
      <c r="D631" s="11" t="s">
        <v>13</v>
      </c>
      <c r="E631" s="185" t="s">
        <v>14</v>
      </c>
      <c r="F631" s="184"/>
      <c r="G631" s="13" t="s">
        <v>15</v>
      </c>
      <c r="H631" s="12" t="s">
        <v>16</v>
      </c>
      <c r="I631" s="12" t="s">
        <v>17</v>
      </c>
      <c r="J631" s="12" t="s">
        <v>18</v>
      </c>
      <c r="K631" s="14"/>
      <c r="L631" s="15"/>
      <c r="M631" s="6">
        <f t="shared" si="160"/>
        <v>0</v>
      </c>
    </row>
    <row r="632" spans="1:15" ht="39" customHeight="1" x14ac:dyDescent="0.25">
      <c r="A632" s="16" t="s">
        <v>19</v>
      </c>
      <c r="B632" s="17" t="s">
        <v>531</v>
      </c>
      <c r="C632" s="16" t="s">
        <v>21</v>
      </c>
      <c r="D632" s="16" t="s">
        <v>532</v>
      </c>
      <c r="E632" s="186" t="s">
        <v>393</v>
      </c>
      <c r="F632" s="184"/>
      <c r="G632" s="18" t="s">
        <v>77</v>
      </c>
      <c r="H632" s="19">
        <v>1</v>
      </c>
      <c r="I632" s="20">
        <f>J632</f>
        <v>60.16</v>
      </c>
      <c r="J632" s="20">
        <v>60.16</v>
      </c>
      <c r="K632" s="51">
        <f>SUM(K633:K637)</f>
        <v>60.16</v>
      </c>
      <c r="L632" s="22"/>
      <c r="M632" s="6">
        <f t="shared" si="160"/>
        <v>0</v>
      </c>
    </row>
    <row r="633" spans="1:15" ht="25.5" customHeight="1" x14ac:dyDescent="0.25">
      <c r="A633" s="23" t="s">
        <v>25</v>
      </c>
      <c r="B633" s="24" t="s">
        <v>140</v>
      </c>
      <c r="C633" s="23" t="s">
        <v>21</v>
      </c>
      <c r="D633" s="23" t="s">
        <v>141</v>
      </c>
      <c r="E633" s="183" t="s">
        <v>23</v>
      </c>
      <c r="F633" s="184"/>
      <c r="G633" s="25" t="s">
        <v>24</v>
      </c>
      <c r="H633" s="26">
        <v>0.6794</v>
      </c>
      <c r="I633" s="27">
        <v>25.47</v>
      </c>
      <c r="J633" s="27">
        <v>17.3</v>
      </c>
      <c r="K633" s="28">
        <f t="shared" ref="K633:K637" si="192">TRUNC(H633*I633,2)</f>
        <v>17.3</v>
      </c>
      <c r="L633" s="29"/>
      <c r="M633" s="6">
        <f t="shared" si="160"/>
        <v>0</v>
      </c>
    </row>
    <row r="634" spans="1:15" ht="24" customHeight="1" x14ac:dyDescent="0.25">
      <c r="A634" s="23" t="s">
        <v>25</v>
      </c>
      <c r="B634" s="24" t="s">
        <v>73</v>
      </c>
      <c r="C634" s="23" t="s">
        <v>21</v>
      </c>
      <c r="D634" s="23" t="s">
        <v>74</v>
      </c>
      <c r="E634" s="183" t="s">
        <v>23</v>
      </c>
      <c r="F634" s="184"/>
      <c r="G634" s="25" t="s">
        <v>24</v>
      </c>
      <c r="H634" s="26">
        <v>0.30890000000000001</v>
      </c>
      <c r="I634" s="27">
        <v>20.32</v>
      </c>
      <c r="J634" s="27">
        <v>6.27</v>
      </c>
      <c r="K634" s="28">
        <f t="shared" si="192"/>
        <v>6.27</v>
      </c>
      <c r="L634" s="29"/>
      <c r="M634" s="6">
        <f t="shared" si="160"/>
        <v>0</v>
      </c>
    </row>
    <row r="635" spans="1:15" ht="24" customHeight="1" x14ac:dyDescent="0.25">
      <c r="A635" s="23" t="s">
        <v>28</v>
      </c>
      <c r="B635" s="24" t="s">
        <v>533</v>
      </c>
      <c r="C635" s="23" t="s">
        <v>21</v>
      </c>
      <c r="D635" s="23" t="s">
        <v>534</v>
      </c>
      <c r="E635" s="183" t="s">
        <v>31</v>
      </c>
      <c r="F635" s="184"/>
      <c r="G635" s="25" t="s">
        <v>80</v>
      </c>
      <c r="H635" s="26">
        <v>0.42199999999999999</v>
      </c>
      <c r="I635" s="27">
        <v>6.31</v>
      </c>
      <c r="J635" s="27">
        <f t="shared" ref="J635:J637" si="193">I635*H635</f>
        <v>2.66282</v>
      </c>
      <c r="K635" s="28">
        <f t="shared" si="192"/>
        <v>2.66</v>
      </c>
      <c r="L635" s="29"/>
      <c r="M635" s="6">
        <f t="shared" si="160"/>
        <v>0</v>
      </c>
    </row>
    <row r="636" spans="1:15" ht="24" customHeight="1" x14ac:dyDescent="0.25">
      <c r="A636" s="23" t="s">
        <v>28</v>
      </c>
      <c r="B636" s="24" t="s">
        <v>535</v>
      </c>
      <c r="C636" s="23" t="s">
        <v>21</v>
      </c>
      <c r="D636" s="23" t="s">
        <v>536</v>
      </c>
      <c r="E636" s="183" t="s">
        <v>31</v>
      </c>
      <c r="F636" s="184"/>
      <c r="G636" s="25" t="s">
        <v>80</v>
      </c>
      <c r="H636" s="26">
        <v>4.91</v>
      </c>
      <c r="I636" s="27">
        <v>0.9</v>
      </c>
      <c r="J636" s="27">
        <f t="shared" si="193"/>
        <v>4.4190000000000005</v>
      </c>
      <c r="K636" s="28">
        <f t="shared" si="192"/>
        <v>4.41</v>
      </c>
      <c r="L636" s="29"/>
      <c r="M636" s="6">
        <f t="shared" si="160"/>
        <v>0</v>
      </c>
    </row>
    <row r="637" spans="1:15" ht="25.5" customHeight="1" x14ac:dyDescent="0.25">
      <c r="A637" s="23" t="s">
        <v>28</v>
      </c>
      <c r="B637" s="24" t="s">
        <v>537</v>
      </c>
      <c r="C637" s="23" t="s">
        <v>21</v>
      </c>
      <c r="D637" s="23" t="s">
        <v>538</v>
      </c>
      <c r="E637" s="183" t="s">
        <v>31</v>
      </c>
      <c r="F637" s="184"/>
      <c r="G637" s="25" t="s">
        <v>77</v>
      </c>
      <c r="H637" s="26">
        <v>1.0618000000000001</v>
      </c>
      <c r="I637" s="27">
        <v>27.81</v>
      </c>
      <c r="J637" s="27">
        <f t="shared" si="193"/>
        <v>29.528658</v>
      </c>
      <c r="K637" s="28">
        <f t="shared" si="192"/>
        <v>29.52</v>
      </c>
      <c r="L637" s="29"/>
      <c r="M637" s="6">
        <f t="shared" si="160"/>
        <v>0</v>
      </c>
    </row>
    <row r="638" spans="1:15" ht="18" customHeight="1" x14ac:dyDescent="0.25">
      <c r="A638" s="30"/>
      <c r="B638" s="30"/>
      <c r="C638" s="30"/>
      <c r="D638" s="30"/>
      <c r="E638" s="30" t="s">
        <v>41</v>
      </c>
      <c r="F638" s="31">
        <v>18.32</v>
      </c>
      <c r="G638" s="30" t="s">
        <v>42</v>
      </c>
      <c r="H638" s="31">
        <v>0</v>
      </c>
      <c r="I638" s="30" t="s">
        <v>43</v>
      </c>
      <c r="J638" s="31">
        <v>18.32</v>
      </c>
      <c r="K638" s="32"/>
      <c r="L638" s="29"/>
      <c r="M638" s="6">
        <f t="shared" si="160"/>
        <v>0</v>
      </c>
    </row>
    <row r="639" spans="1:15" ht="18" customHeight="1" x14ac:dyDescent="0.25">
      <c r="A639" s="30"/>
      <c r="B639" s="30"/>
      <c r="C639" s="30"/>
      <c r="D639" s="30"/>
      <c r="E639" s="30" t="s">
        <v>44</v>
      </c>
      <c r="F639" s="31">
        <f>J639-J632</f>
        <v>14.850000000000009</v>
      </c>
      <c r="G639" s="30"/>
      <c r="H639" s="187" t="s">
        <v>45</v>
      </c>
      <c r="I639" s="188"/>
      <c r="J639" s="31">
        <v>75.010000000000005</v>
      </c>
      <c r="K639" s="46">
        <f>TRUNC(K632*1.247,2)</f>
        <v>75.010000000000005</v>
      </c>
      <c r="L639" s="29"/>
      <c r="M639" s="6">
        <f t="shared" si="160"/>
        <v>0</v>
      </c>
    </row>
    <row r="640" spans="1:15" x14ac:dyDescent="0.25">
      <c r="A640" s="35"/>
      <c r="B640" s="35"/>
      <c r="C640" s="35"/>
      <c r="D640" s="35"/>
      <c r="E640" s="35"/>
      <c r="F640" s="35"/>
      <c r="G640" s="35" t="s">
        <v>46</v>
      </c>
      <c r="H640" s="36" t="s">
        <v>539</v>
      </c>
      <c r="I640" s="35" t="s">
        <v>48</v>
      </c>
      <c r="J640" s="37">
        <v>12925.72</v>
      </c>
      <c r="K640" s="45">
        <f>TRUNC(H640*K639,2)</f>
        <v>12925.72</v>
      </c>
      <c r="L640" s="39">
        <f>J640-K640</f>
        <v>0</v>
      </c>
      <c r="M640" s="6">
        <f t="shared" si="160"/>
        <v>0</v>
      </c>
      <c r="N640" s="40">
        <f t="shared" ref="N640:O640" si="194">J640</f>
        <v>12925.72</v>
      </c>
      <c r="O640" s="40">
        <f t="shared" si="194"/>
        <v>12925.72</v>
      </c>
    </row>
    <row r="641" spans="1:15" ht="0.75" customHeight="1" x14ac:dyDescent="0.25">
      <c r="A641" s="41"/>
      <c r="B641" s="41"/>
      <c r="C641" s="41"/>
      <c r="D641" s="41"/>
      <c r="E641" s="41"/>
      <c r="F641" s="41"/>
      <c r="G641" s="41"/>
      <c r="H641" s="41"/>
      <c r="I641" s="41"/>
      <c r="J641" s="41"/>
      <c r="K641" s="42"/>
      <c r="L641" s="43"/>
      <c r="M641" s="6">
        <f t="shared" si="160"/>
        <v>0</v>
      </c>
    </row>
    <row r="642" spans="1:15" ht="18" customHeight="1" x14ac:dyDescent="0.25">
      <c r="A642" s="11" t="s">
        <v>540</v>
      </c>
      <c r="B642" s="12" t="s">
        <v>11</v>
      </c>
      <c r="C642" s="11" t="s">
        <v>12</v>
      </c>
      <c r="D642" s="11" t="s">
        <v>13</v>
      </c>
      <c r="E642" s="185" t="s">
        <v>14</v>
      </c>
      <c r="F642" s="184"/>
      <c r="G642" s="13" t="s">
        <v>15</v>
      </c>
      <c r="H642" s="12" t="s">
        <v>16</v>
      </c>
      <c r="I642" s="12" t="s">
        <v>17</v>
      </c>
      <c r="J642" s="12" t="s">
        <v>18</v>
      </c>
      <c r="K642" s="14"/>
      <c r="L642" s="15"/>
      <c r="M642" s="6">
        <f t="shared" si="160"/>
        <v>0</v>
      </c>
    </row>
    <row r="643" spans="1:15" ht="39" customHeight="1" x14ac:dyDescent="0.25">
      <c r="A643" s="16" t="s">
        <v>19</v>
      </c>
      <c r="B643" s="17" t="s">
        <v>541</v>
      </c>
      <c r="C643" s="16" t="s">
        <v>21</v>
      </c>
      <c r="D643" s="16" t="s">
        <v>542</v>
      </c>
      <c r="E643" s="186" t="s">
        <v>543</v>
      </c>
      <c r="F643" s="184"/>
      <c r="G643" s="18" t="s">
        <v>159</v>
      </c>
      <c r="H643" s="19">
        <v>1</v>
      </c>
      <c r="I643" s="20">
        <f>J643</f>
        <v>333.12</v>
      </c>
      <c r="J643" s="20">
        <v>333.12</v>
      </c>
      <c r="K643" s="51">
        <f>SUM(K644:K650)</f>
        <v>333.12</v>
      </c>
      <c r="L643" s="22"/>
      <c r="M643" s="6">
        <f t="shared" si="160"/>
        <v>0</v>
      </c>
    </row>
    <row r="644" spans="1:15" ht="24" customHeight="1" x14ac:dyDescent="0.25">
      <c r="A644" s="23" t="s">
        <v>25</v>
      </c>
      <c r="B644" s="24" t="s">
        <v>509</v>
      </c>
      <c r="C644" s="23" t="s">
        <v>21</v>
      </c>
      <c r="D644" s="23" t="s">
        <v>510</v>
      </c>
      <c r="E644" s="183" t="s">
        <v>23</v>
      </c>
      <c r="F644" s="184"/>
      <c r="G644" s="25" t="s">
        <v>24</v>
      </c>
      <c r="H644" s="26">
        <v>1.9209000000000001</v>
      </c>
      <c r="I644" s="27">
        <v>25.47</v>
      </c>
      <c r="J644" s="27">
        <v>48.92</v>
      </c>
      <c r="K644" s="28">
        <f t="shared" ref="K644:K650" si="195">TRUNC(H644*I644,2)</f>
        <v>48.92</v>
      </c>
      <c r="L644" s="29"/>
      <c r="M644" s="6">
        <f t="shared" si="160"/>
        <v>0</v>
      </c>
    </row>
    <row r="645" spans="1:15" ht="24" customHeight="1" x14ac:dyDescent="0.25">
      <c r="A645" s="23" t="s">
        <v>25</v>
      </c>
      <c r="B645" s="24" t="s">
        <v>73</v>
      </c>
      <c r="C645" s="23" t="s">
        <v>21</v>
      </c>
      <c r="D645" s="23" t="s">
        <v>74</v>
      </c>
      <c r="E645" s="183" t="s">
        <v>23</v>
      </c>
      <c r="F645" s="184"/>
      <c r="G645" s="25" t="s">
        <v>24</v>
      </c>
      <c r="H645" s="26">
        <v>0.98109999999999997</v>
      </c>
      <c r="I645" s="27">
        <v>20.32</v>
      </c>
      <c r="J645" s="27">
        <v>19.93</v>
      </c>
      <c r="K645" s="28">
        <f t="shared" si="195"/>
        <v>19.93</v>
      </c>
      <c r="L645" s="29"/>
      <c r="M645" s="6">
        <f t="shared" si="160"/>
        <v>0</v>
      </c>
    </row>
    <row r="646" spans="1:15" ht="39" customHeight="1" x14ac:dyDescent="0.25">
      <c r="A646" s="23" t="s">
        <v>28</v>
      </c>
      <c r="B646" s="24" t="s">
        <v>458</v>
      </c>
      <c r="C646" s="23" t="s">
        <v>21</v>
      </c>
      <c r="D646" s="23" t="s">
        <v>459</v>
      </c>
      <c r="E646" s="183" t="s">
        <v>31</v>
      </c>
      <c r="F646" s="184"/>
      <c r="G646" s="25" t="s">
        <v>159</v>
      </c>
      <c r="H646" s="26">
        <v>6</v>
      </c>
      <c r="I646" s="27">
        <v>0.59</v>
      </c>
      <c r="J646" s="27">
        <f t="shared" ref="J646:J648" si="196">I646*H646</f>
        <v>3.54</v>
      </c>
      <c r="K646" s="28">
        <f t="shared" si="195"/>
        <v>3.54</v>
      </c>
      <c r="L646" s="29"/>
      <c r="M646" s="6">
        <f t="shared" si="160"/>
        <v>0</v>
      </c>
    </row>
    <row r="647" spans="1:15" ht="24" customHeight="1" x14ac:dyDescent="0.25">
      <c r="A647" s="23" t="s">
        <v>28</v>
      </c>
      <c r="B647" s="24" t="s">
        <v>544</v>
      </c>
      <c r="C647" s="23" t="s">
        <v>21</v>
      </c>
      <c r="D647" s="23" t="s">
        <v>545</v>
      </c>
      <c r="E647" s="183" t="s">
        <v>31</v>
      </c>
      <c r="F647" s="184"/>
      <c r="G647" s="25" t="s">
        <v>80</v>
      </c>
      <c r="H647" s="26">
        <v>0.38440000000000002</v>
      </c>
      <c r="I647" s="27">
        <v>29.9</v>
      </c>
      <c r="J647" s="27">
        <f t="shared" si="196"/>
        <v>11.49356</v>
      </c>
      <c r="K647" s="28">
        <f t="shared" si="195"/>
        <v>11.49</v>
      </c>
      <c r="L647" s="29"/>
      <c r="M647" s="6">
        <f t="shared" si="160"/>
        <v>0</v>
      </c>
    </row>
    <row r="648" spans="1:15" ht="25.5" customHeight="1" x14ac:dyDescent="0.25">
      <c r="A648" s="23" t="s">
        <v>28</v>
      </c>
      <c r="B648" s="24" t="s">
        <v>546</v>
      </c>
      <c r="C648" s="23" t="s">
        <v>21</v>
      </c>
      <c r="D648" s="23" t="s">
        <v>547</v>
      </c>
      <c r="E648" s="183" t="s">
        <v>31</v>
      </c>
      <c r="F648" s="184"/>
      <c r="G648" s="25" t="s">
        <v>159</v>
      </c>
      <c r="H648" s="26">
        <v>2</v>
      </c>
      <c r="I648" s="27">
        <v>15</v>
      </c>
      <c r="J648" s="27">
        <f t="shared" si="196"/>
        <v>30</v>
      </c>
      <c r="K648" s="28">
        <f t="shared" si="195"/>
        <v>30</v>
      </c>
      <c r="L648" s="29"/>
      <c r="M648" s="6">
        <f t="shared" si="160"/>
        <v>0</v>
      </c>
    </row>
    <row r="649" spans="1:15" ht="39" customHeight="1" x14ac:dyDescent="0.25">
      <c r="A649" s="23" t="s">
        <v>28</v>
      </c>
      <c r="B649" s="24" t="s">
        <v>548</v>
      </c>
      <c r="C649" s="23" t="s">
        <v>21</v>
      </c>
      <c r="D649" s="23" t="s">
        <v>549</v>
      </c>
      <c r="E649" s="183" t="s">
        <v>31</v>
      </c>
      <c r="F649" s="184"/>
      <c r="G649" s="25" t="s">
        <v>77</v>
      </c>
      <c r="H649" s="26">
        <v>0.377</v>
      </c>
      <c r="I649" s="27">
        <v>576.46</v>
      </c>
      <c r="J649" s="27">
        <v>217.32</v>
      </c>
      <c r="K649" s="46">
        <f t="shared" si="195"/>
        <v>217.32</v>
      </c>
      <c r="L649" s="29"/>
      <c r="M649" s="6">
        <f t="shared" si="160"/>
        <v>0</v>
      </c>
    </row>
    <row r="650" spans="1:15" ht="24" customHeight="1" x14ac:dyDescent="0.25">
      <c r="A650" s="23" t="s">
        <v>28</v>
      </c>
      <c r="B650" s="24" t="s">
        <v>550</v>
      </c>
      <c r="C650" s="23" t="s">
        <v>21</v>
      </c>
      <c r="D650" s="23" t="s">
        <v>551</v>
      </c>
      <c r="E650" s="183" t="s">
        <v>31</v>
      </c>
      <c r="F650" s="184"/>
      <c r="G650" s="25" t="s">
        <v>80</v>
      </c>
      <c r="H650" s="26">
        <v>1.54E-2</v>
      </c>
      <c r="I650" s="27">
        <v>125</v>
      </c>
      <c r="J650" s="27">
        <v>1.92</v>
      </c>
      <c r="K650" s="46">
        <f t="shared" si="195"/>
        <v>1.92</v>
      </c>
      <c r="L650" s="29"/>
      <c r="M650" s="6">
        <f t="shared" si="160"/>
        <v>0</v>
      </c>
    </row>
    <row r="651" spans="1:15" ht="18" customHeight="1" x14ac:dyDescent="0.25">
      <c r="A651" s="30"/>
      <c r="B651" s="30"/>
      <c r="C651" s="30"/>
      <c r="D651" s="30"/>
      <c r="E651" s="30" t="s">
        <v>41</v>
      </c>
      <c r="F651" s="31">
        <v>53.44</v>
      </c>
      <c r="G651" s="30" t="s">
        <v>42</v>
      </c>
      <c r="H651" s="31">
        <v>0</v>
      </c>
      <c r="I651" s="30" t="s">
        <v>43</v>
      </c>
      <c r="J651" s="31">
        <v>53.44</v>
      </c>
      <c r="K651" s="32"/>
      <c r="L651" s="29"/>
      <c r="M651" s="6">
        <f t="shared" si="160"/>
        <v>0</v>
      </c>
    </row>
    <row r="652" spans="1:15" ht="18" customHeight="1" x14ac:dyDescent="0.25">
      <c r="A652" s="30"/>
      <c r="B652" s="30"/>
      <c r="C652" s="30"/>
      <c r="D652" s="30"/>
      <c r="E652" s="30" t="s">
        <v>44</v>
      </c>
      <c r="F652" s="31">
        <f>J652-J643</f>
        <v>82.279999999999973</v>
      </c>
      <c r="G652" s="30"/>
      <c r="H652" s="187" t="s">
        <v>45</v>
      </c>
      <c r="I652" s="188"/>
      <c r="J652" s="31">
        <v>415.4</v>
      </c>
      <c r="K652" s="46">
        <f>TRUNC(K643*1.247,2)</f>
        <v>415.4</v>
      </c>
      <c r="L652" s="29"/>
      <c r="M652" s="6">
        <f t="shared" si="160"/>
        <v>0</v>
      </c>
    </row>
    <row r="653" spans="1:15" x14ac:dyDescent="0.25">
      <c r="A653" s="35"/>
      <c r="B653" s="35"/>
      <c r="C653" s="35"/>
      <c r="D653" s="35"/>
      <c r="E653" s="35"/>
      <c r="F653" s="35"/>
      <c r="G653" s="35" t="s">
        <v>46</v>
      </c>
      <c r="H653" s="36" t="s">
        <v>170</v>
      </c>
      <c r="I653" s="35" t="s">
        <v>48</v>
      </c>
      <c r="J653" s="37">
        <v>415.4</v>
      </c>
      <c r="K653" s="45">
        <f>TRUNC(H653*K652,2)</f>
        <v>415.4</v>
      </c>
      <c r="L653" s="39">
        <f>J653-K653</f>
        <v>0</v>
      </c>
      <c r="M653" s="6">
        <f t="shared" si="160"/>
        <v>0</v>
      </c>
      <c r="N653" s="40">
        <f t="shared" ref="N653:O653" si="197">J653</f>
        <v>415.4</v>
      </c>
      <c r="O653" s="40">
        <f t="shared" si="197"/>
        <v>415.4</v>
      </c>
    </row>
    <row r="654" spans="1:15" ht="0.75" customHeight="1" x14ac:dyDescent="0.25">
      <c r="A654" s="41"/>
      <c r="B654" s="41"/>
      <c r="C654" s="41"/>
      <c r="D654" s="41"/>
      <c r="E654" s="41"/>
      <c r="F654" s="41"/>
      <c r="G654" s="41"/>
      <c r="H654" s="41"/>
      <c r="I654" s="41"/>
      <c r="J654" s="41"/>
      <c r="K654" s="42"/>
      <c r="L654" s="43"/>
      <c r="M654" s="6">
        <f t="shared" si="160"/>
        <v>0</v>
      </c>
    </row>
    <row r="655" spans="1:15" ht="18" customHeight="1" x14ac:dyDescent="0.25">
      <c r="A655" s="11" t="s">
        <v>552</v>
      </c>
      <c r="B655" s="12" t="s">
        <v>11</v>
      </c>
      <c r="C655" s="11" t="s">
        <v>12</v>
      </c>
      <c r="D655" s="11" t="s">
        <v>13</v>
      </c>
      <c r="E655" s="185" t="s">
        <v>14</v>
      </c>
      <c r="F655" s="184"/>
      <c r="G655" s="13" t="s">
        <v>15</v>
      </c>
      <c r="H655" s="12" t="s">
        <v>16</v>
      </c>
      <c r="I655" s="12" t="s">
        <v>17</v>
      </c>
      <c r="J655" s="12" t="s">
        <v>18</v>
      </c>
      <c r="K655" s="14"/>
      <c r="L655" s="15"/>
      <c r="M655" s="6">
        <f t="shared" si="160"/>
        <v>0</v>
      </c>
    </row>
    <row r="656" spans="1:15" ht="39" customHeight="1" x14ac:dyDescent="0.25">
      <c r="A656" s="16" t="s">
        <v>19</v>
      </c>
      <c r="B656" s="17" t="s">
        <v>553</v>
      </c>
      <c r="C656" s="16" t="s">
        <v>21</v>
      </c>
      <c r="D656" s="16" t="s">
        <v>554</v>
      </c>
      <c r="E656" s="186" t="s">
        <v>543</v>
      </c>
      <c r="F656" s="184"/>
      <c r="G656" s="18" t="s">
        <v>159</v>
      </c>
      <c r="H656" s="19">
        <v>1</v>
      </c>
      <c r="I656" s="20">
        <f>J656</f>
        <v>671.52</v>
      </c>
      <c r="J656" s="20">
        <v>671.52</v>
      </c>
      <c r="K656" s="51">
        <f>SUM(K657:K663)</f>
        <v>671.52</v>
      </c>
      <c r="L656" s="22"/>
      <c r="M656" s="6">
        <f t="shared" si="160"/>
        <v>0</v>
      </c>
    </row>
    <row r="657" spans="1:15" ht="24" customHeight="1" x14ac:dyDescent="0.25">
      <c r="A657" s="23" t="s">
        <v>25</v>
      </c>
      <c r="B657" s="24" t="s">
        <v>509</v>
      </c>
      <c r="C657" s="23" t="s">
        <v>21</v>
      </c>
      <c r="D657" s="23" t="s">
        <v>510</v>
      </c>
      <c r="E657" s="183" t="s">
        <v>23</v>
      </c>
      <c r="F657" s="184"/>
      <c r="G657" s="25" t="s">
        <v>24</v>
      </c>
      <c r="H657" s="26">
        <v>1.4944</v>
      </c>
      <c r="I657" s="27">
        <v>25.47</v>
      </c>
      <c r="J657" s="27">
        <v>38.06</v>
      </c>
      <c r="K657" s="28"/>
      <c r="L657" s="29"/>
      <c r="M657" s="6">
        <f t="shared" si="160"/>
        <v>0</v>
      </c>
    </row>
    <row r="658" spans="1:15" ht="24" customHeight="1" x14ac:dyDescent="0.25">
      <c r="A658" s="23" t="s">
        <v>25</v>
      </c>
      <c r="B658" s="24" t="s">
        <v>73</v>
      </c>
      <c r="C658" s="23" t="s">
        <v>21</v>
      </c>
      <c r="D658" s="23" t="s">
        <v>74</v>
      </c>
      <c r="E658" s="183" t="s">
        <v>23</v>
      </c>
      <c r="F658" s="184"/>
      <c r="G658" s="25" t="s">
        <v>24</v>
      </c>
      <c r="H658" s="26">
        <v>0.98340000000000005</v>
      </c>
      <c r="I658" s="27">
        <v>20.32</v>
      </c>
      <c r="J658" s="27">
        <v>19.98</v>
      </c>
      <c r="K658" s="28">
        <f t="shared" ref="K658:K663" si="198">TRUNC(H658*I658,2)</f>
        <v>19.98</v>
      </c>
      <c r="L658" s="29"/>
      <c r="M658" s="6">
        <f t="shared" si="160"/>
        <v>0</v>
      </c>
    </row>
    <row r="659" spans="1:15" ht="24" customHeight="1" x14ac:dyDescent="0.25">
      <c r="A659" s="23" t="s">
        <v>28</v>
      </c>
      <c r="B659" s="24" t="s">
        <v>544</v>
      </c>
      <c r="C659" s="23" t="s">
        <v>21</v>
      </c>
      <c r="D659" s="23" t="s">
        <v>545</v>
      </c>
      <c r="E659" s="183" t="s">
        <v>31</v>
      </c>
      <c r="F659" s="184"/>
      <c r="G659" s="25" t="s">
        <v>80</v>
      </c>
      <c r="H659" s="26">
        <v>0.52280000000000004</v>
      </c>
      <c r="I659" s="27">
        <v>29.9</v>
      </c>
      <c r="J659" s="27">
        <f>I659*H659</f>
        <v>15.631720000000001</v>
      </c>
      <c r="K659" s="28">
        <f t="shared" si="198"/>
        <v>15.63</v>
      </c>
      <c r="L659" s="29"/>
      <c r="M659" s="6">
        <f t="shared" si="160"/>
        <v>0</v>
      </c>
    </row>
    <row r="660" spans="1:15" ht="24" customHeight="1" x14ac:dyDescent="0.25">
      <c r="A660" s="23" t="s">
        <v>28</v>
      </c>
      <c r="B660" s="24" t="s">
        <v>550</v>
      </c>
      <c r="C660" s="23" t="s">
        <v>21</v>
      </c>
      <c r="D660" s="23" t="s">
        <v>551</v>
      </c>
      <c r="E660" s="183" t="s">
        <v>31</v>
      </c>
      <c r="F660" s="184"/>
      <c r="G660" s="25" t="s">
        <v>80</v>
      </c>
      <c r="H660" s="26">
        <v>2.1100000000000001E-2</v>
      </c>
      <c r="I660" s="27">
        <v>125</v>
      </c>
      <c r="J660" s="27">
        <v>2.63</v>
      </c>
      <c r="K660" s="46">
        <f t="shared" si="198"/>
        <v>2.63</v>
      </c>
      <c r="L660" s="29"/>
      <c r="M660" s="6">
        <f t="shared" si="160"/>
        <v>0</v>
      </c>
    </row>
    <row r="661" spans="1:15" ht="39" customHeight="1" x14ac:dyDescent="0.25">
      <c r="A661" s="23" t="s">
        <v>28</v>
      </c>
      <c r="B661" s="24" t="s">
        <v>458</v>
      </c>
      <c r="C661" s="23" t="s">
        <v>21</v>
      </c>
      <c r="D661" s="23" t="s">
        <v>459</v>
      </c>
      <c r="E661" s="183" t="s">
        <v>31</v>
      </c>
      <c r="F661" s="184"/>
      <c r="G661" s="25" t="s">
        <v>159</v>
      </c>
      <c r="H661" s="26">
        <v>6</v>
      </c>
      <c r="I661" s="27">
        <v>0.59</v>
      </c>
      <c r="J661" s="27">
        <f t="shared" ref="J661:J663" si="199">I661*H661</f>
        <v>3.54</v>
      </c>
      <c r="K661" s="28">
        <f t="shared" si="198"/>
        <v>3.54</v>
      </c>
      <c r="L661" s="29"/>
      <c r="M661" s="6">
        <f t="shared" si="160"/>
        <v>0</v>
      </c>
    </row>
    <row r="662" spans="1:15" ht="39" customHeight="1" x14ac:dyDescent="0.25">
      <c r="A662" s="23" t="s">
        <v>28</v>
      </c>
      <c r="B662" s="24" t="s">
        <v>548</v>
      </c>
      <c r="C662" s="23" t="s">
        <v>21</v>
      </c>
      <c r="D662" s="23" t="s">
        <v>549</v>
      </c>
      <c r="E662" s="183" t="s">
        <v>31</v>
      </c>
      <c r="F662" s="184"/>
      <c r="G662" s="25" t="s">
        <v>77</v>
      </c>
      <c r="H662" s="26">
        <v>1.0049999999999999</v>
      </c>
      <c r="I662" s="27">
        <v>596.76</v>
      </c>
      <c r="J662" s="27">
        <f t="shared" si="199"/>
        <v>599.74379999999996</v>
      </c>
      <c r="K662" s="28">
        <f t="shared" si="198"/>
        <v>599.74</v>
      </c>
      <c r="L662" s="29"/>
      <c r="M662" s="6">
        <f t="shared" si="160"/>
        <v>0</v>
      </c>
    </row>
    <row r="663" spans="1:15" ht="25.5" customHeight="1" x14ac:dyDescent="0.25">
      <c r="A663" s="23" t="s">
        <v>28</v>
      </c>
      <c r="B663" s="24" t="s">
        <v>555</v>
      </c>
      <c r="C663" s="23" t="s">
        <v>21</v>
      </c>
      <c r="D663" s="23" t="s">
        <v>556</v>
      </c>
      <c r="E663" s="183" t="s">
        <v>31</v>
      </c>
      <c r="F663" s="184"/>
      <c r="G663" s="25" t="s">
        <v>159</v>
      </c>
      <c r="H663" s="26">
        <v>2</v>
      </c>
      <c r="I663" s="27">
        <v>15</v>
      </c>
      <c r="J663" s="27">
        <f t="shared" si="199"/>
        <v>30</v>
      </c>
      <c r="K663" s="28">
        <f t="shared" si="198"/>
        <v>30</v>
      </c>
      <c r="L663" s="29"/>
      <c r="M663" s="6">
        <f t="shared" si="160"/>
        <v>0</v>
      </c>
    </row>
    <row r="664" spans="1:15" ht="18" customHeight="1" x14ac:dyDescent="0.25">
      <c r="A664" s="30"/>
      <c r="B664" s="30"/>
      <c r="C664" s="30"/>
      <c r="D664" s="30"/>
      <c r="E664" s="30" t="s">
        <v>41</v>
      </c>
      <c r="F664" s="31">
        <v>44.89</v>
      </c>
      <c r="G664" s="30" t="s">
        <v>42</v>
      </c>
      <c r="H664" s="31">
        <v>0</v>
      </c>
      <c r="I664" s="30" t="s">
        <v>43</v>
      </c>
      <c r="J664" s="31">
        <v>44.89</v>
      </c>
      <c r="K664" s="32"/>
      <c r="L664" s="29"/>
      <c r="M664" s="6">
        <f t="shared" si="160"/>
        <v>0</v>
      </c>
    </row>
    <row r="665" spans="1:15" ht="18" customHeight="1" x14ac:dyDescent="0.25">
      <c r="A665" s="30"/>
      <c r="B665" s="30"/>
      <c r="C665" s="30"/>
      <c r="D665" s="30"/>
      <c r="E665" s="30" t="s">
        <v>44</v>
      </c>
      <c r="F665" s="31">
        <f>J665-J656</f>
        <v>165.86</v>
      </c>
      <c r="G665" s="30"/>
      <c r="H665" s="187" t="s">
        <v>45</v>
      </c>
      <c r="I665" s="188"/>
      <c r="J665" s="31">
        <v>837.38</v>
      </c>
      <c r="K665" s="46">
        <f>TRUNC(K656*1.247,2)</f>
        <v>837.38</v>
      </c>
      <c r="L665" s="29"/>
      <c r="M665" s="6">
        <f t="shared" si="160"/>
        <v>0</v>
      </c>
    </row>
    <row r="666" spans="1:15" x14ac:dyDescent="0.25">
      <c r="A666" s="35"/>
      <c r="B666" s="35"/>
      <c r="C666" s="35"/>
      <c r="D666" s="35"/>
      <c r="E666" s="35"/>
      <c r="F666" s="35"/>
      <c r="G666" s="35" t="s">
        <v>46</v>
      </c>
      <c r="H666" s="36" t="s">
        <v>170</v>
      </c>
      <c r="I666" s="35" t="s">
        <v>48</v>
      </c>
      <c r="J666" s="37">
        <f>TRUNC(J665*H666,2)</f>
        <v>837.38</v>
      </c>
      <c r="K666" s="45">
        <f>TRUNC(H666*K665,2)</f>
        <v>837.38</v>
      </c>
      <c r="L666" s="39">
        <f>J666-K666</f>
        <v>0</v>
      </c>
      <c r="M666" s="6">
        <f t="shared" si="160"/>
        <v>0</v>
      </c>
      <c r="N666" s="40">
        <f t="shared" ref="N666:O666" si="200">J666</f>
        <v>837.38</v>
      </c>
      <c r="O666" s="40">
        <f t="shared" si="200"/>
        <v>837.38</v>
      </c>
    </row>
    <row r="667" spans="1:15" ht="0.75" customHeight="1" x14ac:dyDescent="0.25">
      <c r="A667" s="41"/>
      <c r="B667" s="41"/>
      <c r="C667" s="41"/>
      <c r="D667" s="41"/>
      <c r="E667" s="41"/>
      <c r="F667" s="41"/>
      <c r="G667" s="41"/>
      <c r="H667" s="41"/>
      <c r="I667" s="41"/>
      <c r="J667" s="41"/>
      <c r="K667" s="42"/>
      <c r="L667" s="43"/>
      <c r="M667" s="6">
        <f t="shared" si="160"/>
        <v>0</v>
      </c>
    </row>
    <row r="668" spans="1:15" ht="24" customHeight="1" x14ac:dyDescent="0.25">
      <c r="A668" s="7" t="s">
        <v>557</v>
      </c>
      <c r="B668" s="7"/>
      <c r="C668" s="7"/>
      <c r="D668" s="7" t="s">
        <v>558</v>
      </c>
      <c r="E668" s="7"/>
      <c r="F668" s="190"/>
      <c r="G668" s="184"/>
      <c r="H668" s="8"/>
      <c r="I668" s="7"/>
      <c r="J668" s="9">
        <f t="shared" ref="J668:K668" si="201">J678+J689+J696+J710+J723+J733+J744</f>
        <v>94961.04</v>
      </c>
      <c r="K668" s="48">
        <f t="shared" si="201"/>
        <v>94961.04</v>
      </c>
      <c r="L668" s="10"/>
      <c r="M668" s="6">
        <f t="shared" si="160"/>
        <v>0</v>
      </c>
    </row>
    <row r="669" spans="1:15" ht="18" customHeight="1" x14ac:dyDescent="0.25">
      <c r="A669" s="11" t="s">
        <v>559</v>
      </c>
      <c r="B669" s="12" t="s">
        <v>11</v>
      </c>
      <c r="C669" s="11" t="s">
        <v>12</v>
      </c>
      <c r="D669" s="11" t="s">
        <v>13</v>
      </c>
      <c r="E669" s="185" t="s">
        <v>14</v>
      </c>
      <c r="F669" s="184"/>
      <c r="G669" s="13" t="s">
        <v>15</v>
      </c>
      <c r="H669" s="12" t="s">
        <v>16</v>
      </c>
      <c r="I669" s="12" t="s">
        <v>17</v>
      </c>
      <c r="J669" s="12" t="s">
        <v>18</v>
      </c>
      <c r="K669" s="14"/>
      <c r="L669" s="15"/>
      <c r="M669" s="6">
        <f t="shared" si="160"/>
        <v>0</v>
      </c>
    </row>
    <row r="670" spans="1:15" ht="39" customHeight="1" x14ac:dyDescent="0.25">
      <c r="A670" s="16" t="s">
        <v>19</v>
      </c>
      <c r="B670" s="17" t="s">
        <v>560</v>
      </c>
      <c r="C670" s="16" t="s">
        <v>21</v>
      </c>
      <c r="D670" s="16" t="s">
        <v>561</v>
      </c>
      <c r="E670" s="186" t="s">
        <v>562</v>
      </c>
      <c r="F670" s="184"/>
      <c r="G670" s="18" t="s">
        <v>77</v>
      </c>
      <c r="H670" s="19">
        <v>1</v>
      </c>
      <c r="I670" s="20">
        <f>J670</f>
        <v>127.89999999999999</v>
      </c>
      <c r="J670" s="20">
        <v>127.89999999999999</v>
      </c>
      <c r="K670" s="51">
        <f>SUM(K671:K675)</f>
        <v>127.89999999999999</v>
      </c>
      <c r="L670" s="22"/>
      <c r="M670" s="6">
        <f t="shared" si="160"/>
        <v>0</v>
      </c>
    </row>
    <row r="671" spans="1:15" ht="24" customHeight="1" x14ac:dyDescent="0.25">
      <c r="A671" s="23" t="s">
        <v>25</v>
      </c>
      <c r="B671" s="24" t="s">
        <v>73</v>
      </c>
      <c r="C671" s="23" t="s">
        <v>21</v>
      </c>
      <c r="D671" s="23" t="s">
        <v>74</v>
      </c>
      <c r="E671" s="183" t="s">
        <v>23</v>
      </c>
      <c r="F671" s="184"/>
      <c r="G671" s="25" t="s">
        <v>24</v>
      </c>
      <c r="H671" s="26">
        <v>0.16739999999999999</v>
      </c>
      <c r="I671" s="27">
        <v>20.32</v>
      </c>
      <c r="J671" s="27">
        <v>3.4</v>
      </c>
      <c r="K671" s="28">
        <f t="shared" ref="K671:K675" si="202">TRUNC(H671*I671,2)</f>
        <v>3.4</v>
      </c>
      <c r="L671" s="29"/>
      <c r="M671" s="6">
        <f t="shared" si="160"/>
        <v>0</v>
      </c>
    </row>
    <row r="672" spans="1:15" ht="25.5" customHeight="1" x14ac:dyDescent="0.25">
      <c r="A672" s="23" t="s">
        <v>25</v>
      </c>
      <c r="B672" s="24" t="s">
        <v>140</v>
      </c>
      <c r="C672" s="23" t="s">
        <v>21</v>
      </c>
      <c r="D672" s="23" t="s">
        <v>141</v>
      </c>
      <c r="E672" s="183" t="s">
        <v>23</v>
      </c>
      <c r="F672" s="184"/>
      <c r="G672" s="25" t="s">
        <v>24</v>
      </c>
      <c r="H672" s="26">
        <v>0.52029999999999998</v>
      </c>
      <c r="I672" s="27">
        <v>25.47</v>
      </c>
      <c r="J672" s="27">
        <v>13.25</v>
      </c>
      <c r="K672" s="28">
        <f t="shared" si="202"/>
        <v>13.25</v>
      </c>
      <c r="L672" s="29"/>
      <c r="M672" s="6">
        <f t="shared" si="160"/>
        <v>0</v>
      </c>
    </row>
    <row r="673" spans="1:15" ht="24" customHeight="1" x14ac:dyDescent="0.25">
      <c r="A673" s="23" t="s">
        <v>28</v>
      </c>
      <c r="B673" s="24" t="s">
        <v>533</v>
      </c>
      <c r="C673" s="23" t="s">
        <v>21</v>
      </c>
      <c r="D673" s="23" t="s">
        <v>534</v>
      </c>
      <c r="E673" s="183" t="s">
        <v>31</v>
      </c>
      <c r="F673" s="184"/>
      <c r="G673" s="25" t="s">
        <v>80</v>
      </c>
      <c r="H673" s="26">
        <v>0.14099999999999999</v>
      </c>
      <c r="I673" s="27">
        <v>6.81</v>
      </c>
      <c r="J673" s="27">
        <v>0.96</v>
      </c>
      <c r="K673" s="46">
        <f t="shared" si="202"/>
        <v>0.96</v>
      </c>
      <c r="L673" s="29"/>
      <c r="M673" s="6">
        <f t="shared" si="160"/>
        <v>0</v>
      </c>
    </row>
    <row r="674" spans="1:15" ht="24" customHeight="1" x14ac:dyDescent="0.25">
      <c r="A674" s="23" t="s">
        <v>28</v>
      </c>
      <c r="B674" s="24" t="s">
        <v>563</v>
      </c>
      <c r="C674" s="23" t="s">
        <v>21</v>
      </c>
      <c r="D674" s="23" t="s">
        <v>564</v>
      </c>
      <c r="E674" s="183" t="s">
        <v>31</v>
      </c>
      <c r="F674" s="184"/>
      <c r="G674" s="25" t="s">
        <v>80</v>
      </c>
      <c r="H674" s="26">
        <v>9.1300000000000008</v>
      </c>
      <c r="I674" s="27">
        <v>2.83</v>
      </c>
      <c r="J674" s="27">
        <f>I674*H674</f>
        <v>25.837900000000001</v>
      </c>
      <c r="K674" s="28">
        <f t="shared" si="202"/>
        <v>25.83</v>
      </c>
      <c r="L674" s="29"/>
      <c r="M674" s="6">
        <f t="shared" si="160"/>
        <v>0</v>
      </c>
    </row>
    <row r="675" spans="1:15" ht="25.5" customHeight="1" x14ac:dyDescent="0.25">
      <c r="A675" s="23" t="s">
        <v>28</v>
      </c>
      <c r="B675" s="24" t="s">
        <v>565</v>
      </c>
      <c r="C675" s="23" t="s">
        <v>21</v>
      </c>
      <c r="D675" s="23" t="s">
        <v>566</v>
      </c>
      <c r="E675" s="183" t="s">
        <v>31</v>
      </c>
      <c r="F675" s="184"/>
      <c r="G675" s="25" t="s">
        <v>77</v>
      </c>
      <c r="H675" s="26">
        <v>1.069</v>
      </c>
      <c r="I675" s="27">
        <v>79.010000000000005</v>
      </c>
      <c r="J675" s="27">
        <v>84.46</v>
      </c>
      <c r="K675" s="46">
        <f t="shared" si="202"/>
        <v>84.46</v>
      </c>
      <c r="L675" s="29"/>
      <c r="M675" s="6">
        <f t="shared" si="160"/>
        <v>0</v>
      </c>
    </row>
    <row r="676" spans="1:15" ht="18" customHeight="1" x14ac:dyDescent="0.25">
      <c r="A676" s="30"/>
      <c r="B676" s="30"/>
      <c r="C676" s="30"/>
      <c r="D676" s="30"/>
      <c r="E676" s="30" t="s">
        <v>41</v>
      </c>
      <c r="F676" s="31">
        <v>12.98</v>
      </c>
      <c r="G676" s="30" t="s">
        <v>42</v>
      </c>
      <c r="H676" s="31">
        <v>0</v>
      </c>
      <c r="I676" s="30" t="s">
        <v>43</v>
      </c>
      <c r="J676" s="31">
        <v>12.98</v>
      </c>
      <c r="K676" s="32"/>
      <c r="L676" s="29"/>
      <c r="M676" s="6">
        <f t="shared" si="160"/>
        <v>0</v>
      </c>
    </row>
    <row r="677" spans="1:15" ht="18" customHeight="1" x14ac:dyDescent="0.25">
      <c r="A677" s="30"/>
      <c r="B677" s="30"/>
      <c r="C677" s="30"/>
      <c r="D677" s="30"/>
      <c r="E677" s="30" t="s">
        <v>44</v>
      </c>
      <c r="F677" s="31">
        <f>J677-J670</f>
        <v>31.590000000000018</v>
      </c>
      <c r="G677" s="30"/>
      <c r="H677" s="187" t="s">
        <v>45</v>
      </c>
      <c r="I677" s="188"/>
      <c r="J677" s="31">
        <v>159.49</v>
      </c>
      <c r="K677" s="46">
        <f>TRUNC(K670*1.247,2)</f>
        <v>159.49</v>
      </c>
      <c r="L677" s="29"/>
      <c r="M677" s="6">
        <f t="shared" si="160"/>
        <v>0</v>
      </c>
    </row>
    <row r="678" spans="1:15" x14ac:dyDescent="0.25">
      <c r="A678" s="35"/>
      <c r="B678" s="35"/>
      <c r="C678" s="35"/>
      <c r="D678" s="35"/>
      <c r="E678" s="35"/>
      <c r="F678" s="35"/>
      <c r="G678" s="35" t="s">
        <v>46</v>
      </c>
      <c r="H678" s="36" t="s">
        <v>567</v>
      </c>
      <c r="I678" s="35" t="s">
        <v>48</v>
      </c>
      <c r="J678" s="37">
        <f>TRUNC(J677*H678,2)</f>
        <v>29090.97</v>
      </c>
      <c r="K678" s="45">
        <f>TRUNC(H678*K677,2)</f>
        <v>29090.97</v>
      </c>
      <c r="L678" s="39">
        <f>J678-K678</f>
        <v>0</v>
      </c>
      <c r="M678" s="6">
        <f t="shared" si="160"/>
        <v>0</v>
      </c>
      <c r="N678" s="40">
        <f t="shared" ref="N678:O678" si="203">J678</f>
        <v>29090.97</v>
      </c>
      <c r="O678" s="40">
        <f t="shared" si="203"/>
        <v>29090.97</v>
      </c>
    </row>
    <row r="679" spans="1:15" ht="0.75" customHeight="1" x14ac:dyDescent="0.25">
      <c r="A679" s="41"/>
      <c r="B679" s="41"/>
      <c r="C679" s="41"/>
      <c r="D679" s="41"/>
      <c r="E679" s="41"/>
      <c r="F679" s="41"/>
      <c r="G679" s="41"/>
      <c r="H679" s="41"/>
      <c r="I679" s="41"/>
      <c r="J679" s="41"/>
      <c r="K679" s="42"/>
      <c r="L679" s="43"/>
      <c r="M679" s="6">
        <f t="shared" si="160"/>
        <v>0</v>
      </c>
    </row>
    <row r="680" spans="1:15" ht="18" customHeight="1" x14ac:dyDescent="0.25">
      <c r="A680" s="11" t="s">
        <v>568</v>
      </c>
      <c r="B680" s="12" t="s">
        <v>11</v>
      </c>
      <c r="C680" s="11" t="s">
        <v>12</v>
      </c>
      <c r="D680" s="11" t="s">
        <v>13</v>
      </c>
      <c r="E680" s="185" t="s">
        <v>14</v>
      </c>
      <c r="F680" s="184"/>
      <c r="G680" s="13" t="s">
        <v>15</v>
      </c>
      <c r="H680" s="12" t="s">
        <v>16</v>
      </c>
      <c r="I680" s="12" t="s">
        <v>17</v>
      </c>
      <c r="J680" s="12" t="s">
        <v>18</v>
      </c>
      <c r="K680" s="14"/>
      <c r="L680" s="15"/>
      <c r="M680" s="6">
        <f t="shared" si="160"/>
        <v>0</v>
      </c>
    </row>
    <row r="681" spans="1:15" ht="25.5" customHeight="1" x14ac:dyDescent="0.25">
      <c r="A681" s="16" t="s">
        <v>19</v>
      </c>
      <c r="B681" s="17" t="s">
        <v>569</v>
      </c>
      <c r="C681" s="16" t="s">
        <v>21</v>
      </c>
      <c r="D681" s="16" t="s">
        <v>570</v>
      </c>
      <c r="E681" s="186" t="s">
        <v>562</v>
      </c>
      <c r="F681" s="184"/>
      <c r="G681" s="18" t="s">
        <v>83</v>
      </c>
      <c r="H681" s="19">
        <v>1</v>
      </c>
      <c r="I681" s="20">
        <f>J681</f>
        <v>8.120000000000001</v>
      </c>
      <c r="J681" s="20">
        <v>8.120000000000001</v>
      </c>
      <c r="K681" s="51">
        <f>SUM(K682:K686)</f>
        <v>8.120000000000001</v>
      </c>
      <c r="L681" s="22"/>
      <c r="M681" s="6">
        <f t="shared" si="160"/>
        <v>0</v>
      </c>
    </row>
    <row r="682" spans="1:15" ht="25.5" customHeight="1" x14ac:dyDescent="0.25">
      <c r="A682" s="23" t="s">
        <v>25</v>
      </c>
      <c r="B682" s="24" t="s">
        <v>140</v>
      </c>
      <c r="C682" s="23" t="s">
        <v>21</v>
      </c>
      <c r="D682" s="23" t="s">
        <v>141</v>
      </c>
      <c r="E682" s="183" t="s">
        <v>23</v>
      </c>
      <c r="F682" s="184"/>
      <c r="G682" s="25" t="s">
        <v>24</v>
      </c>
      <c r="H682" s="26">
        <v>7.6399999999999996E-2</v>
      </c>
      <c r="I682" s="27">
        <v>25.47</v>
      </c>
      <c r="J682" s="27">
        <v>1.94</v>
      </c>
      <c r="K682" s="28">
        <f t="shared" ref="K682:K686" si="204">TRUNC(H682*I682,2)</f>
        <v>1.94</v>
      </c>
      <c r="L682" s="29"/>
      <c r="M682" s="6">
        <f t="shared" si="160"/>
        <v>0</v>
      </c>
    </row>
    <row r="683" spans="1:15" ht="24" customHeight="1" x14ac:dyDescent="0.25">
      <c r="A683" s="23" t="s">
        <v>25</v>
      </c>
      <c r="B683" s="24" t="s">
        <v>73</v>
      </c>
      <c r="C683" s="23" t="s">
        <v>21</v>
      </c>
      <c r="D683" s="23" t="s">
        <v>74</v>
      </c>
      <c r="E683" s="183" t="s">
        <v>23</v>
      </c>
      <c r="F683" s="184"/>
      <c r="G683" s="25" t="s">
        <v>24</v>
      </c>
      <c r="H683" s="26">
        <v>2.9600000000000001E-2</v>
      </c>
      <c r="I683" s="27">
        <v>20.32</v>
      </c>
      <c r="J683" s="27">
        <v>0.6</v>
      </c>
      <c r="K683" s="28">
        <f t="shared" si="204"/>
        <v>0.6</v>
      </c>
      <c r="L683" s="29"/>
      <c r="M683" s="6">
        <f t="shared" si="160"/>
        <v>0</v>
      </c>
    </row>
    <row r="684" spans="1:15" ht="25.5" customHeight="1" x14ac:dyDescent="0.25">
      <c r="A684" s="23" t="s">
        <v>28</v>
      </c>
      <c r="B684" s="24" t="s">
        <v>571</v>
      </c>
      <c r="C684" s="23" t="s">
        <v>21</v>
      </c>
      <c r="D684" s="23" t="s">
        <v>572</v>
      </c>
      <c r="E684" s="183" t="s">
        <v>31</v>
      </c>
      <c r="F684" s="184"/>
      <c r="G684" s="25" t="s">
        <v>77</v>
      </c>
      <c r="H684" s="26">
        <v>0.15</v>
      </c>
      <c r="I684" s="27">
        <v>29.39</v>
      </c>
      <c r="J684" s="27">
        <f t="shared" ref="J684:J686" si="205">I684*H684</f>
        <v>4.4085000000000001</v>
      </c>
      <c r="K684" s="28">
        <f t="shared" si="204"/>
        <v>4.4000000000000004</v>
      </c>
      <c r="L684" s="29"/>
      <c r="M684" s="6">
        <f t="shared" si="160"/>
        <v>0</v>
      </c>
    </row>
    <row r="685" spans="1:15" ht="24" customHeight="1" x14ac:dyDescent="0.25">
      <c r="A685" s="23" t="s">
        <v>28</v>
      </c>
      <c r="B685" s="24" t="s">
        <v>533</v>
      </c>
      <c r="C685" s="23" t="s">
        <v>21</v>
      </c>
      <c r="D685" s="23" t="s">
        <v>534</v>
      </c>
      <c r="E685" s="183" t="s">
        <v>31</v>
      </c>
      <c r="F685" s="184"/>
      <c r="G685" s="25" t="s">
        <v>80</v>
      </c>
      <c r="H685" s="26">
        <v>0.09</v>
      </c>
      <c r="I685" s="27">
        <v>6.85</v>
      </c>
      <c r="J685" s="27">
        <f t="shared" si="205"/>
        <v>0.61649999999999994</v>
      </c>
      <c r="K685" s="28">
        <f t="shared" si="204"/>
        <v>0.61</v>
      </c>
      <c r="L685" s="29"/>
      <c r="M685" s="6">
        <f t="shared" si="160"/>
        <v>0</v>
      </c>
    </row>
    <row r="686" spans="1:15" ht="24" customHeight="1" x14ac:dyDescent="0.25">
      <c r="A686" s="23" t="s">
        <v>28</v>
      </c>
      <c r="B686" s="24" t="s">
        <v>535</v>
      </c>
      <c r="C686" s="23" t="s">
        <v>21</v>
      </c>
      <c r="D686" s="23" t="s">
        <v>536</v>
      </c>
      <c r="E686" s="183" t="s">
        <v>31</v>
      </c>
      <c r="F686" s="184"/>
      <c r="G686" s="25" t="s">
        <v>80</v>
      </c>
      <c r="H686" s="26">
        <v>0.63919999999999999</v>
      </c>
      <c r="I686" s="27">
        <v>0.9</v>
      </c>
      <c r="J686" s="27">
        <f t="shared" si="205"/>
        <v>0.57528000000000001</v>
      </c>
      <c r="K686" s="28">
        <f t="shared" si="204"/>
        <v>0.56999999999999995</v>
      </c>
      <c r="L686" s="29"/>
      <c r="M686" s="6">
        <f t="shared" si="160"/>
        <v>0</v>
      </c>
    </row>
    <row r="687" spans="1:15" ht="18" customHeight="1" x14ac:dyDescent="0.25">
      <c r="A687" s="30"/>
      <c r="B687" s="30"/>
      <c r="C687" s="30"/>
      <c r="D687" s="30"/>
      <c r="E687" s="30" t="s">
        <v>41</v>
      </c>
      <c r="F687" s="31">
        <v>1.97</v>
      </c>
      <c r="G687" s="30" t="s">
        <v>42</v>
      </c>
      <c r="H687" s="31">
        <v>0</v>
      </c>
      <c r="I687" s="30" t="s">
        <v>43</v>
      </c>
      <c r="J687" s="31">
        <v>1.97</v>
      </c>
      <c r="K687" s="32"/>
      <c r="L687" s="29"/>
      <c r="M687" s="6">
        <f t="shared" si="160"/>
        <v>0</v>
      </c>
    </row>
    <row r="688" spans="1:15" ht="18" customHeight="1" x14ac:dyDescent="0.25">
      <c r="A688" s="30"/>
      <c r="B688" s="30"/>
      <c r="C688" s="30"/>
      <c r="D688" s="30"/>
      <c r="E688" s="30" t="s">
        <v>44</v>
      </c>
      <c r="F688" s="31">
        <f>J688-J681</f>
        <v>1.9999999999999982</v>
      </c>
      <c r="G688" s="30"/>
      <c r="H688" s="187" t="s">
        <v>45</v>
      </c>
      <c r="I688" s="188"/>
      <c r="J688" s="31">
        <v>10.119999999999999</v>
      </c>
      <c r="K688" s="46">
        <f>TRUNC(K681*1.247,2)</f>
        <v>10.119999999999999</v>
      </c>
      <c r="L688" s="29"/>
      <c r="M688" s="6">
        <f t="shared" si="160"/>
        <v>0</v>
      </c>
    </row>
    <row r="689" spans="1:15" x14ac:dyDescent="0.25">
      <c r="A689" s="35"/>
      <c r="B689" s="35"/>
      <c r="C689" s="35"/>
      <c r="D689" s="35"/>
      <c r="E689" s="35"/>
      <c r="F689" s="35"/>
      <c r="G689" s="35" t="s">
        <v>46</v>
      </c>
      <c r="H689" s="36" t="s">
        <v>573</v>
      </c>
      <c r="I689" s="35" t="s">
        <v>48</v>
      </c>
      <c r="J689" s="37">
        <v>1184.44</v>
      </c>
      <c r="K689" s="45">
        <f>TRUNC(H689*K688,2)</f>
        <v>1184.44</v>
      </c>
      <c r="L689" s="39">
        <f>J689-K689</f>
        <v>0</v>
      </c>
      <c r="M689" s="6">
        <f t="shared" si="160"/>
        <v>0</v>
      </c>
      <c r="N689" s="40">
        <f t="shared" ref="N689:O689" si="206">J689</f>
        <v>1184.44</v>
      </c>
      <c r="O689" s="40">
        <f t="shared" si="206"/>
        <v>1184.44</v>
      </c>
    </row>
    <row r="690" spans="1:15" ht="0.75" customHeight="1" x14ac:dyDescent="0.25">
      <c r="A690" s="41"/>
      <c r="B690" s="41"/>
      <c r="C690" s="41"/>
      <c r="D690" s="41"/>
      <c r="E690" s="41"/>
      <c r="F690" s="41"/>
      <c r="G690" s="41"/>
      <c r="H690" s="41"/>
      <c r="I690" s="41"/>
      <c r="J690" s="41"/>
      <c r="K690" s="42"/>
      <c r="L690" s="43"/>
      <c r="M690" s="6">
        <f t="shared" si="160"/>
        <v>0</v>
      </c>
    </row>
    <row r="691" spans="1:15" ht="18" customHeight="1" x14ac:dyDescent="0.25">
      <c r="A691" s="11" t="s">
        <v>574</v>
      </c>
      <c r="B691" s="12" t="s">
        <v>11</v>
      </c>
      <c r="C691" s="11" t="s">
        <v>12</v>
      </c>
      <c r="D691" s="11" t="s">
        <v>13</v>
      </c>
      <c r="E691" s="185" t="s">
        <v>14</v>
      </c>
      <c r="F691" s="184"/>
      <c r="G691" s="13" t="s">
        <v>15</v>
      </c>
      <c r="H691" s="12" t="s">
        <v>16</v>
      </c>
      <c r="I691" s="12" t="s">
        <v>17</v>
      </c>
      <c r="J691" s="12" t="s">
        <v>18</v>
      </c>
      <c r="K691" s="14"/>
      <c r="L691" s="15"/>
      <c r="M691" s="6">
        <f t="shared" si="160"/>
        <v>0</v>
      </c>
    </row>
    <row r="692" spans="1:15" ht="25.5" customHeight="1" x14ac:dyDescent="0.25">
      <c r="A692" s="16" t="s">
        <v>19</v>
      </c>
      <c r="B692" s="17" t="s">
        <v>181</v>
      </c>
      <c r="C692" s="16" t="s">
        <v>21</v>
      </c>
      <c r="D692" s="16" t="s">
        <v>182</v>
      </c>
      <c r="E692" s="186" t="s">
        <v>183</v>
      </c>
      <c r="F692" s="184"/>
      <c r="G692" s="18" t="s">
        <v>70</v>
      </c>
      <c r="H692" s="19">
        <v>1</v>
      </c>
      <c r="I692" s="20">
        <v>80.38</v>
      </c>
      <c r="J692" s="20">
        <v>80.38</v>
      </c>
      <c r="K692" s="21"/>
      <c r="L692" s="22"/>
      <c r="M692" s="6">
        <f t="shared" si="160"/>
        <v>0</v>
      </c>
    </row>
    <row r="693" spans="1:15" ht="24" customHeight="1" x14ac:dyDescent="0.25">
      <c r="A693" s="23" t="s">
        <v>25</v>
      </c>
      <c r="B693" s="24" t="s">
        <v>73</v>
      </c>
      <c r="C693" s="23" t="s">
        <v>21</v>
      </c>
      <c r="D693" s="23" t="s">
        <v>74</v>
      </c>
      <c r="E693" s="183" t="s">
        <v>23</v>
      </c>
      <c r="F693" s="184"/>
      <c r="G693" s="25" t="s">
        <v>24</v>
      </c>
      <c r="H693" s="26">
        <v>3.956</v>
      </c>
      <c r="I693" s="27">
        <v>20.32</v>
      </c>
      <c r="J693" s="27">
        <v>80.38</v>
      </c>
      <c r="K693" s="28">
        <f>TRUNC(H693*I693,2)</f>
        <v>80.38</v>
      </c>
      <c r="L693" s="29"/>
      <c r="M693" s="6">
        <f t="shared" si="160"/>
        <v>0</v>
      </c>
    </row>
    <row r="694" spans="1:15" ht="18" customHeight="1" x14ac:dyDescent="0.25">
      <c r="A694" s="30"/>
      <c r="B694" s="30"/>
      <c r="C694" s="30"/>
      <c r="D694" s="30"/>
      <c r="E694" s="30" t="s">
        <v>41</v>
      </c>
      <c r="F694" s="31">
        <v>59.69</v>
      </c>
      <c r="G694" s="30" t="s">
        <v>42</v>
      </c>
      <c r="H694" s="31">
        <v>0</v>
      </c>
      <c r="I694" s="30" t="s">
        <v>43</v>
      </c>
      <c r="J694" s="31">
        <v>59.69</v>
      </c>
      <c r="K694" s="32"/>
      <c r="L694" s="29"/>
      <c r="M694" s="6">
        <f t="shared" si="160"/>
        <v>0</v>
      </c>
    </row>
    <row r="695" spans="1:15" ht="18" customHeight="1" x14ac:dyDescent="0.25">
      <c r="A695" s="30"/>
      <c r="B695" s="30"/>
      <c r="C695" s="30"/>
      <c r="D695" s="30"/>
      <c r="E695" s="30" t="s">
        <v>44</v>
      </c>
      <c r="F695" s="31">
        <v>20.65</v>
      </c>
      <c r="G695" s="30"/>
      <c r="H695" s="187" t="s">
        <v>45</v>
      </c>
      <c r="I695" s="188"/>
      <c r="J695" s="31">
        <v>100.23</v>
      </c>
      <c r="K695" s="46">
        <f>TRUNC(K693*1.247,2)</f>
        <v>100.23</v>
      </c>
      <c r="L695" s="29"/>
      <c r="M695" s="6">
        <f t="shared" si="160"/>
        <v>0</v>
      </c>
    </row>
    <row r="696" spans="1:15" x14ac:dyDescent="0.25">
      <c r="A696" s="35"/>
      <c r="B696" s="35"/>
      <c r="C696" s="35"/>
      <c r="D696" s="35"/>
      <c r="E696" s="35"/>
      <c r="F696" s="35"/>
      <c r="G696" s="35" t="s">
        <v>46</v>
      </c>
      <c r="H696" s="36" t="s">
        <v>575</v>
      </c>
      <c r="I696" s="35" t="s">
        <v>48</v>
      </c>
      <c r="J696" s="37">
        <v>3526.09</v>
      </c>
      <c r="K696" s="45">
        <f>TRUNC(H696*K695,2)</f>
        <v>3526.09</v>
      </c>
      <c r="L696" s="39">
        <f>J696-K696</f>
        <v>0</v>
      </c>
      <c r="M696" s="6">
        <f t="shared" si="160"/>
        <v>0</v>
      </c>
      <c r="N696" s="40">
        <f t="shared" ref="N696:O696" si="207">J696</f>
        <v>3526.09</v>
      </c>
      <c r="O696" s="40">
        <f t="shared" si="207"/>
        <v>3526.09</v>
      </c>
    </row>
    <row r="697" spans="1:15" ht="0.75" customHeight="1" x14ac:dyDescent="0.25">
      <c r="A697" s="41"/>
      <c r="B697" s="41"/>
      <c r="C697" s="41"/>
      <c r="D697" s="41"/>
      <c r="E697" s="41"/>
      <c r="F697" s="41"/>
      <c r="G697" s="41"/>
      <c r="H697" s="41"/>
      <c r="I697" s="41"/>
      <c r="J697" s="41"/>
      <c r="K697" s="42"/>
      <c r="L697" s="43"/>
      <c r="M697" s="6">
        <f t="shared" si="160"/>
        <v>0</v>
      </c>
    </row>
    <row r="698" spans="1:15" ht="18" customHeight="1" x14ac:dyDescent="0.25">
      <c r="A698" s="11" t="s">
        <v>576</v>
      </c>
      <c r="B698" s="12" t="s">
        <v>11</v>
      </c>
      <c r="C698" s="11" t="s">
        <v>12</v>
      </c>
      <c r="D698" s="11" t="s">
        <v>13</v>
      </c>
      <c r="E698" s="185" t="s">
        <v>14</v>
      </c>
      <c r="F698" s="184"/>
      <c r="G698" s="13" t="s">
        <v>15</v>
      </c>
      <c r="H698" s="12" t="s">
        <v>16</v>
      </c>
      <c r="I698" s="12" t="s">
        <v>17</v>
      </c>
      <c r="J698" s="12" t="s">
        <v>18</v>
      </c>
      <c r="K698" s="14"/>
      <c r="L698" s="15"/>
      <c r="M698" s="6">
        <f t="shared" si="160"/>
        <v>0</v>
      </c>
    </row>
    <row r="699" spans="1:15" ht="39" customHeight="1" x14ac:dyDescent="0.25">
      <c r="A699" s="16" t="s">
        <v>19</v>
      </c>
      <c r="B699" s="17" t="s">
        <v>577</v>
      </c>
      <c r="C699" s="16" t="s">
        <v>21</v>
      </c>
      <c r="D699" s="16" t="s">
        <v>578</v>
      </c>
      <c r="E699" s="186" t="s">
        <v>562</v>
      </c>
      <c r="F699" s="184"/>
      <c r="G699" s="18" t="s">
        <v>70</v>
      </c>
      <c r="H699" s="19">
        <v>1</v>
      </c>
      <c r="I699" s="20">
        <f>J699</f>
        <v>675.06</v>
      </c>
      <c r="J699" s="20">
        <v>675.06</v>
      </c>
      <c r="K699" s="51">
        <f>SUM(K700:K707)</f>
        <v>675.06</v>
      </c>
      <c r="L699" s="22"/>
      <c r="M699" s="6">
        <f t="shared" si="160"/>
        <v>0</v>
      </c>
    </row>
    <row r="700" spans="1:15" ht="24" customHeight="1" x14ac:dyDescent="0.25">
      <c r="A700" s="23" t="s">
        <v>25</v>
      </c>
      <c r="B700" s="24" t="s">
        <v>146</v>
      </c>
      <c r="C700" s="23" t="s">
        <v>21</v>
      </c>
      <c r="D700" s="23" t="s">
        <v>147</v>
      </c>
      <c r="E700" s="183" t="s">
        <v>23</v>
      </c>
      <c r="F700" s="184"/>
      <c r="G700" s="25" t="s">
        <v>24</v>
      </c>
      <c r="H700" s="26">
        <v>1.4149</v>
      </c>
      <c r="I700" s="27">
        <v>25.62</v>
      </c>
      <c r="J700" s="27">
        <v>36.24</v>
      </c>
      <c r="K700" s="28">
        <f t="shared" ref="K700:K707" si="208">TRUNC(H700*I700,2)</f>
        <v>36.24</v>
      </c>
      <c r="L700" s="29"/>
      <c r="M700" s="6">
        <f t="shared" si="160"/>
        <v>0</v>
      </c>
    </row>
    <row r="701" spans="1:15" ht="24" customHeight="1" x14ac:dyDescent="0.25">
      <c r="A701" s="23" t="s">
        <v>25</v>
      </c>
      <c r="B701" s="24" t="s">
        <v>73</v>
      </c>
      <c r="C701" s="23" t="s">
        <v>21</v>
      </c>
      <c r="D701" s="23" t="s">
        <v>74</v>
      </c>
      <c r="E701" s="183" t="s">
        <v>23</v>
      </c>
      <c r="F701" s="184"/>
      <c r="G701" s="25" t="s">
        <v>24</v>
      </c>
      <c r="H701" s="26">
        <v>3.0417000000000001</v>
      </c>
      <c r="I701" s="27">
        <v>20.32</v>
      </c>
      <c r="J701" s="27">
        <v>61.8</v>
      </c>
      <c r="K701" s="28">
        <f t="shared" si="208"/>
        <v>61.8</v>
      </c>
      <c r="L701" s="29"/>
      <c r="M701" s="6">
        <f t="shared" si="160"/>
        <v>0</v>
      </c>
    </row>
    <row r="702" spans="1:15" ht="24" customHeight="1" x14ac:dyDescent="0.25">
      <c r="A702" s="23" t="s">
        <v>25</v>
      </c>
      <c r="B702" s="24" t="s">
        <v>71</v>
      </c>
      <c r="C702" s="23" t="s">
        <v>21</v>
      </c>
      <c r="D702" s="23" t="s">
        <v>72</v>
      </c>
      <c r="E702" s="183" t="s">
        <v>23</v>
      </c>
      <c r="F702" s="184"/>
      <c r="G702" s="25" t="s">
        <v>24</v>
      </c>
      <c r="H702" s="26">
        <v>1.6268</v>
      </c>
      <c r="I702" s="27">
        <v>25.26</v>
      </c>
      <c r="J702" s="27">
        <v>41.09</v>
      </c>
      <c r="K702" s="28">
        <f t="shared" si="208"/>
        <v>41.09</v>
      </c>
      <c r="L702" s="29"/>
      <c r="M702" s="6">
        <f t="shared" si="160"/>
        <v>0</v>
      </c>
    </row>
    <row r="703" spans="1:15" ht="39" customHeight="1" x14ac:dyDescent="0.25">
      <c r="A703" s="23" t="s">
        <v>25</v>
      </c>
      <c r="B703" s="24" t="s">
        <v>324</v>
      </c>
      <c r="C703" s="23" t="s">
        <v>21</v>
      </c>
      <c r="D703" s="23" t="s">
        <v>325</v>
      </c>
      <c r="E703" s="183" t="s">
        <v>69</v>
      </c>
      <c r="F703" s="184"/>
      <c r="G703" s="25" t="s">
        <v>70</v>
      </c>
      <c r="H703" s="26">
        <v>1.2315</v>
      </c>
      <c r="I703" s="27">
        <v>415.75</v>
      </c>
      <c r="J703" s="27">
        <f t="shared" ref="J703:J707" si="209">I703*H703</f>
        <v>511.99612500000001</v>
      </c>
      <c r="K703" s="28">
        <f t="shared" si="208"/>
        <v>511.99</v>
      </c>
      <c r="L703" s="29"/>
      <c r="M703" s="6">
        <f t="shared" si="160"/>
        <v>0</v>
      </c>
    </row>
    <row r="704" spans="1:15" ht="25.5" customHeight="1" x14ac:dyDescent="0.25">
      <c r="A704" s="23" t="s">
        <v>28</v>
      </c>
      <c r="B704" s="24" t="s">
        <v>239</v>
      </c>
      <c r="C704" s="23" t="s">
        <v>21</v>
      </c>
      <c r="D704" s="23" t="s">
        <v>240</v>
      </c>
      <c r="E704" s="183" t="s">
        <v>31</v>
      </c>
      <c r="F704" s="184"/>
      <c r="G704" s="25" t="s">
        <v>110</v>
      </c>
      <c r="H704" s="26">
        <v>2.1299999999999999E-2</v>
      </c>
      <c r="I704" s="27">
        <v>4.7300000000000004</v>
      </c>
      <c r="J704" s="27">
        <f t="shared" si="209"/>
        <v>0.10074900000000001</v>
      </c>
      <c r="K704" s="28">
        <f t="shared" si="208"/>
        <v>0.1</v>
      </c>
      <c r="L704" s="29"/>
      <c r="M704" s="6">
        <f t="shared" si="160"/>
        <v>0</v>
      </c>
    </row>
    <row r="705" spans="1:15" ht="25.5" customHeight="1" x14ac:dyDescent="0.25">
      <c r="A705" s="23" t="s">
        <v>28</v>
      </c>
      <c r="B705" s="24" t="s">
        <v>237</v>
      </c>
      <c r="C705" s="23" t="s">
        <v>21</v>
      </c>
      <c r="D705" s="23" t="s">
        <v>238</v>
      </c>
      <c r="E705" s="183" t="s">
        <v>31</v>
      </c>
      <c r="F705" s="184"/>
      <c r="G705" s="25" t="s">
        <v>83</v>
      </c>
      <c r="H705" s="26">
        <v>2.5</v>
      </c>
      <c r="I705" s="27">
        <v>3</v>
      </c>
      <c r="J705" s="27">
        <f t="shared" si="209"/>
        <v>7.5</v>
      </c>
      <c r="K705" s="28">
        <f t="shared" si="208"/>
        <v>7.5</v>
      </c>
      <c r="L705" s="29"/>
      <c r="M705" s="6">
        <f t="shared" si="160"/>
        <v>0</v>
      </c>
    </row>
    <row r="706" spans="1:15" ht="24" customHeight="1" x14ac:dyDescent="0.25">
      <c r="A706" s="23" t="s">
        <v>28</v>
      </c>
      <c r="B706" s="24" t="s">
        <v>102</v>
      </c>
      <c r="C706" s="23" t="s">
        <v>21</v>
      </c>
      <c r="D706" s="23" t="s">
        <v>103</v>
      </c>
      <c r="E706" s="183" t="s">
        <v>31</v>
      </c>
      <c r="F706" s="184"/>
      <c r="G706" s="25" t="s">
        <v>80</v>
      </c>
      <c r="H706" s="26">
        <v>0.2994</v>
      </c>
      <c r="I706" s="27">
        <v>13.9</v>
      </c>
      <c r="J706" s="27">
        <f t="shared" si="209"/>
        <v>4.1616600000000004</v>
      </c>
      <c r="K706" s="28">
        <f t="shared" si="208"/>
        <v>4.16</v>
      </c>
      <c r="L706" s="29"/>
      <c r="M706" s="6">
        <f t="shared" si="160"/>
        <v>0</v>
      </c>
    </row>
    <row r="707" spans="1:15" ht="25.5" customHeight="1" x14ac:dyDescent="0.25">
      <c r="A707" s="23" t="s">
        <v>28</v>
      </c>
      <c r="B707" s="24" t="s">
        <v>579</v>
      </c>
      <c r="C707" s="23" t="s">
        <v>21</v>
      </c>
      <c r="D707" s="23" t="s">
        <v>580</v>
      </c>
      <c r="E707" s="183" t="s">
        <v>31</v>
      </c>
      <c r="F707" s="184"/>
      <c r="G707" s="25" t="s">
        <v>83</v>
      </c>
      <c r="H707" s="26">
        <v>3.125</v>
      </c>
      <c r="I707" s="27">
        <v>3.9</v>
      </c>
      <c r="J707" s="27">
        <f t="shared" si="209"/>
        <v>12.1875</v>
      </c>
      <c r="K707" s="28">
        <f t="shared" si="208"/>
        <v>12.18</v>
      </c>
      <c r="L707" s="29"/>
      <c r="M707" s="6">
        <f t="shared" si="160"/>
        <v>0</v>
      </c>
    </row>
    <row r="708" spans="1:15" ht="18" customHeight="1" x14ac:dyDescent="0.25">
      <c r="A708" s="30"/>
      <c r="B708" s="30"/>
      <c r="C708" s="30"/>
      <c r="D708" s="30"/>
      <c r="E708" s="30" t="s">
        <v>41</v>
      </c>
      <c r="F708" s="31">
        <v>184.75</v>
      </c>
      <c r="G708" s="30" t="s">
        <v>42</v>
      </c>
      <c r="H708" s="31">
        <v>0</v>
      </c>
      <c r="I708" s="30" t="s">
        <v>43</v>
      </c>
      <c r="J708" s="31">
        <v>184.75</v>
      </c>
      <c r="K708" s="32"/>
      <c r="L708" s="29"/>
      <c r="M708" s="6">
        <f t="shared" si="160"/>
        <v>0</v>
      </c>
    </row>
    <row r="709" spans="1:15" ht="18" customHeight="1" x14ac:dyDescent="0.25">
      <c r="A709" s="30"/>
      <c r="B709" s="30"/>
      <c r="C709" s="30"/>
      <c r="D709" s="30"/>
      <c r="E709" s="30" t="s">
        <v>44</v>
      </c>
      <c r="F709" s="31">
        <f>J709-J699</f>
        <v>166.73000000000002</v>
      </c>
      <c r="G709" s="30"/>
      <c r="H709" s="187" t="s">
        <v>45</v>
      </c>
      <c r="I709" s="188"/>
      <c r="J709" s="31">
        <v>841.79</v>
      </c>
      <c r="K709" s="46">
        <f>TRUNC(K699*1.247,2)</f>
        <v>841.79</v>
      </c>
      <c r="L709" s="29"/>
      <c r="M709" s="6">
        <f t="shared" si="160"/>
        <v>0</v>
      </c>
    </row>
    <row r="710" spans="1:15" x14ac:dyDescent="0.25">
      <c r="A710" s="35"/>
      <c r="B710" s="35"/>
      <c r="C710" s="35"/>
      <c r="D710" s="35"/>
      <c r="E710" s="35"/>
      <c r="F710" s="35"/>
      <c r="G710" s="35" t="s">
        <v>46</v>
      </c>
      <c r="H710" s="36" t="s">
        <v>581</v>
      </c>
      <c r="I710" s="35" t="s">
        <v>48</v>
      </c>
      <c r="J710" s="37">
        <v>27981.09</v>
      </c>
      <c r="K710" s="45">
        <f>TRUNC(H710*K709,2)</f>
        <v>27981.09</v>
      </c>
      <c r="L710" s="39">
        <f>J710-K710</f>
        <v>0</v>
      </c>
      <c r="M710" s="6">
        <f t="shared" si="160"/>
        <v>0</v>
      </c>
      <c r="N710" s="40">
        <f t="shared" ref="N710:O710" si="210">J710</f>
        <v>27981.09</v>
      </c>
      <c r="O710" s="40">
        <f t="shared" si="210"/>
        <v>27981.09</v>
      </c>
    </row>
    <row r="711" spans="1:15" ht="0.75" customHeight="1" x14ac:dyDescent="0.25">
      <c r="A711" s="41"/>
      <c r="B711" s="41"/>
      <c r="C711" s="41"/>
      <c r="D711" s="41"/>
      <c r="E711" s="41"/>
      <c r="F711" s="41"/>
      <c r="G711" s="41"/>
      <c r="H711" s="41"/>
      <c r="I711" s="41"/>
      <c r="J711" s="41"/>
      <c r="K711" s="42"/>
      <c r="L711" s="43"/>
      <c r="M711" s="6">
        <f t="shared" si="160"/>
        <v>0</v>
      </c>
    </row>
    <row r="712" spans="1:15" ht="18" customHeight="1" x14ac:dyDescent="0.25">
      <c r="A712" s="11" t="s">
        <v>582</v>
      </c>
      <c r="B712" s="12" t="s">
        <v>11</v>
      </c>
      <c r="C712" s="11" t="s">
        <v>12</v>
      </c>
      <c r="D712" s="11" t="s">
        <v>13</v>
      </c>
      <c r="E712" s="185" t="s">
        <v>14</v>
      </c>
      <c r="F712" s="184"/>
      <c r="G712" s="13" t="s">
        <v>15</v>
      </c>
      <c r="H712" s="12" t="s">
        <v>16</v>
      </c>
      <c r="I712" s="12" t="s">
        <v>17</v>
      </c>
      <c r="J712" s="12" t="s">
        <v>18</v>
      </c>
      <c r="K712" s="14"/>
      <c r="L712" s="15"/>
      <c r="M712" s="6">
        <f t="shared" si="160"/>
        <v>0</v>
      </c>
    </row>
    <row r="713" spans="1:15" ht="25.5" customHeight="1" x14ac:dyDescent="0.25">
      <c r="A713" s="16" t="s">
        <v>19</v>
      </c>
      <c r="B713" s="17" t="s">
        <v>583</v>
      </c>
      <c r="C713" s="16" t="s">
        <v>21</v>
      </c>
      <c r="D713" s="16" t="s">
        <v>584</v>
      </c>
      <c r="E713" s="186" t="s">
        <v>69</v>
      </c>
      <c r="F713" s="184"/>
      <c r="G713" s="18" t="s">
        <v>77</v>
      </c>
      <c r="H713" s="19">
        <v>1</v>
      </c>
      <c r="I713" s="20">
        <f>J713</f>
        <v>177.16000000000003</v>
      </c>
      <c r="J713" s="20">
        <v>177.16000000000003</v>
      </c>
      <c r="K713" s="51">
        <f>SUM(K714:K720)</f>
        <v>177.16000000000003</v>
      </c>
      <c r="L713" s="22"/>
      <c r="M713" s="6">
        <f t="shared" si="160"/>
        <v>0</v>
      </c>
    </row>
    <row r="714" spans="1:15" ht="39" customHeight="1" x14ac:dyDescent="0.25">
      <c r="A714" s="23" t="s">
        <v>25</v>
      </c>
      <c r="B714" s="24" t="s">
        <v>585</v>
      </c>
      <c r="C714" s="23" t="s">
        <v>21</v>
      </c>
      <c r="D714" s="23" t="s">
        <v>586</v>
      </c>
      <c r="E714" s="183" t="s">
        <v>69</v>
      </c>
      <c r="F714" s="184"/>
      <c r="G714" s="25" t="s">
        <v>77</v>
      </c>
      <c r="H714" s="26">
        <v>0.08</v>
      </c>
      <c r="I714" s="27">
        <v>112.15</v>
      </c>
      <c r="J714" s="27">
        <f t="shared" ref="J714:J719" si="211">I714*H714</f>
        <v>8.9720000000000013</v>
      </c>
      <c r="K714" s="28">
        <f t="shared" ref="K714:K720" si="212">TRUNC(H714*I714,2)</f>
        <v>8.9700000000000006</v>
      </c>
      <c r="L714" s="29"/>
      <c r="M714" s="6">
        <f t="shared" si="160"/>
        <v>0</v>
      </c>
    </row>
    <row r="715" spans="1:15" ht="39" customHeight="1" x14ac:dyDescent="0.25">
      <c r="A715" s="23" t="s">
        <v>25</v>
      </c>
      <c r="B715" s="24" t="s">
        <v>587</v>
      </c>
      <c r="C715" s="23" t="s">
        <v>21</v>
      </c>
      <c r="D715" s="23" t="s">
        <v>588</v>
      </c>
      <c r="E715" s="183" t="s">
        <v>69</v>
      </c>
      <c r="F715" s="184"/>
      <c r="G715" s="25" t="s">
        <v>77</v>
      </c>
      <c r="H715" s="26">
        <v>1</v>
      </c>
      <c r="I715" s="27">
        <v>3.01</v>
      </c>
      <c r="J715" s="27">
        <f t="shared" si="211"/>
        <v>3.01</v>
      </c>
      <c r="K715" s="28">
        <f t="shared" si="212"/>
        <v>3.01</v>
      </c>
      <c r="L715" s="29"/>
      <c r="M715" s="6">
        <f t="shared" si="160"/>
        <v>0</v>
      </c>
    </row>
    <row r="716" spans="1:15" ht="39" customHeight="1" x14ac:dyDescent="0.25">
      <c r="A716" s="23" t="s">
        <v>25</v>
      </c>
      <c r="B716" s="24" t="s">
        <v>589</v>
      </c>
      <c r="C716" s="23" t="s">
        <v>21</v>
      </c>
      <c r="D716" s="23" t="s">
        <v>590</v>
      </c>
      <c r="E716" s="183" t="s">
        <v>69</v>
      </c>
      <c r="F716" s="184"/>
      <c r="G716" s="25" t="s">
        <v>70</v>
      </c>
      <c r="H716" s="26">
        <v>0.1</v>
      </c>
      <c r="I716" s="27">
        <v>220</v>
      </c>
      <c r="J716" s="27">
        <f t="shared" si="211"/>
        <v>22</v>
      </c>
      <c r="K716" s="28">
        <f t="shared" si="212"/>
        <v>22</v>
      </c>
      <c r="L716" s="29"/>
      <c r="M716" s="6">
        <f t="shared" si="160"/>
        <v>0</v>
      </c>
    </row>
    <row r="717" spans="1:15" ht="39" customHeight="1" x14ac:dyDescent="0.25">
      <c r="A717" s="23" t="s">
        <v>25</v>
      </c>
      <c r="B717" s="24" t="s">
        <v>591</v>
      </c>
      <c r="C717" s="23" t="s">
        <v>21</v>
      </c>
      <c r="D717" s="23" t="s">
        <v>592</v>
      </c>
      <c r="E717" s="183" t="s">
        <v>69</v>
      </c>
      <c r="F717" s="184"/>
      <c r="G717" s="25" t="s">
        <v>80</v>
      </c>
      <c r="H717" s="26">
        <v>3.6</v>
      </c>
      <c r="I717" s="27">
        <v>12.14</v>
      </c>
      <c r="J717" s="27">
        <f t="shared" si="211"/>
        <v>43.704000000000001</v>
      </c>
      <c r="K717" s="28">
        <f t="shared" si="212"/>
        <v>43.7</v>
      </c>
      <c r="L717" s="29"/>
      <c r="M717" s="6">
        <f t="shared" si="160"/>
        <v>0</v>
      </c>
    </row>
    <row r="718" spans="1:15" ht="39" customHeight="1" x14ac:dyDescent="0.25">
      <c r="A718" s="23" t="s">
        <v>25</v>
      </c>
      <c r="B718" s="24" t="s">
        <v>593</v>
      </c>
      <c r="C718" s="23" t="s">
        <v>21</v>
      </c>
      <c r="D718" s="23" t="s">
        <v>594</v>
      </c>
      <c r="E718" s="183" t="s">
        <v>69</v>
      </c>
      <c r="F718" s="184"/>
      <c r="G718" s="25" t="s">
        <v>70</v>
      </c>
      <c r="H718" s="26">
        <v>0.13500000000000001</v>
      </c>
      <c r="I718" s="27">
        <v>698</v>
      </c>
      <c r="J718" s="27">
        <f t="shared" si="211"/>
        <v>94.23</v>
      </c>
      <c r="K718" s="28">
        <f t="shared" si="212"/>
        <v>94.23</v>
      </c>
      <c r="L718" s="29"/>
      <c r="M718" s="6">
        <f t="shared" si="160"/>
        <v>0</v>
      </c>
    </row>
    <row r="719" spans="1:15" ht="39" customHeight="1" x14ac:dyDescent="0.25">
      <c r="A719" s="23" t="s">
        <v>25</v>
      </c>
      <c r="B719" s="24" t="s">
        <v>595</v>
      </c>
      <c r="C719" s="23" t="s">
        <v>21</v>
      </c>
      <c r="D719" s="23" t="s">
        <v>596</v>
      </c>
      <c r="E719" s="183" t="s">
        <v>69</v>
      </c>
      <c r="F719" s="184"/>
      <c r="G719" s="25" t="s">
        <v>77</v>
      </c>
      <c r="H719" s="26">
        <v>1.24</v>
      </c>
      <c r="I719" s="27">
        <v>3.01</v>
      </c>
      <c r="J719" s="27">
        <f t="shared" si="211"/>
        <v>3.7323999999999997</v>
      </c>
      <c r="K719" s="28">
        <f t="shared" si="212"/>
        <v>3.73</v>
      </c>
      <c r="L719" s="29"/>
      <c r="M719" s="6">
        <f t="shared" si="160"/>
        <v>0</v>
      </c>
    </row>
    <row r="720" spans="1:15" ht="25.5" customHeight="1" x14ac:dyDescent="0.25">
      <c r="A720" s="23" t="s">
        <v>25</v>
      </c>
      <c r="B720" s="24" t="s">
        <v>597</v>
      </c>
      <c r="C720" s="23" t="s">
        <v>21</v>
      </c>
      <c r="D720" s="23" t="s">
        <v>598</v>
      </c>
      <c r="E720" s="183" t="s">
        <v>69</v>
      </c>
      <c r="F720" s="184"/>
      <c r="G720" s="25" t="s">
        <v>70</v>
      </c>
      <c r="H720" s="26">
        <v>3.5000000000000003E-2</v>
      </c>
      <c r="I720" s="27">
        <v>43.71</v>
      </c>
      <c r="J720" s="27">
        <v>1.52</v>
      </c>
      <c r="K720" s="46">
        <f t="shared" si="212"/>
        <v>1.52</v>
      </c>
      <c r="L720" s="29"/>
      <c r="M720" s="6">
        <f t="shared" si="160"/>
        <v>0</v>
      </c>
    </row>
    <row r="721" spans="1:15" ht="18" customHeight="1" x14ac:dyDescent="0.25">
      <c r="A721" s="30"/>
      <c r="B721" s="30"/>
      <c r="C721" s="30"/>
      <c r="D721" s="30"/>
      <c r="E721" s="30" t="s">
        <v>41</v>
      </c>
      <c r="F721" s="31">
        <v>19.28</v>
      </c>
      <c r="G721" s="30" t="s">
        <v>42</v>
      </c>
      <c r="H721" s="31">
        <v>0</v>
      </c>
      <c r="I721" s="30" t="s">
        <v>43</v>
      </c>
      <c r="J721" s="31">
        <v>19.28</v>
      </c>
      <c r="K721" s="32"/>
      <c r="L721" s="29"/>
      <c r="M721" s="6">
        <f t="shared" si="160"/>
        <v>0</v>
      </c>
    </row>
    <row r="722" spans="1:15" ht="18" customHeight="1" x14ac:dyDescent="0.25">
      <c r="A722" s="30"/>
      <c r="B722" s="30"/>
      <c r="C722" s="30"/>
      <c r="D722" s="30"/>
      <c r="E722" s="30" t="s">
        <v>44</v>
      </c>
      <c r="F722" s="31">
        <f>J722-J713</f>
        <v>43.749999999999972</v>
      </c>
      <c r="G722" s="30"/>
      <c r="H722" s="187" t="s">
        <v>45</v>
      </c>
      <c r="I722" s="188"/>
      <c r="J722" s="31">
        <v>220.91</v>
      </c>
      <c r="K722" s="46">
        <f>TRUNC(K713*1.247,2)</f>
        <v>220.91</v>
      </c>
      <c r="L722" s="29"/>
      <c r="M722" s="6">
        <f t="shared" si="160"/>
        <v>0</v>
      </c>
    </row>
    <row r="723" spans="1:15" x14ac:dyDescent="0.25">
      <c r="A723" s="35"/>
      <c r="B723" s="35"/>
      <c r="C723" s="35"/>
      <c r="D723" s="35"/>
      <c r="E723" s="35"/>
      <c r="F723" s="35"/>
      <c r="G723" s="35" t="s">
        <v>46</v>
      </c>
      <c r="H723" s="36" t="s">
        <v>599</v>
      </c>
      <c r="I723" s="35" t="s">
        <v>48</v>
      </c>
      <c r="J723" s="37">
        <v>7643.48</v>
      </c>
      <c r="K723" s="45">
        <f>TRUNC(H723*K722,2)</f>
        <v>7643.48</v>
      </c>
      <c r="L723" s="39">
        <f>J723-K723</f>
        <v>0</v>
      </c>
      <c r="M723" s="6">
        <f t="shared" si="160"/>
        <v>0</v>
      </c>
      <c r="N723" s="40">
        <f t="shared" ref="N723:O723" si="213">J723</f>
        <v>7643.48</v>
      </c>
      <c r="O723" s="40">
        <f t="shared" si="213"/>
        <v>7643.48</v>
      </c>
    </row>
    <row r="724" spans="1:15" ht="0.75" customHeight="1" x14ac:dyDescent="0.25">
      <c r="A724" s="41"/>
      <c r="B724" s="41"/>
      <c r="C724" s="41"/>
      <c r="D724" s="41"/>
      <c r="E724" s="41"/>
      <c r="F724" s="41"/>
      <c r="G724" s="41"/>
      <c r="H724" s="41"/>
      <c r="I724" s="41"/>
      <c r="J724" s="41"/>
      <c r="K724" s="42"/>
      <c r="L724" s="43"/>
      <c r="M724" s="6">
        <f t="shared" si="160"/>
        <v>0</v>
      </c>
    </row>
    <row r="725" spans="1:15" ht="18" customHeight="1" x14ac:dyDescent="0.25">
      <c r="A725" s="11" t="s">
        <v>600</v>
      </c>
      <c r="B725" s="12" t="s">
        <v>11</v>
      </c>
      <c r="C725" s="11" t="s">
        <v>12</v>
      </c>
      <c r="D725" s="11" t="s">
        <v>13</v>
      </c>
      <c r="E725" s="185" t="s">
        <v>14</v>
      </c>
      <c r="F725" s="184"/>
      <c r="G725" s="13" t="s">
        <v>15</v>
      </c>
      <c r="H725" s="12" t="s">
        <v>16</v>
      </c>
      <c r="I725" s="12" t="s">
        <v>17</v>
      </c>
      <c r="J725" s="12" t="s">
        <v>18</v>
      </c>
      <c r="K725" s="14"/>
      <c r="L725" s="15"/>
      <c r="M725" s="6">
        <f t="shared" si="160"/>
        <v>0</v>
      </c>
    </row>
    <row r="726" spans="1:15" ht="25.5" customHeight="1" x14ac:dyDescent="0.25">
      <c r="A726" s="16" t="s">
        <v>19</v>
      </c>
      <c r="B726" s="17" t="s">
        <v>601</v>
      </c>
      <c r="C726" s="16" t="s">
        <v>21</v>
      </c>
      <c r="D726" s="16" t="s">
        <v>602</v>
      </c>
      <c r="E726" s="186" t="s">
        <v>562</v>
      </c>
      <c r="F726" s="184"/>
      <c r="G726" s="18" t="s">
        <v>83</v>
      </c>
      <c r="H726" s="19">
        <v>1</v>
      </c>
      <c r="I726" s="20">
        <f>J726</f>
        <v>88.2239</v>
      </c>
      <c r="J726" s="20">
        <f t="shared" ref="J726:K726" si="214">SUM(J727:J730)</f>
        <v>88.2239</v>
      </c>
      <c r="K726" s="52">
        <f t="shared" si="214"/>
        <v>88.22</v>
      </c>
      <c r="L726" s="22"/>
      <c r="M726" s="6">
        <f t="shared" si="160"/>
        <v>0</v>
      </c>
    </row>
    <row r="727" spans="1:15" ht="24" customHeight="1" x14ac:dyDescent="0.25">
      <c r="A727" s="23" t="s">
        <v>25</v>
      </c>
      <c r="B727" s="24" t="s">
        <v>509</v>
      </c>
      <c r="C727" s="23" t="s">
        <v>21</v>
      </c>
      <c r="D727" s="23" t="s">
        <v>510</v>
      </c>
      <c r="E727" s="183" t="s">
        <v>23</v>
      </c>
      <c r="F727" s="184"/>
      <c r="G727" s="25" t="s">
        <v>24</v>
      </c>
      <c r="H727" s="26">
        <v>0.54700000000000004</v>
      </c>
      <c r="I727" s="27">
        <v>25.47</v>
      </c>
      <c r="J727" s="27">
        <v>13.93</v>
      </c>
      <c r="K727" s="28">
        <f t="shared" ref="K727:K730" si="215">TRUNC(H727*I727,2)</f>
        <v>13.93</v>
      </c>
      <c r="L727" s="29"/>
      <c r="M727" s="6">
        <f t="shared" si="160"/>
        <v>0</v>
      </c>
    </row>
    <row r="728" spans="1:15" ht="24" customHeight="1" x14ac:dyDescent="0.25">
      <c r="A728" s="23" t="s">
        <v>25</v>
      </c>
      <c r="B728" s="24" t="s">
        <v>73</v>
      </c>
      <c r="C728" s="23" t="s">
        <v>21</v>
      </c>
      <c r="D728" s="23" t="s">
        <v>74</v>
      </c>
      <c r="E728" s="183" t="s">
        <v>23</v>
      </c>
      <c r="F728" s="184"/>
      <c r="G728" s="25" t="s">
        <v>24</v>
      </c>
      <c r="H728" s="26">
        <v>0.27300000000000002</v>
      </c>
      <c r="I728" s="27">
        <v>20.32</v>
      </c>
      <c r="J728" s="27">
        <v>5.54</v>
      </c>
      <c r="K728" s="28">
        <f t="shared" si="215"/>
        <v>5.54</v>
      </c>
      <c r="L728" s="29"/>
      <c r="M728" s="6">
        <f t="shared" si="160"/>
        <v>0</v>
      </c>
    </row>
    <row r="729" spans="1:15" ht="24" customHeight="1" x14ac:dyDescent="0.25">
      <c r="A729" s="23" t="s">
        <v>28</v>
      </c>
      <c r="B729" s="24" t="s">
        <v>563</v>
      </c>
      <c r="C729" s="23" t="s">
        <v>21</v>
      </c>
      <c r="D729" s="23" t="s">
        <v>564</v>
      </c>
      <c r="E729" s="183" t="s">
        <v>31</v>
      </c>
      <c r="F729" s="184"/>
      <c r="G729" s="25" t="s">
        <v>80</v>
      </c>
      <c r="H729" s="26">
        <v>1.29</v>
      </c>
      <c r="I729" s="27">
        <v>2.91</v>
      </c>
      <c r="J729" s="27">
        <f t="shared" ref="J729:J730" si="216">I729*H729</f>
        <v>3.7539000000000002</v>
      </c>
      <c r="K729" s="28">
        <f t="shared" si="215"/>
        <v>3.75</v>
      </c>
      <c r="L729" s="29"/>
      <c r="M729" s="6">
        <f t="shared" si="160"/>
        <v>0</v>
      </c>
    </row>
    <row r="730" spans="1:15" ht="39" customHeight="1" x14ac:dyDescent="0.25">
      <c r="A730" s="23" t="s">
        <v>28</v>
      </c>
      <c r="B730" s="24" t="s">
        <v>603</v>
      </c>
      <c r="C730" s="23" t="s">
        <v>21</v>
      </c>
      <c r="D730" s="23" t="s">
        <v>604</v>
      </c>
      <c r="E730" s="183" t="s">
        <v>31</v>
      </c>
      <c r="F730" s="184"/>
      <c r="G730" s="25" t="s">
        <v>83</v>
      </c>
      <c r="H730" s="26">
        <v>1</v>
      </c>
      <c r="I730" s="27">
        <v>65</v>
      </c>
      <c r="J730" s="27">
        <f t="shared" si="216"/>
        <v>65</v>
      </c>
      <c r="K730" s="28">
        <f t="shared" si="215"/>
        <v>65</v>
      </c>
      <c r="L730" s="29"/>
      <c r="M730" s="6">
        <f t="shared" si="160"/>
        <v>0</v>
      </c>
    </row>
    <row r="731" spans="1:15" ht="18" customHeight="1" x14ac:dyDescent="0.25">
      <c r="A731" s="30"/>
      <c r="B731" s="30"/>
      <c r="C731" s="30"/>
      <c r="D731" s="30"/>
      <c r="E731" s="30" t="s">
        <v>41</v>
      </c>
      <c r="F731" s="31">
        <v>15.11</v>
      </c>
      <c r="G731" s="30" t="s">
        <v>42</v>
      </c>
      <c r="H731" s="31">
        <v>0</v>
      </c>
      <c r="I731" s="30" t="s">
        <v>43</v>
      </c>
      <c r="J731" s="31">
        <v>15.11</v>
      </c>
      <c r="K731" s="32"/>
      <c r="L731" s="29"/>
      <c r="M731" s="6">
        <f t="shared" si="160"/>
        <v>0</v>
      </c>
    </row>
    <row r="732" spans="1:15" ht="18" customHeight="1" x14ac:dyDescent="0.25">
      <c r="A732" s="30"/>
      <c r="B732" s="30"/>
      <c r="C732" s="30"/>
      <c r="D732" s="30"/>
      <c r="E732" s="30" t="s">
        <v>44</v>
      </c>
      <c r="F732" s="31">
        <f>J732-J726</f>
        <v>21.786100000000005</v>
      </c>
      <c r="G732" s="30"/>
      <c r="H732" s="187" t="s">
        <v>45</v>
      </c>
      <c r="I732" s="188"/>
      <c r="J732" s="31">
        <v>110.01</v>
      </c>
      <c r="K732" s="46">
        <f>TRUNC(K726*1.247,2)</f>
        <v>110.01</v>
      </c>
      <c r="L732" s="29"/>
      <c r="M732" s="6">
        <f t="shared" si="160"/>
        <v>0</v>
      </c>
    </row>
    <row r="733" spans="1:15" x14ac:dyDescent="0.25">
      <c r="A733" s="35"/>
      <c r="B733" s="35"/>
      <c r="C733" s="35"/>
      <c r="D733" s="35"/>
      <c r="E733" s="35"/>
      <c r="F733" s="35"/>
      <c r="G733" s="35" t="s">
        <v>46</v>
      </c>
      <c r="H733" s="36" t="s">
        <v>605</v>
      </c>
      <c r="I733" s="35" t="s">
        <v>48</v>
      </c>
      <c r="J733" s="37">
        <v>1798.66</v>
      </c>
      <c r="K733" s="45">
        <f>TRUNC(H733*K732,2)</f>
        <v>1798.66</v>
      </c>
      <c r="L733" s="39">
        <f>J733-K733</f>
        <v>0</v>
      </c>
      <c r="M733" s="6">
        <f t="shared" si="160"/>
        <v>0</v>
      </c>
      <c r="N733" s="40">
        <f t="shared" ref="N733:O733" si="217">J733</f>
        <v>1798.66</v>
      </c>
      <c r="O733" s="40">
        <f t="shared" si="217"/>
        <v>1798.66</v>
      </c>
    </row>
    <row r="734" spans="1:15" ht="0.75" customHeight="1" x14ac:dyDescent="0.25">
      <c r="A734" s="41"/>
      <c r="B734" s="41"/>
      <c r="C734" s="41"/>
      <c r="D734" s="41"/>
      <c r="E734" s="41"/>
      <c r="F734" s="41"/>
      <c r="G734" s="41"/>
      <c r="H734" s="41"/>
      <c r="I734" s="41"/>
      <c r="J734" s="41"/>
      <c r="K734" s="42"/>
      <c r="L734" s="43"/>
      <c r="M734" s="6">
        <f t="shared" si="160"/>
        <v>0</v>
      </c>
    </row>
    <row r="735" spans="1:15" ht="18" customHeight="1" x14ac:dyDescent="0.25">
      <c r="A735" s="11" t="s">
        <v>606</v>
      </c>
      <c r="B735" s="12" t="s">
        <v>11</v>
      </c>
      <c r="C735" s="11" t="s">
        <v>12</v>
      </c>
      <c r="D735" s="11" t="s">
        <v>13</v>
      </c>
      <c r="E735" s="185" t="s">
        <v>14</v>
      </c>
      <c r="F735" s="184"/>
      <c r="G735" s="13" t="s">
        <v>15</v>
      </c>
      <c r="H735" s="12" t="s">
        <v>16</v>
      </c>
      <c r="I735" s="12" t="s">
        <v>17</v>
      </c>
      <c r="J735" s="12" t="s">
        <v>18</v>
      </c>
      <c r="K735" s="14"/>
      <c r="L735" s="15"/>
      <c r="M735" s="6">
        <f t="shared" si="160"/>
        <v>0</v>
      </c>
    </row>
    <row r="736" spans="1:15" ht="25.5" customHeight="1" x14ac:dyDescent="0.25">
      <c r="A736" s="16" t="s">
        <v>19</v>
      </c>
      <c r="B736" s="17" t="s">
        <v>607</v>
      </c>
      <c r="C736" s="16" t="s">
        <v>21</v>
      </c>
      <c r="D736" s="16" t="s">
        <v>608</v>
      </c>
      <c r="E736" s="186" t="s">
        <v>562</v>
      </c>
      <c r="F736" s="184"/>
      <c r="G736" s="18" t="s">
        <v>83</v>
      </c>
      <c r="H736" s="19">
        <v>1</v>
      </c>
      <c r="I736" s="20">
        <f>J736</f>
        <v>176.22</v>
      </c>
      <c r="J736" s="20">
        <v>176.22</v>
      </c>
      <c r="K736" s="51">
        <f>SUM(K737:K741)</f>
        <v>176.22</v>
      </c>
      <c r="L736" s="22"/>
      <c r="M736" s="6">
        <f t="shared" si="160"/>
        <v>0</v>
      </c>
    </row>
    <row r="737" spans="1:15" ht="24" customHeight="1" x14ac:dyDescent="0.25">
      <c r="A737" s="23" t="s">
        <v>25</v>
      </c>
      <c r="B737" s="24" t="s">
        <v>73</v>
      </c>
      <c r="C737" s="23" t="s">
        <v>21</v>
      </c>
      <c r="D737" s="23" t="s">
        <v>74</v>
      </c>
      <c r="E737" s="183" t="s">
        <v>23</v>
      </c>
      <c r="F737" s="184"/>
      <c r="G737" s="25" t="s">
        <v>24</v>
      </c>
      <c r="H737" s="26">
        <v>0.218</v>
      </c>
      <c r="I737" s="27">
        <v>20.32</v>
      </c>
      <c r="J737" s="27">
        <f t="shared" ref="J737:J741" si="218">TRUNC(I737*H737,2)</f>
        <v>4.42</v>
      </c>
      <c r="K737" s="28">
        <f t="shared" ref="K737:K741" si="219">TRUNC(H737*I737,2)</f>
        <v>4.42</v>
      </c>
      <c r="L737" s="29"/>
      <c r="M737" s="6">
        <f t="shared" si="160"/>
        <v>0</v>
      </c>
    </row>
    <row r="738" spans="1:15" ht="24" customHeight="1" x14ac:dyDescent="0.25">
      <c r="A738" s="23" t="s">
        <v>25</v>
      </c>
      <c r="B738" s="24" t="s">
        <v>146</v>
      </c>
      <c r="C738" s="23" t="s">
        <v>21</v>
      </c>
      <c r="D738" s="23" t="s">
        <v>147</v>
      </c>
      <c r="E738" s="183" t="s">
        <v>23</v>
      </c>
      <c r="F738" s="184"/>
      <c r="G738" s="25" t="s">
        <v>24</v>
      </c>
      <c r="H738" s="26">
        <v>0.437</v>
      </c>
      <c r="I738" s="27">
        <v>25.62</v>
      </c>
      <c r="J738" s="27">
        <f t="shared" si="218"/>
        <v>11.19</v>
      </c>
      <c r="K738" s="28">
        <f t="shared" si="219"/>
        <v>11.19</v>
      </c>
      <c r="L738" s="29"/>
      <c r="M738" s="6">
        <f t="shared" si="160"/>
        <v>0</v>
      </c>
    </row>
    <row r="739" spans="1:15" ht="24" customHeight="1" x14ac:dyDescent="0.25">
      <c r="A739" s="23" t="s">
        <v>28</v>
      </c>
      <c r="B739" s="24" t="s">
        <v>214</v>
      </c>
      <c r="C739" s="23" t="s">
        <v>21</v>
      </c>
      <c r="D739" s="23" t="s">
        <v>215</v>
      </c>
      <c r="E739" s="183" t="s">
        <v>31</v>
      </c>
      <c r="F739" s="184"/>
      <c r="G739" s="25" t="s">
        <v>80</v>
      </c>
      <c r="H739" s="26">
        <v>0.24</v>
      </c>
      <c r="I739" s="27">
        <v>0.82</v>
      </c>
      <c r="J739" s="27">
        <f t="shared" si="218"/>
        <v>0.19</v>
      </c>
      <c r="K739" s="28">
        <f t="shared" si="219"/>
        <v>0.19</v>
      </c>
      <c r="L739" s="29"/>
      <c r="M739" s="6">
        <f t="shared" si="160"/>
        <v>0</v>
      </c>
    </row>
    <row r="740" spans="1:15" ht="25.5" customHeight="1" x14ac:dyDescent="0.25">
      <c r="A740" s="23" t="s">
        <v>28</v>
      </c>
      <c r="B740" s="24" t="s">
        <v>609</v>
      </c>
      <c r="C740" s="23" t="s">
        <v>21</v>
      </c>
      <c r="D740" s="23" t="s">
        <v>610</v>
      </c>
      <c r="E740" s="183" t="s">
        <v>31</v>
      </c>
      <c r="F740" s="184"/>
      <c r="G740" s="25" t="s">
        <v>77</v>
      </c>
      <c r="H740" s="26">
        <v>0.25</v>
      </c>
      <c r="I740" s="27">
        <v>630</v>
      </c>
      <c r="J740" s="27">
        <f t="shared" si="218"/>
        <v>157.5</v>
      </c>
      <c r="K740" s="28">
        <f t="shared" si="219"/>
        <v>157.5</v>
      </c>
      <c r="L740" s="29"/>
      <c r="M740" s="6">
        <f t="shared" si="160"/>
        <v>0</v>
      </c>
    </row>
    <row r="741" spans="1:15" ht="24" customHeight="1" x14ac:dyDescent="0.25">
      <c r="A741" s="23" t="s">
        <v>28</v>
      </c>
      <c r="B741" s="24" t="s">
        <v>563</v>
      </c>
      <c r="C741" s="23" t="s">
        <v>21</v>
      </c>
      <c r="D741" s="23" t="s">
        <v>564</v>
      </c>
      <c r="E741" s="183" t="s">
        <v>31</v>
      </c>
      <c r="F741" s="184"/>
      <c r="G741" s="25" t="s">
        <v>80</v>
      </c>
      <c r="H741" s="26">
        <v>1.2150000000000001</v>
      </c>
      <c r="I741" s="27">
        <v>2.41</v>
      </c>
      <c r="J741" s="27">
        <f t="shared" si="218"/>
        <v>2.92</v>
      </c>
      <c r="K741" s="28">
        <f t="shared" si="219"/>
        <v>2.92</v>
      </c>
      <c r="L741" s="29"/>
      <c r="M741" s="6">
        <f t="shared" si="160"/>
        <v>0</v>
      </c>
    </row>
    <row r="742" spans="1:15" ht="18" customHeight="1" x14ac:dyDescent="0.25">
      <c r="A742" s="30"/>
      <c r="B742" s="30"/>
      <c r="C742" s="30"/>
      <c r="D742" s="30"/>
      <c r="E742" s="30" t="s">
        <v>41</v>
      </c>
      <c r="F742" s="31">
        <v>12.13</v>
      </c>
      <c r="G742" s="30" t="s">
        <v>42</v>
      </c>
      <c r="H742" s="31">
        <v>0</v>
      </c>
      <c r="I742" s="30" t="s">
        <v>43</v>
      </c>
      <c r="J742" s="31">
        <v>12.13</v>
      </c>
      <c r="K742" s="32"/>
      <c r="L742" s="29"/>
      <c r="M742" s="6">
        <f t="shared" si="160"/>
        <v>0</v>
      </c>
    </row>
    <row r="743" spans="1:15" ht="18" customHeight="1" x14ac:dyDescent="0.25">
      <c r="A743" s="30"/>
      <c r="B743" s="30"/>
      <c r="C743" s="30"/>
      <c r="D743" s="30"/>
      <c r="E743" s="30" t="s">
        <v>44</v>
      </c>
      <c r="F743" s="31">
        <f>J743-J736</f>
        <v>43.52000000000001</v>
      </c>
      <c r="G743" s="30"/>
      <c r="H743" s="187" t="s">
        <v>45</v>
      </c>
      <c r="I743" s="188"/>
      <c r="J743" s="31">
        <f t="shared" ref="J743:K743" si="220">TRUNC(J736*1.247,2)</f>
        <v>219.74</v>
      </c>
      <c r="K743" s="46">
        <f t="shared" si="220"/>
        <v>219.74</v>
      </c>
      <c r="L743" s="29"/>
      <c r="M743" s="6">
        <f t="shared" si="160"/>
        <v>0</v>
      </c>
    </row>
    <row r="744" spans="1:15" x14ac:dyDescent="0.25">
      <c r="A744" s="35"/>
      <c r="B744" s="35"/>
      <c r="C744" s="35"/>
      <c r="D744" s="35"/>
      <c r="E744" s="35"/>
      <c r="F744" s="35"/>
      <c r="G744" s="35" t="s">
        <v>46</v>
      </c>
      <c r="H744" s="36" t="s">
        <v>611</v>
      </c>
      <c r="I744" s="35" t="s">
        <v>48</v>
      </c>
      <c r="J744" s="37">
        <f>TRUNC(J743*H744,2)</f>
        <v>23736.31</v>
      </c>
      <c r="K744" s="45">
        <f>TRUNC(H744*K743,2)</f>
        <v>23736.31</v>
      </c>
      <c r="L744" s="39">
        <f>J744-K744</f>
        <v>0</v>
      </c>
      <c r="M744" s="6">
        <f t="shared" si="160"/>
        <v>0</v>
      </c>
      <c r="N744" s="40">
        <f t="shared" ref="N744:O744" si="221">J744</f>
        <v>23736.31</v>
      </c>
      <c r="O744" s="40">
        <f t="shared" si="221"/>
        <v>23736.31</v>
      </c>
    </row>
    <row r="745" spans="1:15" ht="0.75" customHeight="1" x14ac:dyDescent="0.25">
      <c r="A745" s="41"/>
      <c r="B745" s="41"/>
      <c r="C745" s="41"/>
      <c r="D745" s="41"/>
      <c r="E745" s="41"/>
      <c r="F745" s="41"/>
      <c r="G745" s="41"/>
      <c r="H745" s="41"/>
      <c r="I745" s="41"/>
      <c r="J745" s="41"/>
      <c r="K745" s="42"/>
      <c r="L745" s="43"/>
      <c r="M745" s="6">
        <f t="shared" si="160"/>
        <v>0</v>
      </c>
    </row>
    <row r="746" spans="1:15" ht="24" customHeight="1" x14ac:dyDescent="0.25">
      <c r="A746" s="7" t="s">
        <v>612</v>
      </c>
      <c r="B746" s="7"/>
      <c r="C746" s="7"/>
      <c r="D746" s="7" t="s">
        <v>613</v>
      </c>
      <c r="E746" s="7"/>
      <c r="F746" s="190"/>
      <c r="G746" s="184"/>
      <c r="H746" s="8"/>
      <c r="I746" s="7"/>
      <c r="J746" s="9">
        <f>J756+J769+J780</f>
        <v>10694.31</v>
      </c>
      <c r="K746" s="50"/>
      <c r="L746" s="10"/>
      <c r="M746" s="6">
        <f t="shared" si="160"/>
        <v>0</v>
      </c>
    </row>
    <row r="747" spans="1:15" ht="18" customHeight="1" x14ac:dyDescent="0.25">
      <c r="A747" s="11" t="s">
        <v>614</v>
      </c>
      <c r="B747" s="12" t="s">
        <v>11</v>
      </c>
      <c r="C747" s="11" t="s">
        <v>12</v>
      </c>
      <c r="D747" s="11" t="s">
        <v>13</v>
      </c>
      <c r="E747" s="185" t="s">
        <v>14</v>
      </c>
      <c r="F747" s="184"/>
      <c r="G747" s="13" t="s">
        <v>15</v>
      </c>
      <c r="H747" s="12" t="s">
        <v>16</v>
      </c>
      <c r="I747" s="12" t="s">
        <v>17</v>
      </c>
      <c r="J747" s="12" t="s">
        <v>18</v>
      </c>
      <c r="K747" s="14"/>
      <c r="L747" s="15"/>
      <c r="M747" s="6">
        <f t="shared" si="160"/>
        <v>0</v>
      </c>
    </row>
    <row r="748" spans="1:15" ht="39" customHeight="1" x14ac:dyDescent="0.25">
      <c r="A748" s="16" t="s">
        <v>19</v>
      </c>
      <c r="B748" s="17" t="s">
        <v>615</v>
      </c>
      <c r="C748" s="16" t="s">
        <v>21</v>
      </c>
      <c r="D748" s="16" t="s">
        <v>616</v>
      </c>
      <c r="E748" s="186" t="s">
        <v>422</v>
      </c>
      <c r="F748" s="184"/>
      <c r="G748" s="18" t="s">
        <v>159</v>
      </c>
      <c r="H748" s="19">
        <v>1</v>
      </c>
      <c r="I748" s="20">
        <f>J748</f>
        <v>1725.55</v>
      </c>
      <c r="J748" s="20">
        <f t="shared" ref="J748:K748" si="222">SUM(J749:J753)</f>
        <v>1725.55</v>
      </c>
      <c r="K748" s="52">
        <f t="shared" si="222"/>
        <v>1725.55</v>
      </c>
      <c r="L748" s="22"/>
      <c r="M748" s="6">
        <f t="shared" si="160"/>
        <v>0</v>
      </c>
    </row>
    <row r="749" spans="1:15" ht="24" customHeight="1" x14ac:dyDescent="0.25">
      <c r="A749" s="23" t="s">
        <v>25</v>
      </c>
      <c r="B749" s="24" t="s">
        <v>464</v>
      </c>
      <c r="C749" s="23" t="s">
        <v>21</v>
      </c>
      <c r="D749" s="23" t="s">
        <v>465</v>
      </c>
      <c r="E749" s="183" t="s">
        <v>23</v>
      </c>
      <c r="F749" s="184"/>
      <c r="G749" s="25" t="s">
        <v>24</v>
      </c>
      <c r="H749" s="26">
        <v>3.2530000000000001</v>
      </c>
      <c r="I749" s="27">
        <v>22.69</v>
      </c>
      <c r="J749" s="27">
        <v>73.81</v>
      </c>
      <c r="K749" s="28">
        <f t="shared" ref="K749:K753" si="223">TRUNC(H749*I749,2)</f>
        <v>73.81</v>
      </c>
      <c r="L749" s="29"/>
      <c r="M749" s="6">
        <f t="shared" si="160"/>
        <v>0</v>
      </c>
    </row>
    <row r="750" spans="1:15" ht="24" customHeight="1" x14ac:dyDescent="0.25">
      <c r="A750" s="23" t="s">
        <v>25</v>
      </c>
      <c r="B750" s="24" t="s">
        <v>73</v>
      </c>
      <c r="C750" s="23" t="s">
        <v>21</v>
      </c>
      <c r="D750" s="23" t="s">
        <v>74</v>
      </c>
      <c r="E750" s="183" t="s">
        <v>23</v>
      </c>
      <c r="F750" s="184"/>
      <c r="G750" s="25" t="s">
        <v>24</v>
      </c>
      <c r="H750" s="26">
        <v>3.1619999999999999</v>
      </c>
      <c r="I750" s="27">
        <v>20.32</v>
      </c>
      <c r="J750" s="27">
        <v>64.25</v>
      </c>
      <c r="K750" s="28">
        <f t="shared" si="223"/>
        <v>64.25</v>
      </c>
      <c r="L750" s="29"/>
      <c r="M750" s="6">
        <f t="shared" si="160"/>
        <v>0</v>
      </c>
    </row>
    <row r="751" spans="1:15" ht="25.5" customHeight="1" x14ac:dyDescent="0.25">
      <c r="A751" s="23" t="s">
        <v>28</v>
      </c>
      <c r="B751" s="24" t="s">
        <v>466</v>
      </c>
      <c r="C751" s="23" t="s">
        <v>21</v>
      </c>
      <c r="D751" s="23" t="s">
        <v>467</v>
      </c>
      <c r="E751" s="183" t="s">
        <v>31</v>
      </c>
      <c r="F751" s="184"/>
      <c r="G751" s="25" t="s">
        <v>159</v>
      </c>
      <c r="H751" s="26">
        <v>1</v>
      </c>
      <c r="I751" s="27">
        <v>750</v>
      </c>
      <c r="J751" s="27">
        <f t="shared" ref="J751:J753" si="224">I751*H751</f>
        <v>750</v>
      </c>
      <c r="K751" s="28">
        <f t="shared" si="223"/>
        <v>750</v>
      </c>
      <c r="L751" s="29"/>
      <c r="M751" s="6">
        <f t="shared" si="160"/>
        <v>0</v>
      </c>
    </row>
    <row r="752" spans="1:15" ht="25.5" customHeight="1" x14ac:dyDescent="0.25">
      <c r="A752" s="23" t="s">
        <v>28</v>
      </c>
      <c r="B752" s="24" t="s">
        <v>470</v>
      </c>
      <c r="C752" s="23" t="s">
        <v>21</v>
      </c>
      <c r="D752" s="23" t="s">
        <v>471</v>
      </c>
      <c r="E752" s="183" t="s">
        <v>31</v>
      </c>
      <c r="F752" s="184"/>
      <c r="G752" s="25" t="s">
        <v>77</v>
      </c>
      <c r="H752" s="26">
        <v>1.89</v>
      </c>
      <c r="I752" s="27">
        <v>385</v>
      </c>
      <c r="J752" s="27">
        <f t="shared" si="224"/>
        <v>727.65</v>
      </c>
      <c r="K752" s="28">
        <f t="shared" si="223"/>
        <v>727.65</v>
      </c>
      <c r="L752" s="29"/>
      <c r="M752" s="6">
        <f t="shared" si="160"/>
        <v>0</v>
      </c>
    </row>
    <row r="753" spans="1:15" ht="64.5" customHeight="1" x14ac:dyDescent="0.25">
      <c r="A753" s="23" t="s">
        <v>28</v>
      </c>
      <c r="B753" s="24" t="s">
        <v>468</v>
      </c>
      <c r="C753" s="23" t="s">
        <v>21</v>
      </c>
      <c r="D753" s="23" t="s">
        <v>469</v>
      </c>
      <c r="E753" s="183" t="s">
        <v>31</v>
      </c>
      <c r="F753" s="184"/>
      <c r="G753" s="25" t="s">
        <v>363</v>
      </c>
      <c r="H753" s="26">
        <v>1</v>
      </c>
      <c r="I753" s="27">
        <v>109.84</v>
      </c>
      <c r="J753" s="27">
        <f t="shared" si="224"/>
        <v>109.84</v>
      </c>
      <c r="K753" s="28">
        <f t="shared" si="223"/>
        <v>109.84</v>
      </c>
      <c r="L753" s="29"/>
      <c r="M753" s="6">
        <f t="shared" si="160"/>
        <v>0</v>
      </c>
    </row>
    <row r="754" spans="1:15" ht="18" customHeight="1" x14ac:dyDescent="0.25">
      <c r="A754" s="30"/>
      <c r="B754" s="30"/>
      <c r="C754" s="30"/>
      <c r="D754" s="30"/>
      <c r="E754" s="30" t="s">
        <v>41</v>
      </c>
      <c r="F754" s="31">
        <v>104.11</v>
      </c>
      <c r="G754" s="30" t="s">
        <v>42</v>
      </c>
      <c r="H754" s="31">
        <v>0</v>
      </c>
      <c r="I754" s="30" t="s">
        <v>43</v>
      </c>
      <c r="J754" s="31">
        <v>104.11</v>
      </c>
      <c r="K754" s="32"/>
      <c r="L754" s="29"/>
      <c r="M754" s="6">
        <f t="shared" si="160"/>
        <v>0</v>
      </c>
    </row>
    <row r="755" spans="1:15" ht="18" customHeight="1" x14ac:dyDescent="0.25">
      <c r="A755" s="30"/>
      <c r="B755" s="30"/>
      <c r="C755" s="30"/>
      <c r="D755" s="30"/>
      <c r="E755" s="30" t="s">
        <v>44</v>
      </c>
      <c r="F755" s="31">
        <f>J755-J748</f>
        <v>426.21000000000026</v>
      </c>
      <c r="G755" s="30"/>
      <c r="H755" s="187" t="s">
        <v>45</v>
      </c>
      <c r="I755" s="188"/>
      <c r="J755" s="31">
        <v>2151.7600000000002</v>
      </c>
      <c r="K755" s="46">
        <f>TRUNC(K748*1.247,2)</f>
        <v>2151.7600000000002</v>
      </c>
      <c r="L755" s="29"/>
      <c r="M755" s="6">
        <f t="shared" si="160"/>
        <v>0</v>
      </c>
    </row>
    <row r="756" spans="1:15" x14ac:dyDescent="0.25">
      <c r="A756" s="35"/>
      <c r="B756" s="35"/>
      <c r="C756" s="35"/>
      <c r="D756" s="35"/>
      <c r="E756" s="35"/>
      <c r="F756" s="35"/>
      <c r="G756" s="35" t="s">
        <v>46</v>
      </c>
      <c r="H756" s="36" t="s">
        <v>170</v>
      </c>
      <c r="I756" s="35" t="s">
        <v>48</v>
      </c>
      <c r="J756" s="37">
        <v>2151.7600000000002</v>
      </c>
      <c r="K756" s="45">
        <f>TRUNC(H756*K755,2)</f>
        <v>2151.7600000000002</v>
      </c>
      <c r="L756" s="39">
        <f>J756-K756</f>
        <v>0</v>
      </c>
      <c r="M756" s="6">
        <f t="shared" si="160"/>
        <v>0</v>
      </c>
      <c r="N756" s="40">
        <f t="shared" ref="N756:O756" si="225">J756</f>
        <v>2151.7600000000002</v>
      </c>
      <c r="O756" s="40">
        <f t="shared" si="225"/>
        <v>2151.7600000000002</v>
      </c>
    </row>
    <row r="757" spans="1:15" ht="0.75" customHeight="1" x14ac:dyDescent="0.25">
      <c r="A757" s="41"/>
      <c r="B757" s="41"/>
      <c r="C757" s="41"/>
      <c r="D757" s="41"/>
      <c r="E757" s="41"/>
      <c r="F757" s="41"/>
      <c r="G757" s="41"/>
      <c r="H757" s="41"/>
      <c r="I757" s="41"/>
      <c r="J757" s="41"/>
      <c r="K757" s="42"/>
      <c r="L757" s="43"/>
      <c r="M757" s="6">
        <f t="shared" si="160"/>
        <v>0</v>
      </c>
    </row>
    <row r="758" spans="1:15" ht="18" customHeight="1" x14ac:dyDescent="0.25">
      <c r="A758" s="11" t="s">
        <v>617</v>
      </c>
      <c r="B758" s="12" t="s">
        <v>11</v>
      </c>
      <c r="C758" s="11" t="s">
        <v>12</v>
      </c>
      <c r="D758" s="11" t="s">
        <v>13</v>
      </c>
      <c r="E758" s="185" t="s">
        <v>14</v>
      </c>
      <c r="F758" s="184"/>
      <c r="G758" s="13" t="s">
        <v>15</v>
      </c>
      <c r="H758" s="12" t="s">
        <v>16</v>
      </c>
      <c r="I758" s="12" t="s">
        <v>17</v>
      </c>
      <c r="J758" s="12" t="s">
        <v>18</v>
      </c>
      <c r="K758" s="14"/>
      <c r="L758" s="15"/>
      <c r="M758" s="6">
        <f t="shared" si="160"/>
        <v>0</v>
      </c>
    </row>
    <row r="759" spans="1:15" ht="25.5" customHeight="1" x14ac:dyDescent="0.25">
      <c r="A759" s="16" t="s">
        <v>19</v>
      </c>
      <c r="B759" s="17" t="s">
        <v>618</v>
      </c>
      <c r="C759" s="16" t="s">
        <v>21</v>
      </c>
      <c r="D759" s="16" t="s">
        <v>619</v>
      </c>
      <c r="E759" s="186" t="s">
        <v>422</v>
      </c>
      <c r="F759" s="184"/>
      <c r="G759" s="18" t="s">
        <v>77</v>
      </c>
      <c r="H759" s="19">
        <v>1</v>
      </c>
      <c r="I759" s="20">
        <f>J759</f>
        <v>449.5</v>
      </c>
      <c r="J759" s="20">
        <v>449.5</v>
      </c>
      <c r="K759" s="51">
        <f>SUM(K760:K766)</f>
        <v>449.5</v>
      </c>
      <c r="L759" s="22"/>
      <c r="M759" s="6">
        <f t="shared" si="160"/>
        <v>0</v>
      </c>
    </row>
    <row r="760" spans="1:15" ht="24" customHeight="1" x14ac:dyDescent="0.25">
      <c r="A760" s="23" t="s">
        <v>25</v>
      </c>
      <c r="B760" s="24" t="s">
        <v>464</v>
      </c>
      <c r="C760" s="23" t="s">
        <v>21</v>
      </c>
      <c r="D760" s="23" t="s">
        <v>465</v>
      </c>
      <c r="E760" s="183" t="s">
        <v>23</v>
      </c>
      <c r="F760" s="184"/>
      <c r="G760" s="25" t="s">
        <v>24</v>
      </c>
      <c r="H760" s="26">
        <v>1.4179999999999999</v>
      </c>
      <c r="I760" s="27">
        <v>22.69</v>
      </c>
      <c r="J760" s="27">
        <v>32.17</v>
      </c>
      <c r="K760" s="28">
        <f t="shared" ref="K760:K766" si="226">TRUNC(H760*I760,2)</f>
        <v>32.17</v>
      </c>
      <c r="L760" s="29"/>
      <c r="M760" s="6">
        <f t="shared" si="160"/>
        <v>0</v>
      </c>
    </row>
    <row r="761" spans="1:15" ht="24" customHeight="1" x14ac:dyDescent="0.25">
      <c r="A761" s="23" t="s">
        <v>25</v>
      </c>
      <c r="B761" s="24" t="s">
        <v>73</v>
      </c>
      <c r="C761" s="23" t="s">
        <v>21</v>
      </c>
      <c r="D761" s="23" t="s">
        <v>74</v>
      </c>
      <c r="E761" s="183" t="s">
        <v>23</v>
      </c>
      <c r="F761" s="184"/>
      <c r="G761" s="25" t="s">
        <v>24</v>
      </c>
      <c r="H761" s="26">
        <v>1.3779999999999999</v>
      </c>
      <c r="I761" s="27">
        <v>20.32</v>
      </c>
      <c r="J761" s="27">
        <v>28</v>
      </c>
      <c r="K761" s="28">
        <f t="shared" si="226"/>
        <v>28</v>
      </c>
      <c r="L761" s="29"/>
      <c r="M761" s="6">
        <f t="shared" si="160"/>
        <v>0</v>
      </c>
    </row>
    <row r="762" spans="1:15" ht="24" customHeight="1" x14ac:dyDescent="0.25">
      <c r="A762" s="23" t="s">
        <v>28</v>
      </c>
      <c r="B762" s="24" t="s">
        <v>620</v>
      </c>
      <c r="C762" s="23" t="s">
        <v>21</v>
      </c>
      <c r="D762" s="23" t="s">
        <v>621</v>
      </c>
      <c r="E762" s="183" t="s">
        <v>31</v>
      </c>
      <c r="F762" s="184"/>
      <c r="G762" s="25" t="s">
        <v>80</v>
      </c>
      <c r="H762" s="26">
        <v>0.748</v>
      </c>
      <c r="I762" s="27">
        <v>35.049999999999997</v>
      </c>
      <c r="J762" s="27">
        <v>26.21</v>
      </c>
      <c r="K762" s="46">
        <f t="shared" si="226"/>
        <v>26.21</v>
      </c>
      <c r="L762" s="29"/>
      <c r="M762" s="6">
        <f t="shared" si="160"/>
        <v>0</v>
      </c>
    </row>
    <row r="763" spans="1:15" ht="24" customHeight="1" x14ac:dyDescent="0.25">
      <c r="A763" s="23" t="s">
        <v>28</v>
      </c>
      <c r="B763" s="24" t="s">
        <v>485</v>
      </c>
      <c r="C763" s="23" t="s">
        <v>21</v>
      </c>
      <c r="D763" s="23" t="s">
        <v>486</v>
      </c>
      <c r="E763" s="183" t="s">
        <v>31</v>
      </c>
      <c r="F763" s="184"/>
      <c r="G763" s="25" t="s">
        <v>159</v>
      </c>
      <c r="H763" s="26">
        <v>0.309</v>
      </c>
      <c r="I763" s="27">
        <v>19.89</v>
      </c>
      <c r="J763" s="27">
        <v>6.14</v>
      </c>
      <c r="K763" s="46">
        <f t="shared" si="226"/>
        <v>6.14</v>
      </c>
      <c r="L763" s="29"/>
      <c r="M763" s="6">
        <f t="shared" si="160"/>
        <v>0</v>
      </c>
    </row>
    <row r="764" spans="1:15" ht="24" customHeight="1" x14ac:dyDescent="0.25">
      <c r="A764" s="23" t="s">
        <v>28</v>
      </c>
      <c r="B764" s="24" t="s">
        <v>622</v>
      </c>
      <c r="C764" s="23" t="s">
        <v>21</v>
      </c>
      <c r="D764" s="23" t="s">
        <v>623</v>
      </c>
      <c r="E764" s="183" t="s">
        <v>31</v>
      </c>
      <c r="F764" s="184"/>
      <c r="G764" s="25" t="s">
        <v>77</v>
      </c>
      <c r="H764" s="26">
        <v>1</v>
      </c>
      <c r="I764" s="27">
        <v>350</v>
      </c>
      <c r="J764" s="27">
        <f t="shared" ref="J764:J765" si="227">I764*H764</f>
        <v>350</v>
      </c>
      <c r="K764" s="28">
        <f t="shared" si="226"/>
        <v>350</v>
      </c>
      <c r="L764" s="29"/>
      <c r="M764" s="6">
        <f t="shared" si="160"/>
        <v>0</v>
      </c>
    </row>
    <row r="765" spans="1:15" ht="25.5" customHeight="1" x14ac:dyDescent="0.25">
      <c r="A765" s="23" t="s">
        <v>28</v>
      </c>
      <c r="B765" s="24" t="s">
        <v>624</v>
      </c>
      <c r="C765" s="23" t="s">
        <v>21</v>
      </c>
      <c r="D765" s="23" t="s">
        <v>625</v>
      </c>
      <c r="E765" s="183" t="s">
        <v>31</v>
      </c>
      <c r="F765" s="184"/>
      <c r="G765" s="25" t="s">
        <v>83</v>
      </c>
      <c r="H765" s="26">
        <v>2.3220000000000001</v>
      </c>
      <c r="I765" s="27">
        <v>2.9</v>
      </c>
      <c r="J765" s="27">
        <f t="shared" si="227"/>
        <v>6.7337999999999996</v>
      </c>
      <c r="K765" s="28">
        <f t="shared" si="226"/>
        <v>6.73</v>
      </c>
      <c r="L765" s="29"/>
      <c r="M765" s="6">
        <f t="shared" si="160"/>
        <v>0</v>
      </c>
    </row>
    <row r="766" spans="1:15" ht="39" customHeight="1" x14ac:dyDescent="0.25">
      <c r="A766" s="23" t="s">
        <v>28</v>
      </c>
      <c r="B766" s="24" t="s">
        <v>626</v>
      </c>
      <c r="C766" s="23" t="s">
        <v>21</v>
      </c>
      <c r="D766" s="23" t="s">
        <v>627</v>
      </c>
      <c r="E766" s="183" t="s">
        <v>31</v>
      </c>
      <c r="F766" s="184"/>
      <c r="G766" s="25" t="s">
        <v>159</v>
      </c>
      <c r="H766" s="26">
        <v>1.7050000000000001</v>
      </c>
      <c r="I766" s="27">
        <v>0.15</v>
      </c>
      <c r="J766" s="27">
        <v>0.25</v>
      </c>
      <c r="K766" s="46">
        <f t="shared" si="226"/>
        <v>0.25</v>
      </c>
      <c r="L766" s="29"/>
      <c r="M766" s="6">
        <f t="shared" si="160"/>
        <v>0</v>
      </c>
    </row>
    <row r="767" spans="1:15" ht="18" customHeight="1" x14ac:dyDescent="0.25">
      <c r="A767" s="30"/>
      <c r="B767" s="30"/>
      <c r="C767" s="30"/>
      <c r="D767" s="30"/>
      <c r="E767" s="30" t="s">
        <v>41</v>
      </c>
      <c r="F767" s="31">
        <v>45.37</v>
      </c>
      <c r="G767" s="30" t="s">
        <v>42</v>
      </c>
      <c r="H767" s="31">
        <v>0</v>
      </c>
      <c r="I767" s="30" t="s">
        <v>43</v>
      </c>
      <c r="J767" s="31">
        <v>45.37</v>
      </c>
      <c r="K767" s="32"/>
      <c r="L767" s="29"/>
      <c r="M767" s="6">
        <f t="shared" si="160"/>
        <v>0</v>
      </c>
    </row>
    <row r="768" spans="1:15" ht="18" customHeight="1" x14ac:dyDescent="0.25">
      <c r="A768" s="30"/>
      <c r="B768" s="30"/>
      <c r="C768" s="30"/>
      <c r="D768" s="30"/>
      <c r="E768" s="30" t="s">
        <v>44</v>
      </c>
      <c r="F768" s="31">
        <f>J768-J759</f>
        <v>111.01999999999998</v>
      </c>
      <c r="G768" s="30"/>
      <c r="H768" s="187" t="s">
        <v>45</v>
      </c>
      <c r="I768" s="188"/>
      <c r="J768" s="31">
        <v>560.52</v>
      </c>
      <c r="K768" s="46">
        <f>TRUNC(K759*1.247,2)</f>
        <v>560.52</v>
      </c>
      <c r="L768" s="29"/>
      <c r="M768" s="6">
        <f t="shared" si="160"/>
        <v>0</v>
      </c>
    </row>
    <row r="769" spans="1:15" x14ac:dyDescent="0.25">
      <c r="A769" s="35"/>
      <c r="B769" s="35"/>
      <c r="C769" s="35"/>
      <c r="D769" s="35"/>
      <c r="E769" s="35"/>
      <c r="F769" s="35"/>
      <c r="G769" s="35" t="s">
        <v>46</v>
      </c>
      <c r="H769" s="36" t="s">
        <v>628</v>
      </c>
      <c r="I769" s="35" t="s">
        <v>48</v>
      </c>
      <c r="J769" s="37">
        <v>3648.98</v>
      </c>
      <c r="K769" s="45">
        <f>TRUNC(H769*K768,2)</f>
        <v>3648.98</v>
      </c>
      <c r="L769" s="39">
        <f>J769-K769</f>
        <v>0</v>
      </c>
      <c r="M769" s="6">
        <f t="shared" ref="M769:M1023" si="228">ABS(L769)</f>
        <v>0</v>
      </c>
      <c r="N769" s="40">
        <f t="shared" ref="N769:O769" si="229">J769</f>
        <v>3648.98</v>
      </c>
      <c r="O769" s="40">
        <f t="shared" si="229"/>
        <v>3648.98</v>
      </c>
    </row>
    <row r="770" spans="1:15" ht="0.75" customHeight="1" x14ac:dyDescent="0.25">
      <c r="A770" s="41"/>
      <c r="B770" s="41"/>
      <c r="C770" s="41"/>
      <c r="D770" s="41"/>
      <c r="E770" s="41"/>
      <c r="F770" s="41"/>
      <c r="G770" s="41"/>
      <c r="H770" s="41"/>
      <c r="I770" s="41"/>
      <c r="J770" s="41"/>
      <c r="K770" s="42"/>
      <c r="L770" s="43"/>
      <c r="M770" s="6">
        <f t="shared" si="228"/>
        <v>0</v>
      </c>
    </row>
    <row r="771" spans="1:15" ht="18" customHeight="1" x14ac:dyDescent="0.25">
      <c r="A771" s="11" t="s">
        <v>629</v>
      </c>
      <c r="B771" s="12" t="s">
        <v>11</v>
      </c>
      <c r="C771" s="11" t="s">
        <v>12</v>
      </c>
      <c r="D771" s="11" t="s">
        <v>13</v>
      </c>
      <c r="E771" s="185" t="s">
        <v>14</v>
      </c>
      <c r="F771" s="184"/>
      <c r="G771" s="13" t="s">
        <v>15</v>
      </c>
      <c r="H771" s="12" t="s">
        <v>16</v>
      </c>
      <c r="I771" s="12" t="s">
        <v>17</v>
      </c>
      <c r="J771" s="12" t="s">
        <v>18</v>
      </c>
      <c r="K771" s="14"/>
      <c r="L771" s="15"/>
      <c r="M771" s="6">
        <f t="shared" si="228"/>
        <v>0</v>
      </c>
    </row>
    <row r="772" spans="1:15" ht="25.5" customHeight="1" x14ac:dyDescent="0.25">
      <c r="A772" s="16" t="s">
        <v>19</v>
      </c>
      <c r="B772" s="17" t="s">
        <v>630</v>
      </c>
      <c r="C772" s="16" t="s">
        <v>21</v>
      </c>
      <c r="D772" s="16" t="s">
        <v>631</v>
      </c>
      <c r="E772" s="186" t="s">
        <v>422</v>
      </c>
      <c r="F772" s="184"/>
      <c r="G772" s="18" t="s">
        <v>77</v>
      </c>
      <c r="H772" s="19">
        <v>1</v>
      </c>
      <c r="I772" s="20">
        <f>J772</f>
        <v>228.16000000000003</v>
      </c>
      <c r="J772" s="20">
        <v>228.16000000000003</v>
      </c>
      <c r="K772" s="51">
        <f>SUM(K773:K777)</f>
        <v>228.16000000000003</v>
      </c>
      <c r="L772" s="22"/>
      <c r="M772" s="6">
        <f t="shared" si="228"/>
        <v>0</v>
      </c>
    </row>
    <row r="773" spans="1:15" ht="24" customHeight="1" x14ac:dyDescent="0.25">
      <c r="A773" s="23" t="s">
        <v>25</v>
      </c>
      <c r="B773" s="24" t="s">
        <v>464</v>
      </c>
      <c r="C773" s="23" t="s">
        <v>21</v>
      </c>
      <c r="D773" s="23" t="s">
        <v>465</v>
      </c>
      <c r="E773" s="183" t="s">
        <v>23</v>
      </c>
      <c r="F773" s="184"/>
      <c r="G773" s="25" t="s">
        <v>24</v>
      </c>
      <c r="H773" s="26">
        <v>0.64600000000000002</v>
      </c>
      <c r="I773" s="27">
        <v>22.69</v>
      </c>
      <c r="J773" s="27">
        <v>14.65</v>
      </c>
      <c r="K773" s="28">
        <f t="shared" ref="K773:K777" si="230">TRUNC(H773*I773,2)</f>
        <v>14.65</v>
      </c>
      <c r="L773" s="29"/>
      <c r="M773" s="6">
        <f t="shared" si="228"/>
        <v>0</v>
      </c>
    </row>
    <row r="774" spans="1:15" ht="24" customHeight="1" x14ac:dyDescent="0.25">
      <c r="A774" s="23" t="s">
        <v>25</v>
      </c>
      <c r="B774" s="24" t="s">
        <v>73</v>
      </c>
      <c r="C774" s="23" t="s">
        <v>21</v>
      </c>
      <c r="D774" s="23" t="s">
        <v>74</v>
      </c>
      <c r="E774" s="183" t="s">
        <v>23</v>
      </c>
      <c r="F774" s="184"/>
      <c r="G774" s="25" t="s">
        <v>24</v>
      </c>
      <c r="H774" s="26">
        <v>0.628</v>
      </c>
      <c r="I774" s="27">
        <v>20.32</v>
      </c>
      <c r="J774" s="27">
        <v>12.76</v>
      </c>
      <c r="K774" s="28">
        <f t="shared" si="230"/>
        <v>12.76</v>
      </c>
      <c r="L774" s="29"/>
      <c r="M774" s="6">
        <f t="shared" si="228"/>
        <v>0</v>
      </c>
    </row>
    <row r="775" spans="1:15" ht="25.5" customHeight="1" x14ac:dyDescent="0.25">
      <c r="A775" s="23" t="s">
        <v>28</v>
      </c>
      <c r="B775" s="24" t="s">
        <v>632</v>
      </c>
      <c r="C775" s="23" t="s">
        <v>21</v>
      </c>
      <c r="D775" s="23" t="s">
        <v>633</v>
      </c>
      <c r="E775" s="183" t="s">
        <v>31</v>
      </c>
      <c r="F775" s="184"/>
      <c r="G775" s="25" t="s">
        <v>80</v>
      </c>
      <c r="H775" s="26">
        <v>3.3000000000000002E-2</v>
      </c>
      <c r="I775" s="27">
        <v>15.1</v>
      </c>
      <c r="J775" s="27">
        <v>0.49</v>
      </c>
      <c r="K775" s="46">
        <f t="shared" si="230"/>
        <v>0.49</v>
      </c>
      <c r="L775" s="29"/>
      <c r="M775" s="6">
        <f t="shared" si="228"/>
        <v>0</v>
      </c>
    </row>
    <row r="776" spans="1:15" ht="24" customHeight="1" x14ac:dyDescent="0.25">
      <c r="A776" s="23" t="s">
        <v>28</v>
      </c>
      <c r="B776" s="24" t="s">
        <v>634</v>
      </c>
      <c r="C776" s="23" t="s">
        <v>21</v>
      </c>
      <c r="D776" s="23" t="s">
        <v>635</v>
      </c>
      <c r="E776" s="183" t="s">
        <v>31</v>
      </c>
      <c r="F776" s="184"/>
      <c r="G776" s="25" t="s">
        <v>77</v>
      </c>
      <c r="H776" s="26">
        <v>1</v>
      </c>
      <c r="I776" s="27">
        <v>189.05</v>
      </c>
      <c r="J776" s="27">
        <f>I776*H776</f>
        <v>189.05</v>
      </c>
      <c r="K776" s="28">
        <f t="shared" si="230"/>
        <v>189.05</v>
      </c>
      <c r="L776" s="29"/>
      <c r="M776" s="6">
        <f t="shared" si="228"/>
        <v>0</v>
      </c>
    </row>
    <row r="777" spans="1:15" ht="24" customHeight="1" x14ac:dyDescent="0.25">
      <c r="A777" s="23" t="s">
        <v>28</v>
      </c>
      <c r="B777" s="24" t="s">
        <v>485</v>
      </c>
      <c r="C777" s="23" t="s">
        <v>21</v>
      </c>
      <c r="D777" s="23" t="s">
        <v>486</v>
      </c>
      <c r="E777" s="183" t="s">
        <v>31</v>
      </c>
      <c r="F777" s="184"/>
      <c r="G777" s="25" t="s">
        <v>159</v>
      </c>
      <c r="H777" s="26">
        <v>0.56499999999999995</v>
      </c>
      <c r="I777" s="27">
        <v>19.850000000000001</v>
      </c>
      <c r="J777" s="27">
        <v>11.21</v>
      </c>
      <c r="K777" s="46">
        <f t="shared" si="230"/>
        <v>11.21</v>
      </c>
      <c r="L777" s="29"/>
      <c r="M777" s="6">
        <f t="shared" si="228"/>
        <v>0</v>
      </c>
    </row>
    <row r="778" spans="1:15" ht="18" customHeight="1" x14ac:dyDescent="0.25">
      <c r="A778" s="30"/>
      <c r="B778" s="30"/>
      <c r="C778" s="30"/>
      <c r="D778" s="30"/>
      <c r="E778" s="30" t="s">
        <v>41</v>
      </c>
      <c r="F778" s="31">
        <v>20.67</v>
      </c>
      <c r="G778" s="30" t="s">
        <v>42</v>
      </c>
      <c r="H778" s="31">
        <v>0</v>
      </c>
      <c r="I778" s="30" t="s">
        <v>43</v>
      </c>
      <c r="J778" s="31">
        <v>20.67</v>
      </c>
      <c r="K778" s="32"/>
      <c r="L778" s="29"/>
      <c r="M778" s="6">
        <f t="shared" si="228"/>
        <v>0</v>
      </c>
    </row>
    <row r="779" spans="1:15" ht="18" customHeight="1" x14ac:dyDescent="0.25">
      <c r="A779" s="30"/>
      <c r="B779" s="30"/>
      <c r="C779" s="30"/>
      <c r="D779" s="30"/>
      <c r="E779" s="30" t="s">
        <v>44</v>
      </c>
      <c r="F779" s="31">
        <f>J779-J772</f>
        <v>56.349999999999966</v>
      </c>
      <c r="G779" s="30"/>
      <c r="H779" s="187" t="s">
        <v>45</v>
      </c>
      <c r="I779" s="188"/>
      <c r="J779" s="31">
        <v>284.51</v>
      </c>
      <c r="K779" s="46">
        <f>TRUNC(K772*1.247,2)</f>
        <v>284.51</v>
      </c>
      <c r="L779" s="29"/>
      <c r="M779" s="6">
        <f t="shared" si="228"/>
        <v>0</v>
      </c>
    </row>
    <row r="780" spans="1:15" x14ac:dyDescent="0.25">
      <c r="A780" s="35"/>
      <c r="B780" s="35"/>
      <c r="C780" s="35"/>
      <c r="D780" s="35"/>
      <c r="E780" s="35"/>
      <c r="F780" s="35"/>
      <c r="G780" s="35" t="s">
        <v>46</v>
      </c>
      <c r="H780" s="36" t="s">
        <v>148</v>
      </c>
      <c r="I780" s="35" t="s">
        <v>48</v>
      </c>
      <c r="J780" s="37">
        <v>4893.57</v>
      </c>
      <c r="K780" s="45">
        <f>TRUNC(H780*K779,2)</f>
        <v>4893.57</v>
      </c>
      <c r="L780" s="39">
        <f>J780-K780</f>
        <v>0</v>
      </c>
      <c r="M780" s="6">
        <f t="shared" si="228"/>
        <v>0</v>
      </c>
      <c r="N780" s="40">
        <f t="shared" ref="N780:O780" si="231">J780</f>
        <v>4893.57</v>
      </c>
      <c r="O780" s="40">
        <f t="shared" si="231"/>
        <v>4893.57</v>
      </c>
    </row>
    <row r="781" spans="1:15" ht="0.75" customHeight="1" x14ac:dyDescent="0.25">
      <c r="A781" s="41"/>
      <c r="B781" s="41"/>
      <c r="C781" s="41"/>
      <c r="D781" s="41"/>
      <c r="E781" s="41"/>
      <c r="F781" s="41"/>
      <c r="G781" s="41"/>
      <c r="H781" s="41"/>
      <c r="I781" s="41"/>
      <c r="J781" s="41"/>
      <c r="K781" s="42"/>
      <c r="L781" s="43"/>
      <c r="M781" s="6">
        <f t="shared" si="228"/>
        <v>0</v>
      </c>
    </row>
    <row r="782" spans="1:15" ht="24" customHeight="1" x14ac:dyDescent="0.25">
      <c r="A782" s="7" t="s">
        <v>636</v>
      </c>
      <c r="B782" s="7"/>
      <c r="C782" s="7"/>
      <c r="D782" s="7" t="s">
        <v>637</v>
      </c>
      <c r="E782" s="7"/>
      <c r="F782" s="190"/>
      <c r="G782" s="184"/>
      <c r="H782" s="8"/>
      <c r="I782" s="61"/>
      <c r="J782" s="9">
        <f t="shared" ref="J782:K782" si="232">J790+J799+J808+J818+J827+J836+J846+J857+J866</f>
        <v>38540.54</v>
      </c>
      <c r="K782" s="48">
        <f t="shared" si="232"/>
        <v>38540.54</v>
      </c>
      <c r="L782" s="10"/>
      <c r="M782" s="6">
        <f t="shared" si="228"/>
        <v>0</v>
      </c>
    </row>
    <row r="783" spans="1:15" ht="18" customHeight="1" x14ac:dyDescent="0.25">
      <c r="A783" s="11" t="s">
        <v>638</v>
      </c>
      <c r="B783" s="12" t="s">
        <v>11</v>
      </c>
      <c r="C783" s="11" t="s">
        <v>12</v>
      </c>
      <c r="D783" s="11" t="s">
        <v>13</v>
      </c>
      <c r="E783" s="185" t="s">
        <v>14</v>
      </c>
      <c r="F783" s="184"/>
      <c r="G783" s="13" t="s">
        <v>15</v>
      </c>
      <c r="H783" s="12" t="s">
        <v>16</v>
      </c>
      <c r="I783" s="12" t="s">
        <v>17</v>
      </c>
      <c r="J783" s="12" t="s">
        <v>18</v>
      </c>
      <c r="K783" s="14"/>
      <c r="L783" s="15"/>
      <c r="M783" s="6">
        <f t="shared" si="228"/>
        <v>0</v>
      </c>
    </row>
    <row r="784" spans="1:15" ht="39" customHeight="1" x14ac:dyDescent="0.25">
      <c r="A784" s="16" t="s">
        <v>19</v>
      </c>
      <c r="B784" s="17" t="s">
        <v>639</v>
      </c>
      <c r="C784" s="16" t="s">
        <v>21</v>
      </c>
      <c r="D784" s="16" t="s">
        <v>640</v>
      </c>
      <c r="E784" s="186" t="s">
        <v>641</v>
      </c>
      <c r="F784" s="184"/>
      <c r="G784" s="18" t="s">
        <v>77</v>
      </c>
      <c r="H784" s="19">
        <v>1</v>
      </c>
      <c r="I784" s="20">
        <f>J784</f>
        <v>17.52</v>
      </c>
      <c r="J784" s="20">
        <f t="shared" ref="J784:K784" si="233">SUM(J785:J787)</f>
        <v>17.52</v>
      </c>
      <c r="K784" s="51">
        <f t="shared" si="233"/>
        <v>17.52</v>
      </c>
      <c r="L784" s="22"/>
      <c r="M784" s="6">
        <f t="shared" si="228"/>
        <v>0</v>
      </c>
    </row>
    <row r="785" spans="1:15" ht="24" customHeight="1" x14ac:dyDescent="0.25">
      <c r="A785" s="23" t="s">
        <v>25</v>
      </c>
      <c r="B785" s="24" t="s">
        <v>73</v>
      </c>
      <c r="C785" s="23" t="s">
        <v>21</v>
      </c>
      <c r="D785" s="23" t="s">
        <v>74</v>
      </c>
      <c r="E785" s="183" t="s">
        <v>23</v>
      </c>
      <c r="F785" s="184"/>
      <c r="G785" s="25" t="s">
        <v>24</v>
      </c>
      <c r="H785" s="26">
        <v>4.4400000000000002E-2</v>
      </c>
      <c r="I785" s="27">
        <v>20.32</v>
      </c>
      <c r="J785" s="27">
        <f t="shared" ref="J785:J787" si="234">TRUNC(I785*H785,2)</f>
        <v>0.9</v>
      </c>
      <c r="K785" s="28">
        <f t="shared" ref="K785:K787" si="235">TRUNC(H785*I785,2)</f>
        <v>0.9</v>
      </c>
      <c r="L785" s="29"/>
      <c r="M785" s="6">
        <f t="shared" si="228"/>
        <v>0</v>
      </c>
    </row>
    <row r="786" spans="1:15" ht="24" customHeight="1" x14ac:dyDescent="0.25">
      <c r="A786" s="23" t="s">
        <v>25</v>
      </c>
      <c r="B786" s="24" t="s">
        <v>642</v>
      </c>
      <c r="C786" s="23" t="s">
        <v>21</v>
      </c>
      <c r="D786" s="23" t="s">
        <v>643</v>
      </c>
      <c r="E786" s="183" t="s">
        <v>23</v>
      </c>
      <c r="F786" s="184"/>
      <c r="G786" s="25" t="s">
        <v>24</v>
      </c>
      <c r="H786" s="26">
        <v>0.2717</v>
      </c>
      <c r="I786" s="27">
        <v>27.11</v>
      </c>
      <c r="J786" s="27">
        <f t="shared" si="234"/>
        <v>7.36</v>
      </c>
      <c r="K786" s="28">
        <f t="shared" si="235"/>
        <v>7.36</v>
      </c>
      <c r="L786" s="29"/>
      <c r="M786" s="6">
        <f t="shared" si="228"/>
        <v>0</v>
      </c>
    </row>
    <row r="787" spans="1:15" ht="25.5" customHeight="1" x14ac:dyDescent="0.25">
      <c r="A787" s="23" t="s">
        <v>28</v>
      </c>
      <c r="B787" s="24" t="s">
        <v>644</v>
      </c>
      <c r="C787" s="23" t="s">
        <v>21</v>
      </c>
      <c r="D787" s="23" t="s">
        <v>645</v>
      </c>
      <c r="E787" s="183" t="s">
        <v>31</v>
      </c>
      <c r="F787" s="184"/>
      <c r="G787" s="25" t="s">
        <v>80</v>
      </c>
      <c r="H787" s="26">
        <v>2.2608799999999998</v>
      </c>
      <c r="I787" s="27">
        <v>4.0999999999999996</v>
      </c>
      <c r="J787" s="27">
        <f t="shared" si="234"/>
        <v>9.26</v>
      </c>
      <c r="K787" s="28">
        <f t="shared" si="235"/>
        <v>9.26</v>
      </c>
      <c r="L787" s="29"/>
      <c r="M787" s="6">
        <f t="shared" si="228"/>
        <v>0</v>
      </c>
    </row>
    <row r="788" spans="1:15" ht="18" customHeight="1" x14ac:dyDescent="0.25">
      <c r="A788" s="30"/>
      <c r="B788" s="30"/>
      <c r="C788" s="30"/>
      <c r="D788" s="30"/>
      <c r="E788" s="30" t="s">
        <v>41</v>
      </c>
      <c r="F788" s="31">
        <v>6.12</v>
      </c>
      <c r="G788" s="30" t="s">
        <v>42</v>
      </c>
      <c r="H788" s="31">
        <v>0</v>
      </c>
      <c r="I788" s="30" t="s">
        <v>43</v>
      </c>
      <c r="J788" s="31">
        <v>6.12</v>
      </c>
      <c r="K788" s="32"/>
      <c r="L788" s="29"/>
      <c r="M788" s="6">
        <f t="shared" si="228"/>
        <v>0</v>
      </c>
    </row>
    <row r="789" spans="1:15" ht="18" customHeight="1" x14ac:dyDescent="0.25">
      <c r="A789" s="30"/>
      <c r="B789" s="30"/>
      <c r="C789" s="30"/>
      <c r="D789" s="30"/>
      <c r="E789" s="30" t="s">
        <v>44</v>
      </c>
      <c r="F789" s="31">
        <f>J789-J784</f>
        <v>4.32</v>
      </c>
      <c r="G789" s="30"/>
      <c r="H789" s="187" t="s">
        <v>45</v>
      </c>
      <c r="I789" s="188"/>
      <c r="J789" s="31">
        <f t="shared" ref="J789:K789" si="236">TRUNC(J784*1.247,2)</f>
        <v>21.84</v>
      </c>
      <c r="K789" s="46">
        <f t="shared" si="236"/>
        <v>21.84</v>
      </c>
      <c r="L789" s="29"/>
      <c r="M789" s="6">
        <f t="shared" si="228"/>
        <v>0</v>
      </c>
    </row>
    <row r="790" spans="1:15" x14ac:dyDescent="0.25">
      <c r="A790" s="35"/>
      <c r="B790" s="35"/>
      <c r="C790" s="35"/>
      <c r="D790" s="35"/>
      <c r="E790" s="35"/>
      <c r="F790" s="35"/>
      <c r="G790" s="35" t="s">
        <v>46</v>
      </c>
      <c r="H790" s="36" t="s">
        <v>646</v>
      </c>
      <c r="I790" s="35" t="s">
        <v>48</v>
      </c>
      <c r="J790" s="37">
        <f>TRUNC(J789*H790,2)</f>
        <v>5461.31</v>
      </c>
      <c r="K790" s="45">
        <f>TRUNC(H790*K789,2)</f>
        <v>5461.31</v>
      </c>
      <c r="L790" s="39">
        <f>J790-K790</f>
        <v>0</v>
      </c>
      <c r="M790" s="6">
        <f t="shared" si="228"/>
        <v>0</v>
      </c>
      <c r="N790" s="40">
        <f t="shared" ref="N790:O790" si="237">J790</f>
        <v>5461.31</v>
      </c>
      <c r="O790" s="40">
        <f t="shared" si="237"/>
        <v>5461.31</v>
      </c>
    </row>
    <row r="791" spans="1:15" ht="0.75" customHeight="1" x14ac:dyDescent="0.25">
      <c r="A791" s="41"/>
      <c r="B791" s="41"/>
      <c r="C791" s="41"/>
      <c r="D791" s="41"/>
      <c r="E791" s="41"/>
      <c r="F791" s="41"/>
      <c r="G791" s="41"/>
      <c r="H791" s="41"/>
      <c r="I791" s="41"/>
      <c r="J791" s="41"/>
      <c r="K791" s="42"/>
      <c r="L791" s="43"/>
      <c r="M791" s="6">
        <f t="shared" si="228"/>
        <v>0</v>
      </c>
    </row>
    <row r="792" spans="1:15" ht="18" customHeight="1" x14ac:dyDescent="0.25">
      <c r="A792" s="11" t="s">
        <v>647</v>
      </c>
      <c r="B792" s="12" t="s">
        <v>11</v>
      </c>
      <c r="C792" s="11" t="s">
        <v>12</v>
      </c>
      <c r="D792" s="11" t="s">
        <v>13</v>
      </c>
      <c r="E792" s="185" t="s">
        <v>14</v>
      </c>
      <c r="F792" s="184"/>
      <c r="G792" s="13" t="s">
        <v>15</v>
      </c>
      <c r="H792" s="12" t="s">
        <v>16</v>
      </c>
      <c r="I792" s="12" t="s">
        <v>17</v>
      </c>
      <c r="J792" s="12" t="s">
        <v>18</v>
      </c>
      <c r="K792" s="14"/>
      <c r="L792" s="15"/>
      <c r="M792" s="6">
        <f t="shared" si="228"/>
        <v>0</v>
      </c>
    </row>
    <row r="793" spans="1:15" ht="39" customHeight="1" x14ac:dyDescent="0.25">
      <c r="A793" s="16" t="s">
        <v>19</v>
      </c>
      <c r="B793" s="17" t="s">
        <v>639</v>
      </c>
      <c r="C793" s="16" t="s">
        <v>21</v>
      </c>
      <c r="D793" s="16" t="s">
        <v>640</v>
      </c>
      <c r="E793" s="186" t="s">
        <v>641</v>
      </c>
      <c r="F793" s="184"/>
      <c r="G793" s="18" t="s">
        <v>77</v>
      </c>
      <c r="H793" s="19">
        <v>1</v>
      </c>
      <c r="I793" s="20">
        <f>J793</f>
        <v>17.5</v>
      </c>
      <c r="J793" s="20">
        <f t="shared" ref="J793:K793" si="238">SUM(J794:J796)</f>
        <v>17.5</v>
      </c>
      <c r="K793" s="51">
        <f t="shared" si="238"/>
        <v>17.5</v>
      </c>
      <c r="L793" s="22"/>
      <c r="M793" s="6">
        <f t="shared" si="228"/>
        <v>0</v>
      </c>
    </row>
    <row r="794" spans="1:15" ht="24" customHeight="1" x14ac:dyDescent="0.25">
      <c r="A794" s="23" t="s">
        <v>25</v>
      </c>
      <c r="B794" s="24" t="s">
        <v>73</v>
      </c>
      <c r="C794" s="23" t="s">
        <v>21</v>
      </c>
      <c r="D794" s="23" t="s">
        <v>74</v>
      </c>
      <c r="E794" s="183" t="s">
        <v>23</v>
      </c>
      <c r="F794" s="184"/>
      <c r="G794" s="25" t="s">
        <v>24</v>
      </c>
      <c r="H794" s="26">
        <v>4.4400000000000002E-2</v>
      </c>
      <c r="I794" s="27">
        <v>20.32</v>
      </c>
      <c r="J794" s="27">
        <f t="shared" ref="J794:J796" si="239">TRUNC(I794*H794,2)</f>
        <v>0.9</v>
      </c>
      <c r="K794" s="28">
        <f t="shared" ref="K794:K796" si="240">TRUNC(H794*I794,2)</f>
        <v>0.9</v>
      </c>
      <c r="L794" s="29"/>
      <c r="M794" s="6">
        <f t="shared" si="228"/>
        <v>0</v>
      </c>
    </row>
    <row r="795" spans="1:15" ht="24" customHeight="1" x14ac:dyDescent="0.25">
      <c r="A795" s="23" t="s">
        <v>25</v>
      </c>
      <c r="B795" s="24" t="s">
        <v>642</v>
      </c>
      <c r="C795" s="23" t="s">
        <v>21</v>
      </c>
      <c r="D795" s="23" t="s">
        <v>643</v>
      </c>
      <c r="E795" s="183" t="s">
        <v>23</v>
      </c>
      <c r="F795" s="184"/>
      <c r="G795" s="25" t="s">
        <v>24</v>
      </c>
      <c r="H795" s="26">
        <v>0.2717</v>
      </c>
      <c r="I795" s="27">
        <v>27.11</v>
      </c>
      <c r="J795" s="27">
        <f t="shared" si="239"/>
        <v>7.36</v>
      </c>
      <c r="K795" s="28">
        <f t="shared" si="240"/>
        <v>7.36</v>
      </c>
      <c r="L795" s="29"/>
      <c r="M795" s="6">
        <f t="shared" si="228"/>
        <v>0</v>
      </c>
    </row>
    <row r="796" spans="1:15" ht="25.5" customHeight="1" x14ac:dyDescent="0.25">
      <c r="A796" s="23" t="s">
        <v>28</v>
      </c>
      <c r="B796" s="24" t="s">
        <v>644</v>
      </c>
      <c r="C796" s="23" t="s">
        <v>21</v>
      </c>
      <c r="D796" s="23" t="s">
        <v>645</v>
      </c>
      <c r="E796" s="183" t="s">
        <v>31</v>
      </c>
      <c r="F796" s="184"/>
      <c r="G796" s="25" t="s">
        <v>80</v>
      </c>
      <c r="H796" s="26">
        <v>2.2608799999999998</v>
      </c>
      <c r="I796" s="27">
        <v>4.09</v>
      </c>
      <c r="J796" s="27">
        <f t="shared" si="239"/>
        <v>9.24</v>
      </c>
      <c r="K796" s="28">
        <f t="shared" si="240"/>
        <v>9.24</v>
      </c>
      <c r="L796" s="29"/>
      <c r="M796" s="6">
        <f t="shared" si="228"/>
        <v>0</v>
      </c>
    </row>
    <row r="797" spans="1:15" ht="18" customHeight="1" x14ac:dyDescent="0.25">
      <c r="A797" s="30"/>
      <c r="B797" s="30"/>
      <c r="C797" s="30"/>
      <c r="D797" s="30"/>
      <c r="E797" s="30" t="s">
        <v>41</v>
      </c>
      <c r="F797" s="31">
        <v>6.12</v>
      </c>
      <c r="G797" s="30" t="s">
        <v>42</v>
      </c>
      <c r="H797" s="31">
        <v>0</v>
      </c>
      <c r="I797" s="30" t="s">
        <v>43</v>
      </c>
      <c r="J797" s="31">
        <v>6.12</v>
      </c>
      <c r="K797" s="32"/>
      <c r="L797" s="29"/>
      <c r="M797" s="6">
        <f t="shared" si="228"/>
        <v>0</v>
      </c>
    </row>
    <row r="798" spans="1:15" ht="18" customHeight="1" x14ac:dyDescent="0.25">
      <c r="A798" s="30"/>
      <c r="B798" s="30"/>
      <c r="C798" s="30"/>
      <c r="D798" s="30"/>
      <c r="E798" s="30" t="s">
        <v>44</v>
      </c>
      <c r="F798" s="31">
        <f>J798-J793</f>
        <v>4.32</v>
      </c>
      <c r="G798" s="30"/>
      <c r="H798" s="187" t="s">
        <v>45</v>
      </c>
      <c r="I798" s="188"/>
      <c r="J798" s="31">
        <f>TRUNC(J793*1.247,2)</f>
        <v>21.82</v>
      </c>
      <c r="K798" s="46">
        <f>TRUNC(K793*1.247,2)</f>
        <v>21.82</v>
      </c>
      <c r="L798" s="29"/>
      <c r="M798" s="6">
        <f t="shared" si="228"/>
        <v>0</v>
      </c>
    </row>
    <row r="799" spans="1:15" x14ac:dyDescent="0.25">
      <c r="A799" s="35"/>
      <c r="B799" s="35"/>
      <c r="C799" s="35"/>
      <c r="D799" s="35"/>
      <c r="E799" s="35"/>
      <c r="F799" s="35"/>
      <c r="G799" s="35" t="s">
        <v>46</v>
      </c>
      <c r="H799" s="36" t="s">
        <v>648</v>
      </c>
      <c r="I799" s="35" t="s">
        <v>48</v>
      </c>
      <c r="J799" s="37">
        <f>TRUNC(J798*H799,2)</f>
        <v>1130.27</v>
      </c>
      <c r="K799" s="45">
        <f>TRUNC(H799*K798,2)</f>
        <v>1130.27</v>
      </c>
      <c r="L799" s="39">
        <f>J799-K799</f>
        <v>0</v>
      </c>
      <c r="M799" s="6">
        <f t="shared" si="228"/>
        <v>0</v>
      </c>
      <c r="N799" s="40">
        <f t="shared" ref="N799:O799" si="241">J799</f>
        <v>1130.27</v>
      </c>
      <c r="O799" s="40">
        <f t="shared" si="241"/>
        <v>1130.27</v>
      </c>
    </row>
    <row r="800" spans="1:15" ht="0.75" customHeight="1" x14ac:dyDescent="0.25">
      <c r="A800" s="41"/>
      <c r="B800" s="41"/>
      <c r="C800" s="41"/>
      <c r="D800" s="41"/>
      <c r="E800" s="41"/>
      <c r="F800" s="41"/>
      <c r="G800" s="41"/>
      <c r="H800" s="41"/>
      <c r="I800" s="41"/>
      <c r="J800" s="41"/>
      <c r="K800" s="42"/>
      <c r="L800" s="43"/>
      <c r="M800" s="6">
        <f t="shared" si="228"/>
        <v>0</v>
      </c>
    </row>
    <row r="801" spans="1:15" ht="18" customHeight="1" x14ac:dyDescent="0.25">
      <c r="A801" s="11" t="s">
        <v>649</v>
      </c>
      <c r="B801" s="12" t="s">
        <v>11</v>
      </c>
      <c r="C801" s="11" t="s">
        <v>12</v>
      </c>
      <c r="D801" s="11" t="s">
        <v>13</v>
      </c>
      <c r="E801" s="185" t="s">
        <v>14</v>
      </c>
      <c r="F801" s="184"/>
      <c r="G801" s="13" t="s">
        <v>15</v>
      </c>
      <c r="H801" s="12" t="s">
        <v>16</v>
      </c>
      <c r="I801" s="12" t="s">
        <v>17</v>
      </c>
      <c r="J801" s="12" t="s">
        <v>18</v>
      </c>
      <c r="K801" s="14"/>
      <c r="L801" s="15"/>
      <c r="M801" s="6">
        <f t="shared" si="228"/>
        <v>0</v>
      </c>
    </row>
    <row r="802" spans="1:15" ht="25.5" customHeight="1" x14ac:dyDescent="0.25">
      <c r="A802" s="16" t="s">
        <v>19</v>
      </c>
      <c r="B802" s="17" t="s">
        <v>650</v>
      </c>
      <c r="C802" s="16" t="s">
        <v>21</v>
      </c>
      <c r="D802" s="16" t="s">
        <v>651</v>
      </c>
      <c r="E802" s="186" t="s">
        <v>641</v>
      </c>
      <c r="F802" s="184"/>
      <c r="G802" s="18" t="s">
        <v>77</v>
      </c>
      <c r="H802" s="19">
        <v>1</v>
      </c>
      <c r="I802" s="20">
        <f>J802</f>
        <v>9.41</v>
      </c>
      <c r="J802" s="20">
        <f t="shared" ref="J802:K802" si="242">SUM(J803:J805)</f>
        <v>9.41</v>
      </c>
      <c r="K802" s="51">
        <f t="shared" si="242"/>
        <v>9.41</v>
      </c>
      <c r="L802" s="22"/>
      <c r="M802" s="6">
        <f t="shared" si="228"/>
        <v>0</v>
      </c>
    </row>
    <row r="803" spans="1:15" ht="24" customHeight="1" x14ac:dyDescent="0.25">
      <c r="A803" s="23" t="s">
        <v>25</v>
      </c>
      <c r="B803" s="24" t="s">
        <v>642</v>
      </c>
      <c r="C803" s="23" t="s">
        <v>21</v>
      </c>
      <c r="D803" s="23" t="s">
        <v>643</v>
      </c>
      <c r="E803" s="183" t="s">
        <v>23</v>
      </c>
      <c r="F803" s="184"/>
      <c r="G803" s="25" t="s">
        <v>24</v>
      </c>
      <c r="H803" s="26">
        <v>0.16309999999999999</v>
      </c>
      <c r="I803" s="27">
        <v>27.11</v>
      </c>
      <c r="J803" s="27">
        <f t="shared" ref="J803:J805" si="243">TRUNC(I803*H803,2)</f>
        <v>4.42</v>
      </c>
      <c r="K803" s="28">
        <f t="shared" ref="K803:K805" si="244">TRUNC(H803*I803,2)</f>
        <v>4.42</v>
      </c>
      <c r="L803" s="29"/>
      <c r="M803" s="6">
        <f t="shared" si="228"/>
        <v>0</v>
      </c>
    </row>
    <row r="804" spans="1:15" ht="24" customHeight="1" x14ac:dyDescent="0.25">
      <c r="A804" s="23" t="s">
        <v>25</v>
      </c>
      <c r="B804" s="24" t="s">
        <v>73</v>
      </c>
      <c r="C804" s="23" t="s">
        <v>21</v>
      </c>
      <c r="D804" s="23" t="s">
        <v>74</v>
      </c>
      <c r="E804" s="183" t="s">
        <v>23</v>
      </c>
      <c r="F804" s="184"/>
      <c r="G804" s="25" t="s">
        <v>24</v>
      </c>
      <c r="H804" s="26">
        <v>5.4399999999999997E-2</v>
      </c>
      <c r="I804" s="27">
        <v>20.32</v>
      </c>
      <c r="J804" s="27">
        <f t="shared" si="243"/>
        <v>1.1000000000000001</v>
      </c>
      <c r="K804" s="28">
        <f t="shared" si="244"/>
        <v>1.1000000000000001</v>
      </c>
      <c r="L804" s="29"/>
      <c r="M804" s="6">
        <f t="shared" si="228"/>
        <v>0</v>
      </c>
    </row>
    <row r="805" spans="1:15" ht="24" customHeight="1" x14ac:dyDescent="0.25">
      <c r="A805" s="23" t="s">
        <v>28</v>
      </c>
      <c r="B805" s="24" t="s">
        <v>108</v>
      </c>
      <c r="C805" s="23" t="s">
        <v>21</v>
      </c>
      <c r="D805" s="23" t="s">
        <v>109</v>
      </c>
      <c r="E805" s="183" t="s">
        <v>31</v>
      </c>
      <c r="F805" s="184"/>
      <c r="G805" s="25" t="s">
        <v>110</v>
      </c>
      <c r="H805" s="26">
        <v>0.22850000000000001</v>
      </c>
      <c r="I805" s="27">
        <v>17.03</v>
      </c>
      <c r="J805" s="27">
        <f t="shared" si="243"/>
        <v>3.89</v>
      </c>
      <c r="K805" s="28">
        <f t="shared" si="244"/>
        <v>3.89</v>
      </c>
      <c r="L805" s="29"/>
      <c r="M805" s="6">
        <f t="shared" si="228"/>
        <v>0</v>
      </c>
    </row>
    <row r="806" spans="1:15" ht="18" customHeight="1" x14ac:dyDescent="0.25">
      <c r="A806" s="30"/>
      <c r="B806" s="30"/>
      <c r="C806" s="30"/>
      <c r="D806" s="30"/>
      <c r="E806" s="30" t="s">
        <v>41</v>
      </c>
      <c r="F806" s="31">
        <v>4.0999999999999996</v>
      </c>
      <c r="G806" s="30" t="s">
        <v>42</v>
      </c>
      <c r="H806" s="31">
        <v>0</v>
      </c>
      <c r="I806" s="30" t="s">
        <v>43</v>
      </c>
      <c r="J806" s="31">
        <v>4.0999999999999996</v>
      </c>
      <c r="K806" s="32"/>
      <c r="L806" s="29"/>
      <c r="M806" s="6">
        <f t="shared" si="228"/>
        <v>0</v>
      </c>
    </row>
    <row r="807" spans="1:15" ht="18" customHeight="1" x14ac:dyDescent="0.25">
      <c r="A807" s="30"/>
      <c r="B807" s="30"/>
      <c r="C807" s="30"/>
      <c r="D807" s="30"/>
      <c r="E807" s="30" t="s">
        <v>44</v>
      </c>
      <c r="F807" s="31">
        <f>J807-J802</f>
        <v>2.3200000000000003</v>
      </c>
      <c r="G807" s="30"/>
      <c r="H807" s="187" t="s">
        <v>45</v>
      </c>
      <c r="I807" s="188"/>
      <c r="J807" s="31">
        <f>TRUNC(J802*1.247,2)</f>
        <v>11.73</v>
      </c>
      <c r="K807" s="46">
        <f>TRUNC(K802*1.247,2)</f>
        <v>11.73</v>
      </c>
      <c r="L807" s="29"/>
      <c r="M807" s="6">
        <f t="shared" si="228"/>
        <v>0</v>
      </c>
    </row>
    <row r="808" spans="1:15" x14ac:dyDescent="0.25">
      <c r="A808" s="35"/>
      <c r="B808" s="35"/>
      <c r="C808" s="35"/>
      <c r="D808" s="35"/>
      <c r="E808" s="35"/>
      <c r="F808" s="35"/>
      <c r="G808" s="35" t="s">
        <v>46</v>
      </c>
      <c r="H808" s="36" t="s">
        <v>652</v>
      </c>
      <c r="I808" s="35" t="s">
        <v>48</v>
      </c>
      <c r="J808" s="37">
        <f>TRUNC(J807*H808,2)</f>
        <v>4700.91</v>
      </c>
      <c r="K808" s="45">
        <f>TRUNC(H808*K807,2)</f>
        <v>4700.91</v>
      </c>
      <c r="L808" s="39">
        <f>J808-K808</f>
        <v>0</v>
      </c>
      <c r="M808" s="6">
        <f t="shared" si="228"/>
        <v>0</v>
      </c>
      <c r="N808" s="40">
        <f t="shared" ref="N808:O808" si="245">J808</f>
        <v>4700.91</v>
      </c>
      <c r="O808" s="40">
        <f t="shared" si="245"/>
        <v>4700.91</v>
      </c>
    </row>
    <row r="809" spans="1:15" ht="0.75" customHeight="1" x14ac:dyDescent="0.25">
      <c r="A809" s="41"/>
      <c r="B809" s="41"/>
      <c r="C809" s="41"/>
      <c r="D809" s="41"/>
      <c r="E809" s="41"/>
      <c r="F809" s="41"/>
      <c r="G809" s="41"/>
      <c r="H809" s="41"/>
      <c r="I809" s="41"/>
      <c r="J809" s="41"/>
      <c r="K809" s="42"/>
      <c r="L809" s="43"/>
      <c r="M809" s="6">
        <f t="shared" si="228"/>
        <v>0</v>
      </c>
    </row>
    <row r="810" spans="1:15" ht="18" customHeight="1" x14ac:dyDescent="0.25">
      <c r="A810" s="11" t="s">
        <v>653</v>
      </c>
      <c r="B810" s="12" t="s">
        <v>11</v>
      </c>
      <c r="C810" s="11" t="s">
        <v>12</v>
      </c>
      <c r="D810" s="11" t="s">
        <v>13</v>
      </c>
      <c r="E810" s="185" t="s">
        <v>14</v>
      </c>
      <c r="F810" s="184"/>
      <c r="G810" s="13" t="s">
        <v>15</v>
      </c>
      <c r="H810" s="12" t="s">
        <v>16</v>
      </c>
      <c r="I810" s="12" t="s">
        <v>17</v>
      </c>
      <c r="J810" s="12" t="s">
        <v>18</v>
      </c>
      <c r="K810" s="14"/>
      <c r="L810" s="15"/>
      <c r="M810" s="6">
        <f t="shared" si="228"/>
        <v>0</v>
      </c>
    </row>
    <row r="811" spans="1:15" ht="25.5" customHeight="1" x14ac:dyDescent="0.25">
      <c r="A811" s="16" t="s">
        <v>19</v>
      </c>
      <c r="B811" s="17" t="s">
        <v>654</v>
      </c>
      <c r="C811" s="16" t="s">
        <v>21</v>
      </c>
      <c r="D811" s="16" t="s">
        <v>655</v>
      </c>
      <c r="E811" s="186" t="s">
        <v>641</v>
      </c>
      <c r="F811" s="184"/>
      <c r="G811" s="18" t="s">
        <v>77</v>
      </c>
      <c r="H811" s="19">
        <v>1</v>
      </c>
      <c r="I811" s="20">
        <f>J811</f>
        <v>14.809999999999999</v>
      </c>
      <c r="J811" s="20">
        <f t="shared" ref="J811:K811" si="246">SUM(J812:J815)</f>
        <v>14.809999999999999</v>
      </c>
      <c r="K811" s="51">
        <f t="shared" si="246"/>
        <v>14.809999999999999</v>
      </c>
      <c r="L811" s="22"/>
      <c r="M811" s="6">
        <f t="shared" si="228"/>
        <v>0</v>
      </c>
    </row>
    <row r="812" spans="1:15" ht="24" customHeight="1" x14ac:dyDescent="0.25">
      <c r="A812" s="23" t="s">
        <v>25</v>
      </c>
      <c r="B812" s="24" t="s">
        <v>73</v>
      </c>
      <c r="C812" s="23" t="s">
        <v>21</v>
      </c>
      <c r="D812" s="23" t="s">
        <v>74</v>
      </c>
      <c r="E812" s="183" t="s">
        <v>23</v>
      </c>
      <c r="F812" s="184"/>
      <c r="G812" s="25" t="s">
        <v>24</v>
      </c>
      <c r="H812" s="26">
        <v>0.1203</v>
      </c>
      <c r="I812" s="27">
        <v>20.32</v>
      </c>
      <c r="J812" s="27">
        <f t="shared" ref="J812:J815" si="247">TRUNC(I812*H812,2)</f>
        <v>2.44</v>
      </c>
      <c r="K812" s="28">
        <f t="shared" ref="K812:K815" si="248">TRUNC(H812*I812,2)</f>
        <v>2.44</v>
      </c>
      <c r="L812" s="29"/>
      <c r="M812" s="6">
        <f t="shared" si="228"/>
        <v>0</v>
      </c>
    </row>
    <row r="813" spans="1:15" ht="24" customHeight="1" x14ac:dyDescent="0.25">
      <c r="A813" s="23" t="s">
        <v>25</v>
      </c>
      <c r="B813" s="24" t="s">
        <v>642</v>
      </c>
      <c r="C813" s="23" t="s">
        <v>21</v>
      </c>
      <c r="D813" s="23" t="s">
        <v>643</v>
      </c>
      <c r="E813" s="183" t="s">
        <v>23</v>
      </c>
      <c r="F813" s="184"/>
      <c r="G813" s="25" t="s">
        <v>24</v>
      </c>
      <c r="H813" s="26">
        <v>0.36099999999999999</v>
      </c>
      <c r="I813" s="27">
        <v>27.11</v>
      </c>
      <c r="J813" s="27">
        <f t="shared" si="247"/>
        <v>9.7799999999999994</v>
      </c>
      <c r="K813" s="28">
        <f t="shared" si="248"/>
        <v>9.7799999999999994</v>
      </c>
      <c r="L813" s="29"/>
      <c r="M813" s="6">
        <f t="shared" si="228"/>
        <v>0</v>
      </c>
    </row>
    <row r="814" spans="1:15" ht="25.5" customHeight="1" x14ac:dyDescent="0.25">
      <c r="A814" s="23" t="s">
        <v>28</v>
      </c>
      <c r="B814" s="24" t="s">
        <v>656</v>
      </c>
      <c r="C814" s="23" t="s">
        <v>21</v>
      </c>
      <c r="D814" s="23" t="s">
        <v>657</v>
      </c>
      <c r="E814" s="183" t="s">
        <v>31</v>
      </c>
      <c r="F814" s="184"/>
      <c r="G814" s="25" t="s">
        <v>159</v>
      </c>
      <c r="H814" s="26">
        <v>8.0199999999999994E-2</v>
      </c>
      <c r="I814" s="27">
        <v>0.85</v>
      </c>
      <c r="J814" s="27">
        <f t="shared" si="247"/>
        <v>0.06</v>
      </c>
      <c r="K814" s="28">
        <f t="shared" si="248"/>
        <v>0.06</v>
      </c>
      <c r="L814" s="29"/>
      <c r="M814" s="6">
        <f t="shared" si="228"/>
        <v>0</v>
      </c>
    </row>
    <row r="815" spans="1:15" ht="25.5" customHeight="1" x14ac:dyDescent="0.25">
      <c r="A815" s="23" t="s">
        <v>28</v>
      </c>
      <c r="B815" s="24" t="s">
        <v>658</v>
      </c>
      <c r="C815" s="23" t="s">
        <v>21</v>
      </c>
      <c r="D815" s="23" t="s">
        <v>659</v>
      </c>
      <c r="E815" s="183" t="s">
        <v>31</v>
      </c>
      <c r="F815" s="184"/>
      <c r="G815" s="25" t="s">
        <v>80</v>
      </c>
      <c r="H815" s="26">
        <v>1.3389</v>
      </c>
      <c r="I815" s="27">
        <v>1.89</v>
      </c>
      <c r="J815" s="27">
        <f t="shared" si="247"/>
        <v>2.5299999999999998</v>
      </c>
      <c r="K815" s="28">
        <f t="shared" si="248"/>
        <v>2.5299999999999998</v>
      </c>
      <c r="L815" s="29"/>
      <c r="M815" s="6">
        <f t="shared" si="228"/>
        <v>0</v>
      </c>
    </row>
    <row r="816" spans="1:15" ht="18" customHeight="1" x14ac:dyDescent="0.25">
      <c r="A816" s="30"/>
      <c r="B816" s="30"/>
      <c r="C816" s="30"/>
      <c r="D816" s="30"/>
      <c r="E816" s="30" t="s">
        <v>41</v>
      </c>
      <c r="F816" s="31">
        <v>9.07</v>
      </c>
      <c r="G816" s="30" t="s">
        <v>42</v>
      </c>
      <c r="H816" s="31">
        <v>0</v>
      </c>
      <c r="I816" s="30" t="s">
        <v>43</v>
      </c>
      <c r="J816" s="31">
        <v>9.07</v>
      </c>
      <c r="K816" s="32"/>
      <c r="L816" s="29"/>
      <c r="M816" s="6">
        <f t="shared" si="228"/>
        <v>0</v>
      </c>
    </row>
    <row r="817" spans="1:15" ht="18" customHeight="1" x14ac:dyDescent="0.25">
      <c r="A817" s="30"/>
      <c r="B817" s="30"/>
      <c r="C817" s="30"/>
      <c r="D817" s="30"/>
      <c r="E817" s="30" t="s">
        <v>44</v>
      </c>
      <c r="F817" s="31">
        <f>J817-J811</f>
        <v>3.6500000000000021</v>
      </c>
      <c r="G817" s="30"/>
      <c r="H817" s="187" t="s">
        <v>45</v>
      </c>
      <c r="I817" s="188"/>
      <c r="J817" s="31">
        <f>TRUNC(J811*1.247,2)</f>
        <v>18.46</v>
      </c>
      <c r="K817" s="46">
        <f>TRUNC(K811*1.247,2)</f>
        <v>18.46</v>
      </c>
      <c r="L817" s="29"/>
      <c r="M817" s="6">
        <f t="shared" si="228"/>
        <v>0</v>
      </c>
    </row>
    <row r="818" spans="1:15" x14ac:dyDescent="0.25">
      <c r="A818" s="35"/>
      <c r="B818" s="35"/>
      <c r="C818" s="35"/>
      <c r="D818" s="35"/>
      <c r="E818" s="35"/>
      <c r="F818" s="35"/>
      <c r="G818" s="35" t="s">
        <v>46</v>
      </c>
      <c r="H818" s="36" t="s">
        <v>652</v>
      </c>
      <c r="I818" s="35" t="s">
        <v>48</v>
      </c>
      <c r="J818" s="37">
        <f>TRUNC(J817*H818,2)</f>
        <v>7398.02</v>
      </c>
      <c r="K818" s="45">
        <f>TRUNC(H818*K817,2)</f>
        <v>7398.02</v>
      </c>
      <c r="L818" s="39">
        <f>J818-K818</f>
        <v>0</v>
      </c>
      <c r="M818" s="6">
        <f t="shared" si="228"/>
        <v>0</v>
      </c>
      <c r="N818" s="40">
        <f t="shared" ref="N818:O818" si="249">J818</f>
        <v>7398.02</v>
      </c>
      <c r="O818" s="40">
        <f t="shared" si="249"/>
        <v>7398.02</v>
      </c>
    </row>
    <row r="819" spans="1:15" ht="0.75" customHeight="1" x14ac:dyDescent="0.25">
      <c r="A819" s="41"/>
      <c r="B819" s="41"/>
      <c r="C819" s="41"/>
      <c r="D819" s="41"/>
      <c r="E819" s="41"/>
      <c r="F819" s="41"/>
      <c r="G819" s="41"/>
      <c r="H819" s="41"/>
      <c r="I819" s="41"/>
      <c r="J819" s="41"/>
      <c r="K819" s="42"/>
      <c r="L819" s="43"/>
      <c r="M819" s="6">
        <f t="shared" si="228"/>
        <v>0</v>
      </c>
    </row>
    <row r="820" spans="1:15" ht="18" customHeight="1" x14ac:dyDescent="0.25">
      <c r="A820" s="11" t="s">
        <v>660</v>
      </c>
      <c r="B820" s="12" t="s">
        <v>11</v>
      </c>
      <c r="C820" s="11" t="s">
        <v>12</v>
      </c>
      <c r="D820" s="11" t="s">
        <v>13</v>
      </c>
      <c r="E820" s="185" t="s">
        <v>14</v>
      </c>
      <c r="F820" s="184"/>
      <c r="G820" s="13" t="s">
        <v>15</v>
      </c>
      <c r="H820" s="12" t="s">
        <v>16</v>
      </c>
      <c r="I820" s="12" t="s">
        <v>17</v>
      </c>
      <c r="J820" s="12" t="s">
        <v>18</v>
      </c>
      <c r="K820" s="14"/>
      <c r="L820" s="15"/>
      <c r="M820" s="6">
        <f t="shared" si="228"/>
        <v>0</v>
      </c>
    </row>
    <row r="821" spans="1:15" ht="25.5" customHeight="1" x14ac:dyDescent="0.25">
      <c r="A821" s="16" t="s">
        <v>19</v>
      </c>
      <c r="B821" s="17" t="s">
        <v>661</v>
      </c>
      <c r="C821" s="16" t="s">
        <v>21</v>
      </c>
      <c r="D821" s="16" t="s">
        <v>662</v>
      </c>
      <c r="E821" s="186" t="s">
        <v>641</v>
      </c>
      <c r="F821" s="184"/>
      <c r="G821" s="18" t="s">
        <v>77</v>
      </c>
      <c r="H821" s="19">
        <v>1</v>
      </c>
      <c r="I821" s="20">
        <f>J821</f>
        <v>9.83</v>
      </c>
      <c r="J821" s="20">
        <f>SUM(J822:J824)</f>
        <v>9.83</v>
      </c>
      <c r="K821" s="52">
        <f>SUM(K822:K825)</f>
        <v>9.83</v>
      </c>
      <c r="L821" s="22"/>
      <c r="M821" s="6">
        <f t="shared" si="228"/>
        <v>0</v>
      </c>
    </row>
    <row r="822" spans="1:15" ht="24" customHeight="1" x14ac:dyDescent="0.25">
      <c r="A822" s="23" t="s">
        <v>25</v>
      </c>
      <c r="B822" s="24" t="s">
        <v>642</v>
      </c>
      <c r="C822" s="23" t="s">
        <v>21</v>
      </c>
      <c r="D822" s="23" t="s">
        <v>643</v>
      </c>
      <c r="E822" s="183" t="s">
        <v>23</v>
      </c>
      <c r="F822" s="184"/>
      <c r="G822" s="25" t="s">
        <v>24</v>
      </c>
      <c r="H822" s="26">
        <v>0.2359</v>
      </c>
      <c r="I822" s="27">
        <v>27.11</v>
      </c>
      <c r="J822" s="27">
        <f t="shared" ref="J822:J824" si="250">TRUNC(I822*H822,2)</f>
        <v>6.39</v>
      </c>
      <c r="K822" s="28">
        <f t="shared" ref="K822:K824" si="251">TRUNC(H822*I822,2)</f>
        <v>6.39</v>
      </c>
      <c r="L822" s="29"/>
      <c r="M822" s="6">
        <f t="shared" si="228"/>
        <v>0</v>
      </c>
    </row>
    <row r="823" spans="1:15" ht="24" customHeight="1" x14ac:dyDescent="0.25">
      <c r="A823" s="23" t="s">
        <v>28</v>
      </c>
      <c r="B823" s="24" t="s">
        <v>663</v>
      </c>
      <c r="C823" s="23" t="s">
        <v>21</v>
      </c>
      <c r="D823" s="23" t="s">
        <v>664</v>
      </c>
      <c r="E823" s="183" t="s">
        <v>31</v>
      </c>
      <c r="F823" s="184"/>
      <c r="G823" s="25" t="s">
        <v>110</v>
      </c>
      <c r="H823" s="26">
        <v>1.52E-2</v>
      </c>
      <c r="I823" s="27">
        <v>19.899999999999999</v>
      </c>
      <c r="J823" s="27">
        <f t="shared" si="250"/>
        <v>0.3</v>
      </c>
      <c r="K823" s="28">
        <f t="shared" si="251"/>
        <v>0.3</v>
      </c>
      <c r="L823" s="29"/>
      <c r="M823" s="6">
        <f t="shared" si="228"/>
        <v>0</v>
      </c>
    </row>
    <row r="824" spans="1:15" ht="25.5" customHeight="1" x14ac:dyDescent="0.25">
      <c r="A824" s="23" t="s">
        <v>28</v>
      </c>
      <c r="B824" s="24" t="s">
        <v>665</v>
      </c>
      <c r="C824" s="23" t="s">
        <v>21</v>
      </c>
      <c r="D824" s="23" t="s">
        <v>666</v>
      </c>
      <c r="E824" s="183" t="s">
        <v>31</v>
      </c>
      <c r="F824" s="184"/>
      <c r="G824" s="25" t="s">
        <v>110</v>
      </c>
      <c r="H824" s="26">
        <v>0.10150000000000001</v>
      </c>
      <c r="I824" s="27">
        <v>31.01</v>
      </c>
      <c r="J824" s="27">
        <f t="shared" si="250"/>
        <v>3.14</v>
      </c>
      <c r="K824" s="28">
        <f t="shared" si="251"/>
        <v>3.14</v>
      </c>
      <c r="L824" s="29"/>
      <c r="M824" s="6">
        <f t="shared" si="228"/>
        <v>0</v>
      </c>
    </row>
    <row r="825" spans="1:15" ht="18" customHeight="1" x14ac:dyDescent="0.25">
      <c r="A825" s="30"/>
      <c r="B825" s="30"/>
      <c r="C825" s="30"/>
      <c r="D825" s="30"/>
      <c r="E825" s="30" t="s">
        <v>41</v>
      </c>
      <c r="F825" s="31">
        <v>4.74</v>
      </c>
      <c r="G825" s="30" t="s">
        <v>42</v>
      </c>
      <c r="H825" s="31">
        <v>0</v>
      </c>
      <c r="I825" s="30" t="s">
        <v>43</v>
      </c>
      <c r="J825" s="31">
        <v>4.74</v>
      </c>
      <c r="K825" s="32"/>
      <c r="L825" s="29"/>
      <c r="M825" s="6">
        <f t="shared" si="228"/>
        <v>0</v>
      </c>
    </row>
    <row r="826" spans="1:15" ht="18" customHeight="1" x14ac:dyDescent="0.25">
      <c r="A826" s="30"/>
      <c r="B826" s="30"/>
      <c r="C826" s="30"/>
      <c r="D826" s="30"/>
      <c r="E826" s="30" t="s">
        <v>44</v>
      </c>
      <c r="F826" s="31">
        <f>J826-J821</f>
        <v>2.42</v>
      </c>
      <c r="G826" s="30"/>
      <c r="H826" s="187" t="s">
        <v>45</v>
      </c>
      <c r="I826" s="188"/>
      <c r="J826" s="31">
        <f>TRUNC(J821*1.247,2)</f>
        <v>12.25</v>
      </c>
      <c r="K826" s="32">
        <f>TRUNC(K821*1.247,2)</f>
        <v>12.25</v>
      </c>
      <c r="L826" s="29"/>
      <c r="M826" s="6">
        <f t="shared" si="228"/>
        <v>0</v>
      </c>
    </row>
    <row r="827" spans="1:15" x14ac:dyDescent="0.25">
      <c r="A827" s="35"/>
      <c r="B827" s="35"/>
      <c r="C827" s="35"/>
      <c r="D827" s="35"/>
      <c r="E827" s="35"/>
      <c r="F827" s="35"/>
      <c r="G827" s="35" t="s">
        <v>46</v>
      </c>
      <c r="H827" s="36" t="s">
        <v>667</v>
      </c>
      <c r="I827" s="35" t="s">
        <v>48</v>
      </c>
      <c r="J827" s="37">
        <f>TRUNC(J826*H827,2)</f>
        <v>403.27</v>
      </c>
      <c r="K827" s="38">
        <f>TRUNC(H827*K826,2)</f>
        <v>403.27</v>
      </c>
      <c r="L827" s="39"/>
      <c r="M827" s="6">
        <f t="shared" si="228"/>
        <v>0</v>
      </c>
      <c r="N827" s="40">
        <f t="shared" ref="N827:O827" si="252">J827</f>
        <v>403.27</v>
      </c>
      <c r="O827" s="40">
        <f t="shared" si="252"/>
        <v>403.27</v>
      </c>
    </row>
    <row r="828" spans="1:15" ht="0.75" customHeight="1" x14ac:dyDescent="0.25">
      <c r="A828" s="41"/>
      <c r="B828" s="41"/>
      <c r="C828" s="41"/>
      <c r="D828" s="41"/>
      <c r="E828" s="41"/>
      <c r="F828" s="41"/>
      <c r="G828" s="41"/>
      <c r="H828" s="41"/>
      <c r="I828" s="41"/>
      <c r="J828" s="41"/>
      <c r="K828" s="42"/>
      <c r="L828" s="43"/>
      <c r="M828" s="6">
        <f t="shared" si="228"/>
        <v>0</v>
      </c>
    </row>
    <row r="829" spans="1:15" ht="18" customHeight="1" x14ac:dyDescent="0.25">
      <c r="A829" s="11" t="s">
        <v>668</v>
      </c>
      <c r="B829" s="12" t="s">
        <v>11</v>
      </c>
      <c r="C829" s="11" t="s">
        <v>12</v>
      </c>
      <c r="D829" s="11" t="s">
        <v>13</v>
      </c>
      <c r="E829" s="185" t="s">
        <v>14</v>
      </c>
      <c r="F829" s="184"/>
      <c r="G829" s="13" t="s">
        <v>15</v>
      </c>
      <c r="H829" s="12" t="s">
        <v>16</v>
      </c>
      <c r="I829" s="12" t="s">
        <v>17</v>
      </c>
      <c r="J829" s="12" t="s">
        <v>18</v>
      </c>
      <c r="K829" s="14"/>
      <c r="L829" s="15"/>
      <c r="M829" s="6">
        <f t="shared" si="228"/>
        <v>0</v>
      </c>
    </row>
    <row r="830" spans="1:15" ht="51.75" customHeight="1" x14ac:dyDescent="0.25">
      <c r="A830" s="16" t="s">
        <v>19</v>
      </c>
      <c r="B830" s="17" t="s">
        <v>669</v>
      </c>
      <c r="C830" s="16" t="s">
        <v>21</v>
      </c>
      <c r="D830" s="16" t="s">
        <v>670</v>
      </c>
      <c r="E830" s="186" t="s">
        <v>641</v>
      </c>
      <c r="F830" s="184"/>
      <c r="G830" s="18" t="s">
        <v>77</v>
      </c>
      <c r="H830" s="19">
        <v>1</v>
      </c>
      <c r="I830" s="20">
        <f>J830</f>
        <v>22.09</v>
      </c>
      <c r="J830" s="20">
        <f t="shared" ref="J830:K830" si="253">SUM(J831:J833)</f>
        <v>22.09</v>
      </c>
      <c r="K830" s="51">
        <f t="shared" si="253"/>
        <v>22.09</v>
      </c>
      <c r="L830" s="22"/>
      <c r="M830" s="6">
        <f t="shared" si="228"/>
        <v>0</v>
      </c>
    </row>
    <row r="831" spans="1:15" ht="24" customHeight="1" x14ac:dyDescent="0.25">
      <c r="A831" s="23" t="s">
        <v>25</v>
      </c>
      <c r="B831" s="24" t="s">
        <v>642</v>
      </c>
      <c r="C831" s="23" t="s">
        <v>21</v>
      </c>
      <c r="D831" s="23" t="s">
        <v>643</v>
      </c>
      <c r="E831" s="183" t="s">
        <v>23</v>
      </c>
      <c r="F831" s="184"/>
      <c r="G831" s="25" t="s">
        <v>24</v>
      </c>
      <c r="H831" s="26">
        <v>0.67789999999999995</v>
      </c>
      <c r="I831" s="27">
        <v>27.11</v>
      </c>
      <c r="J831" s="27">
        <f t="shared" ref="J831:J833" si="254">TRUNC(I831*H831,2)</f>
        <v>18.37</v>
      </c>
      <c r="K831" s="28">
        <f t="shared" ref="K831:K833" si="255">TRUNC(H831*I831,2)</f>
        <v>18.37</v>
      </c>
      <c r="L831" s="29"/>
      <c r="M831" s="6">
        <f t="shared" si="228"/>
        <v>0</v>
      </c>
    </row>
    <row r="832" spans="1:15" ht="24" customHeight="1" x14ac:dyDescent="0.25">
      <c r="A832" s="23" t="s">
        <v>28</v>
      </c>
      <c r="B832" s="24" t="s">
        <v>663</v>
      </c>
      <c r="C832" s="23" t="s">
        <v>21</v>
      </c>
      <c r="D832" s="23" t="s">
        <v>664</v>
      </c>
      <c r="E832" s="183" t="s">
        <v>31</v>
      </c>
      <c r="F832" s="184"/>
      <c r="G832" s="25" t="s">
        <v>110</v>
      </c>
      <c r="H832" s="26">
        <v>1.2699999999999999E-2</v>
      </c>
      <c r="I832" s="27">
        <v>13</v>
      </c>
      <c r="J832" s="27">
        <f t="shared" si="254"/>
        <v>0.16</v>
      </c>
      <c r="K832" s="28">
        <f t="shared" si="255"/>
        <v>0.16</v>
      </c>
      <c r="L832" s="29"/>
      <c r="M832" s="6">
        <f t="shared" si="228"/>
        <v>0</v>
      </c>
    </row>
    <row r="833" spans="1:15" ht="24" customHeight="1" x14ac:dyDescent="0.25">
      <c r="A833" s="23" t="s">
        <v>28</v>
      </c>
      <c r="B833" s="24" t="s">
        <v>671</v>
      </c>
      <c r="C833" s="23" t="s">
        <v>21</v>
      </c>
      <c r="D833" s="23" t="s">
        <v>672</v>
      </c>
      <c r="E833" s="183" t="s">
        <v>31</v>
      </c>
      <c r="F833" s="184"/>
      <c r="G833" s="25" t="s">
        <v>110</v>
      </c>
      <c r="H833" s="26">
        <v>0.12740000000000001</v>
      </c>
      <c r="I833" s="27">
        <v>28</v>
      </c>
      <c r="J833" s="27">
        <f t="shared" si="254"/>
        <v>3.56</v>
      </c>
      <c r="K833" s="28">
        <f t="shared" si="255"/>
        <v>3.56</v>
      </c>
      <c r="L833" s="29"/>
      <c r="M833" s="6">
        <f t="shared" si="228"/>
        <v>0</v>
      </c>
    </row>
    <row r="834" spans="1:15" ht="18" customHeight="1" x14ac:dyDescent="0.25">
      <c r="A834" s="30"/>
      <c r="B834" s="30"/>
      <c r="C834" s="30"/>
      <c r="D834" s="30"/>
      <c r="E834" s="30" t="s">
        <v>41</v>
      </c>
      <c r="F834" s="31">
        <v>13.63</v>
      </c>
      <c r="G834" s="30" t="s">
        <v>42</v>
      </c>
      <c r="H834" s="31">
        <v>0</v>
      </c>
      <c r="I834" s="30" t="s">
        <v>43</v>
      </c>
      <c r="J834" s="31">
        <v>13.63</v>
      </c>
      <c r="K834" s="32"/>
      <c r="L834" s="29"/>
      <c r="M834" s="6">
        <f t="shared" si="228"/>
        <v>0</v>
      </c>
    </row>
    <row r="835" spans="1:15" ht="18" customHeight="1" x14ac:dyDescent="0.25">
      <c r="A835" s="30"/>
      <c r="B835" s="30"/>
      <c r="C835" s="30"/>
      <c r="D835" s="30"/>
      <c r="E835" s="30" t="s">
        <v>44</v>
      </c>
      <c r="F835" s="31">
        <f>J835-J830</f>
        <v>5.4499999999999993</v>
      </c>
      <c r="G835" s="30"/>
      <c r="H835" s="187" t="s">
        <v>45</v>
      </c>
      <c r="I835" s="188"/>
      <c r="J835" s="31">
        <f>TRUNC(J830*1.247,2)</f>
        <v>27.54</v>
      </c>
      <c r="K835" s="46">
        <f>TRUNC(K830*1.247,2)</f>
        <v>27.54</v>
      </c>
      <c r="L835" s="29"/>
      <c r="M835" s="6">
        <f t="shared" si="228"/>
        <v>0</v>
      </c>
    </row>
    <row r="836" spans="1:15" x14ac:dyDescent="0.25">
      <c r="A836" s="35"/>
      <c r="B836" s="35"/>
      <c r="C836" s="35"/>
      <c r="D836" s="35"/>
      <c r="E836" s="35"/>
      <c r="F836" s="35"/>
      <c r="G836" s="35" t="s">
        <v>46</v>
      </c>
      <c r="H836" s="36" t="s">
        <v>673</v>
      </c>
      <c r="I836" s="35" t="s">
        <v>48</v>
      </c>
      <c r="J836" s="37">
        <f>TRUNC(J835*H836,2)</f>
        <v>1208.45</v>
      </c>
      <c r="K836" s="45">
        <f>TRUNC(H836*K835,2)</f>
        <v>1208.45</v>
      </c>
      <c r="L836" s="39">
        <f>J836-K836</f>
        <v>0</v>
      </c>
      <c r="M836" s="6">
        <f t="shared" si="228"/>
        <v>0</v>
      </c>
      <c r="N836" s="40">
        <f t="shared" ref="N836:O836" si="256">J836</f>
        <v>1208.45</v>
      </c>
      <c r="O836" s="40">
        <f t="shared" si="256"/>
        <v>1208.45</v>
      </c>
    </row>
    <row r="837" spans="1:15" ht="0.75" customHeight="1" x14ac:dyDescent="0.25">
      <c r="A837" s="41"/>
      <c r="B837" s="41"/>
      <c r="C837" s="41"/>
      <c r="D837" s="41"/>
      <c r="E837" s="41"/>
      <c r="F837" s="41"/>
      <c r="G837" s="41"/>
      <c r="H837" s="41"/>
      <c r="I837" s="41"/>
      <c r="J837" s="41"/>
      <c r="K837" s="42"/>
      <c r="L837" s="43"/>
      <c r="M837" s="6">
        <f t="shared" si="228"/>
        <v>0</v>
      </c>
    </row>
    <row r="838" spans="1:15" ht="18" customHeight="1" x14ac:dyDescent="0.25">
      <c r="A838" s="11" t="s">
        <v>674</v>
      </c>
      <c r="B838" s="12" t="s">
        <v>11</v>
      </c>
      <c r="C838" s="11" t="s">
        <v>12</v>
      </c>
      <c r="D838" s="11" t="s">
        <v>13</v>
      </c>
      <c r="E838" s="185" t="s">
        <v>14</v>
      </c>
      <c r="F838" s="184"/>
      <c r="G838" s="13" t="s">
        <v>15</v>
      </c>
      <c r="H838" s="12" t="s">
        <v>16</v>
      </c>
      <c r="I838" s="12" t="s">
        <v>17</v>
      </c>
      <c r="J838" s="12" t="s">
        <v>18</v>
      </c>
      <c r="K838" s="14"/>
      <c r="L838" s="15"/>
      <c r="M838" s="6">
        <f t="shared" si="228"/>
        <v>0</v>
      </c>
    </row>
    <row r="839" spans="1:15" ht="25.5" customHeight="1" x14ac:dyDescent="0.25">
      <c r="A839" s="16" t="s">
        <v>19</v>
      </c>
      <c r="B839" s="17" t="s">
        <v>675</v>
      </c>
      <c r="C839" s="16" t="s">
        <v>21</v>
      </c>
      <c r="D839" s="16" t="s">
        <v>676</v>
      </c>
      <c r="E839" s="186" t="s">
        <v>641</v>
      </c>
      <c r="F839" s="184"/>
      <c r="G839" s="18" t="s">
        <v>83</v>
      </c>
      <c r="H839" s="19">
        <v>1</v>
      </c>
      <c r="I839" s="20">
        <v>4.2300000000000004</v>
      </c>
      <c r="J839" s="20">
        <f t="shared" ref="J839:K839" si="257">SUM(J840:J843)</f>
        <v>4.2300000000000004</v>
      </c>
      <c r="K839" s="51">
        <f t="shared" si="257"/>
        <v>4.2300000000000004</v>
      </c>
      <c r="L839" s="22"/>
      <c r="M839" s="6">
        <f t="shared" si="228"/>
        <v>0</v>
      </c>
    </row>
    <row r="840" spans="1:15" ht="24" customHeight="1" x14ac:dyDescent="0.25">
      <c r="A840" s="23" t="s">
        <v>25</v>
      </c>
      <c r="B840" s="24" t="s">
        <v>73</v>
      </c>
      <c r="C840" s="23" t="s">
        <v>21</v>
      </c>
      <c r="D840" s="23" t="s">
        <v>74</v>
      </c>
      <c r="E840" s="183" t="s">
        <v>23</v>
      </c>
      <c r="F840" s="184"/>
      <c r="G840" s="25" t="s">
        <v>24</v>
      </c>
      <c r="H840" s="26">
        <v>3.5000000000000003E-2</v>
      </c>
      <c r="I840" s="27">
        <v>20.32</v>
      </c>
      <c r="J840" s="27">
        <f t="shared" ref="J840:J843" si="258">TRUNC(I840*H840,2)</f>
        <v>0.71</v>
      </c>
      <c r="K840" s="28">
        <f t="shared" ref="K840:K843" si="259">TRUNC(H840*I840,2)</f>
        <v>0.71</v>
      </c>
      <c r="L840" s="29"/>
      <c r="M840" s="6">
        <f t="shared" si="228"/>
        <v>0</v>
      </c>
    </row>
    <row r="841" spans="1:15" ht="24" customHeight="1" x14ac:dyDescent="0.25">
      <c r="A841" s="23" t="s">
        <v>25</v>
      </c>
      <c r="B841" s="24" t="s">
        <v>642</v>
      </c>
      <c r="C841" s="23" t="s">
        <v>21</v>
      </c>
      <c r="D841" s="23" t="s">
        <v>643</v>
      </c>
      <c r="E841" s="183" t="s">
        <v>23</v>
      </c>
      <c r="F841" s="184"/>
      <c r="G841" s="25" t="s">
        <v>24</v>
      </c>
      <c r="H841" s="26">
        <v>8.3000000000000004E-2</v>
      </c>
      <c r="I841" s="27">
        <v>27.11</v>
      </c>
      <c r="J841" s="27">
        <f t="shared" si="258"/>
        <v>2.25</v>
      </c>
      <c r="K841" s="28">
        <f t="shared" si="259"/>
        <v>2.25</v>
      </c>
      <c r="L841" s="29"/>
      <c r="M841" s="6">
        <f t="shared" si="228"/>
        <v>0</v>
      </c>
    </row>
    <row r="842" spans="1:15" ht="24" customHeight="1" x14ac:dyDescent="0.25">
      <c r="A842" s="23" t="s">
        <v>28</v>
      </c>
      <c r="B842" s="24" t="s">
        <v>677</v>
      </c>
      <c r="C842" s="23" t="s">
        <v>21</v>
      </c>
      <c r="D842" s="23" t="s">
        <v>678</v>
      </c>
      <c r="E842" s="183" t="s">
        <v>31</v>
      </c>
      <c r="F842" s="184"/>
      <c r="G842" s="25" t="s">
        <v>159</v>
      </c>
      <c r="H842" s="26">
        <v>0.04</v>
      </c>
      <c r="I842" s="27">
        <v>11.28</v>
      </c>
      <c r="J842" s="27">
        <f t="shared" si="258"/>
        <v>0.45</v>
      </c>
      <c r="K842" s="28">
        <f t="shared" si="259"/>
        <v>0.45</v>
      </c>
      <c r="L842" s="29"/>
      <c r="M842" s="6">
        <f t="shared" si="228"/>
        <v>0</v>
      </c>
    </row>
    <row r="843" spans="1:15" ht="24" customHeight="1" x14ac:dyDescent="0.25">
      <c r="A843" s="23" t="s">
        <v>28</v>
      </c>
      <c r="B843" s="24" t="s">
        <v>679</v>
      </c>
      <c r="C843" s="23" t="s">
        <v>21</v>
      </c>
      <c r="D843" s="23" t="s">
        <v>680</v>
      </c>
      <c r="E843" s="183" t="s">
        <v>31</v>
      </c>
      <c r="F843" s="184"/>
      <c r="G843" s="25" t="s">
        <v>110</v>
      </c>
      <c r="H843" s="26">
        <v>4.2999999999999997E-2</v>
      </c>
      <c r="I843" s="27">
        <v>19.149999999999999</v>
      </c>
      <c r="J843" s="27">
        <f t="shared" si="258"/>
        <v>0.82</v>
      </c>
      <c r="K843" s="28">
        <f t="shared" si="259"/>
        <v>0.82</v>
      </c>
      <c r="L843" s="29"/>
      <c r="M843" s="6">
        <f t="shared" si="228"/>
        <v>0</v>
      </c>
    </row>
    <row r="844" spans="1:15" ht="18" customHeight="1" x14ac:dyDescent="0.25">
      <c r="A844" s="30"/>
      <c r="B844" s="30"/>
      <c r="C844" s="30"/>
      <c r="D844" s="30"/>
      <c r="E844" s="30" t="s">
        <v>41</v>
      </c>
      <c r="F844" s="31">
        <v>2.1800000000000002</v>
      </c>
      <c r="G844" s="30" t="s">
        <v>42</v>
      </c>
      <c r="H844" s="31">
        <v>0</v>
      </c>
      <c r="I844" s="30" t="s">
        <v>43</v>
      </c>
      <c r="J844" s="31">
        <v>2.1800000000000002</v>
      </c>
      <c r="K844" s="32"/>
      <c r="L844" s="29"/>
      <c r="M844" s="6">
        <f t="shared" si="228"/>
        <v>0</v>
      </c>
    </row>
    <row r="845" spans="1:15" ht="18" customHeight="1" x14ac:dyDescent="0.25">
      <c r="A845" s="30"/>
      <c r="B845" s="30"/>
      <c r="C845" s="30"/>
      <c r="D845" s="30"/>
      <c r="E845" s="30" t="s">
        <v>44</v>
      </c>
      <c r="F845" s="31">
        <v>1.08</v>
      </c>
      <c r="G845" s="30"/>
      <c r="H845" s="187" t="s">
        <v>45</v>
      </c>
      <c r="I845" s="188"/>
      <c r="J845" s="31">
        <f>TRUNC(J839*1.247,2)</f>
        <v>5.27</v>
      </c>
      <c r="K845" s="46">
        <f>TRUNC(K839*1.247,2)</f>
        <v>5.27</v>
      </c>
      <c r="L845" s="29"/>
      <c r="M845" s="6">
        <f t="shared" si="228"/>
        <v>0</v>
      </c>
    </row>
    <row r="846" spans="1:15" x14ac:dyDescent="0.25">
      <c r="A846" s="35"/>
      <c r="B846" s="35"/>
      <c r="C846" s="35"/>
      <c r="D846" s="35"/>
      <c r="E846" s="35"/>
      <c r="F846" s="35"/>
      <c r="G846" s="35" t="s">
        <v>46</v>
      </c>
      <c r="H846" s="36" t="s">
        <v>681</v>
      </c>
      <c r="I846" s="35" t="s">
        <v>48</v>
      </c>
      <c r="J846" s="37">
        <f>TRUNC(J845*H846,2)</f>
        <v>276.14</v>
      </c>
      <c r="K846" s="45">
        <f>TRUNC(H846*K845,2)</f>
        <v>276.14</v>
      </c>
      <c r="L846" s="39">
        <f>J846-K846</f>
        <v>0</v>
      </c>
      <c r="M846" s="6">
        <f t="shared" si="228"/>
        <v>0</v>
      </c>
      <c r="N846" s="40">
        <f t="shared" ref="N846:O846" si="260">J846</f>
        <v>276.14</v>
      </c>
      <c r="O846" s="40">
        <f t="shared" si="260"/>
        <v>276.14</v>
      </c>
    </row>
    <row r="847" spans="1:15" ht="0.75" customHeight="1" x14ac:dyDescent="0.25">
      <c r="A847" s="41"/>
      <c r="B847" s="41"/>
      <c r="C847" s="41"/>
      <c r="D847" s="41"/>
      <c r="E847" s="41"/>
      <c r="F847" s="41"/>
      <c r="G847" s="41"/>
      <c r="H847" s="41"/>
      <c r="I847" s="41"/>
      <c r="J847" s="41"/>
      <c r="K847" s="42"/>
      <c r="L847" s="43"/>
      <c r="M847" s="6">
        <f t="shared" si="228"/>
        <v>0</v>
      </c>
    </row>
    <row r="848" spans="1:15" ht="18" customHeight="1" x14ac:dyDescent="0.25">
      <c r="A848" s="11" t="s">
        <v>682</v>
      </c>
      <c r="B848" s="12" t="s">
        <v>11</v>
      </c>
      <c r="C848" s="11" t="s">
        <v>12</v>
      </c>
      <c r="D848" s="11" t="s">
        <v>13</v>
      </c>
      <c r="E848" s="185" t="s">
        <v>14</v>
      </c>
      <c r="F848" s="184"/>
      <c r="G848" s="13" t="s">
        <v>15</v>
      </c>
      <c r="H848" s="12" t="s">
        <v>16</v>
      </c>
      <c r="I848" s="12" t="s">
        <v>17</v>
      </c>
      <c r="J848" s="12" t="s">
        <v>18</v>
      </c>
      <c r="K848" s="14"/>
      <c r="L848" s="15"/>
      <c r="M848" s="6">
        <f t="shared" si="228"/>
        <v>0</v>
      </c>
    </row>
    <row r="849" spans="1:15" ht="39" customHeight="1" x14ac:dyDescent="0.25">
      <c r="A849" s="16" t="s">
        <v>19</v>
      </c>
      <c r="B849" s="17" t="s">
        <v>683</v>
      </c>
      <c r="C849" s="16" t="s">
        <v>21</v>
      </c>
      <c r="D849" s="16" t="s">
        <v>684</v>
      </c>
      <c r="E849" s="186" t="s">
        <v>641</v>
      </c>
      <c r="F849" s="184"/>
      <c r="G849" s="18" t="s">
        <v>77</v>
      </c>
      <c r="H849" s="19">
        <v>1</v>
      </c>
      <c r="I849" s="20">
        <f>J849</f>
        <v>16.940000000000005</v>
      </c>
      <c r="J849" s="20">
        <f t="shared" ref="J849:K849" si="261">SUM(J850:J854)</f>
        <v>16.940000000000005</v>
      </c>
      <c r="K849" s="51">
        <f t="shared" si="261"/>
        <v>16.940000000000005</v>
      </c>
      <c r="L849" s="22"/>
      <c r="M849" s="6">
        <f t="shared" si="228"/>
        <v>0</v>
      </c>
    </row>
    <row r="850" spans="1:15" ht="24" customHeight="1" x14ac:dyDescent="0.25">
      <c r="A850" s="23" t="s">
        <v>25</v>
      </c>
      <c r="B850" s="24" t="s">
        <v>642</v>
      </c>
      <c r="C850" s="23" t="s">
        <v>21</v>
      </c>
      <c r="D850" s="23" t="s">
        <v>643</v>
      </c>
      <c r="E850" s="183" t="s">
        <v>23</v>
      </c>
      <c r="F850" s="184"/>
      <c r="G850" s="25" t="s">
        <v>24</v>
      </c>
      <c r="H850" s="26">
        <v>0.27500000000000002</v>
      </c>
      <c r="I850" s="27">
        <v>27.11</v>
      </c>
      <c r="J850" s="27">
        <f t="shared" ref="J850:J854" si="262">TRUNC(I850*H850,2)</f>
        <v>7.45</v>
      </c>
      <c r="K850" s="28">
        <f t="shared" ref="K850:K854" si="263">TRUNC(H850*I850,2)</f>
        <v>7.45</v>
      </c>
      <c r="L850" s="29"/>
      <c r="M850" s="6">
        <f t="shared" si="228"/>
        <v>0</v>
      </c>
    </row>
    <row r="851" spans="1:15" ht="24" customHeight="1" x14ac:dyDescent="0.25">
      <c r="A851" s="23" t="s">
        <v>25</v>
      </c>
      <c r="B851" s="24" t="s">
        <v>73</v>
      </c>
      <c r="C851" s="23" t="s">
        <v>21</v>
      </c>
      <c r="D851" s="23" t="s">
        <v>74</v>
      </c>
      <c r="E851" s="183" t="s">
        <v>23</v>
      </c>
      <c r="F851" s="184"/>
      <c r="G851" s="25" t="s">
        <v>24</v>
      </c>
      <c r="H851" s="26">
        <v>0.115</v>
      </c>
      <c r="I851" s="27">
        <v>20.32</v>
      </c>
      <c r="J851" s="27">
        <f t="shared" si="262"/>
        <v>2.33</v>
      </c>
      <c r="K851" s="28">
        <f t="shared" si="263"/>
        <v>2.33</v>
      </c>
      <c r="L851" s="29"/>
      <c r="M851" s="6">
        <f t="shared" si="228"/>
        <v>0</v>
      </c>
    </row>
    <row r="852" spans="1:15" ht="24" customHeight="1" x14ac:dyDescent="0.25">
      <c r="A852" s="23" t="s">
        <v>28</v>
      </c>
      <c r="B852" s="24" t="s">
        <v>677</v>
      </c>
      <c r="C852" s="23" t="s">
        <v>21</v>
      </c>
      <c r="D852" s="23" t="s">
        <v>678</v>
      </c>
      <c r="E852" s="183" t="s">
        <v>31</v>
      </c>
      <c r="F852" s="184"/>
      <c r="G852" s="25" t="s">
        <v>159</v>
      </c>
      <c r="H852" s="26">
        <v>0.01</v>
      </c>
      <c r="I852" s="27">
        <v>5</v>
      </c>
      <c r="J852" s="27">
        <f t="shared" si="262"/>
        <v>0.05</v>
      </c>
      <c r="K852" s="28">
        <f t="shared" si="263"/>
        <v>0.05</v>
      </c>
      <c r="L852" s="29"/>
      <c r="M852" s="6">
        <f t="shared" si="228"/>
        <v>0</v>
      </c>
    </row>
    <row r="853" spans="1:15" ht="24" customHeight="1" x14ac:dyDescent="0.25">
      <c r="A853" s="23" t="s">
        <v>28</v>
      </c>
      <c r="B853" s="24" t="s">
        <v>679</v>
      </c>
      <c r="C853" s="23" t="s">
        <v>21</v>
      </c>
      <c r="D853" s="23" t="s">
        <v>680</v>
      </c>
      <c r="E853" s="183" t="s">
        <v>31</v>
      </c>
      <c r="F853" s="184"/>
      <c r="G853" s="25" t="s">
        <v>110</v>
      </c>
      <c r="H853" s="26">
        <v>0.42699999999999999</v>
      </c>
      <c r="I853" s="27">
        <v>15.69</v>
      </c>
      <c r="J853" s="27">
        <f t="shared" si="262"/>
        <v>6.69</v>
      </c>
      <c r="K853" s="28">
        <f t="shared" si="263"/>
        <v>6.69</v>
      </c>
      <c r="L853" s="29"/>
      <c r="M853" s="6">
        <f t="shared" si="228"/>
        <v>0</v>
      </c>
    </row>
    <row r="854" spans="1:15" ht="24" customHeight="1" x14ac:dyDescent="0.25">
      <c r="A854" s="23" t="s">
        <v>28</v>
      </c>
      <c r="B854" s="24" t="s">
        <v>685</v>
      </c>
      <c r="C854" s="23" t="s">
        <v>21</v>
      </c>
      <c r="D854" s="23" t="s">
        <v>686</v>
      </c>
      <c r="E854" s="183" t="s">
        <v>31</v>
      </c>
      <c r="F854" s="184"/>
      <c r="G854" s="25" t="s">
        <v>110</v>
      </c>
      <c r="H854" s="26">
        <v>0.16</v>
      </c>
      <c r="I854" s="27">
        <v>2.64</v>
      </c>
      <c r="J854" s="27">
        <f t="shared" si="262"/>
        <v>0.42</v>
      </c>
      <c r="K854" s="28">
        <f t="shared" si="263"/>
        <v>0.42</v>
      </c>
      <c r="L854" s="29"/>
      <c r="M854" s="6">
        <f t="shared" si="228"/>
        <v>0</v>
      </c>
    </row>
    <row r="855" spans="1:15" ht="18" customHeight="1" x14ac:dyDescent="0.25">
      <c r="A855" s="30"/>
      <c r="B855" s="30"/>
      <c r="C855" s="30"/>
      <c r="D855" s="30"/>
      <c r="E855" s="30" t="s">
        <v>41</v>
      </c>
      <c r="F855" s="31">
        <v>7.26</v>
      </c>
      <c r="G855" s="30" t="s">
        <v>42</v>
      </c>
      <c r="H855" s="31">
        <v>0</v>
      </c>
      <c r="I855" s="30" t="s">
        <v>43</v>
      </c>
      <c r="J855" s="31">
        <v>7.26</v>
      </c>
      <c r="K855" s="32"/>
      <c r="L855" s="29"/>
      <c r="M855" s="6">
        <f t="shared" si="228"/>
        <v>0</v>
      </c>
    </row>
    <row r="856" spans="1:15" ht="18" customHeight="1" x14ac:dyDescent="0.25">
      <c r="A856" s="30"/>
      <c r="B856" s="30"/>
      <c r="C856" s="30"/>
      <c r="D856" s="30"/>
      <c r="E856" s="30" t="s">
        <v>44</v>
      </c>
      <c r="F856" s="31">
        <f>J856-J849</f>
        <v>4.1799999999999962</v>
      </c>
      <c r="G856" s="30"/>
      <c r="H856" s="187" t="s">
        <v>45</v>
      </c>
      <c r="I856" s="188"/>
      <c r="J856" s="31">
        <f>TRUNC(J849*1.247,2)</f>
        <v>21.12</v>
      </c>
      <c r="K856" s="46">
        <f>TRUNC(K849*1.247,2)</f>
        <v>21.12</v>
      </c>
      <c r="L856" s="29"/>
      <c r="M856" s="6">
        <f t="shared" si="228"/>
        <v>0</v>
      </c>
    </row>
    <row r="857" spans="1:15" x14ac:dyDescent="0.25">
      <c r="A857" s="35"/>
      <c r="B857" s="35"/>
      <c r="C857" s="35"/>
      <c r="D857" s="35"/>
      <c r="E857" s="35"/>
      <c r="F857" s="35"/>
      <c r="G857" s="35" t="s">
        <v>46</v>
      </c>
      <c r="H857" s="36" t="s">
        <v>687</v>
      </c>
      <c r="I857" s="35" t="s">
        <v>48</v>
      </c>
      <c r="J857" s="37">
        <f>TRUNC(J856*H857,2)</f>
        <v>11361.71</v>
      </c>
      <c r="K857" s="45">
        <f>TRUNC(H857*K856,2)</f>
        <v>11361.71</v>
      </c>
      <c r="L857" s="39">
        <f>J857-K857</f>
        <v>0</v>
      </c>
      <c r="M857" s="6">
        <f t="shared" si="228"/>
        <v>0</v>
      </c>
      <c r="N857" s="40">
        <f t="shared" ref="N857:O857" si="264">J857</f>
        <v>11361.71</v>
      </c>
      <c r="O857" s="40">
        <f t="shared" si="264"/>
        <v>11361.71</v>
      </c>
    </row>
    <row r="858" spans="1:15" ht="0.75" customHeight="1" x14ac:dyDescent="0.25">
      <c r="A858" s="41"/>
      <c r="B858" s="41"/>
      <c r="C858" s="41"/>
      <c r="D858" s="41"/>
      <c r="E858" s="41"/>
      <c r="F858" s="41"/>
      <c r="G858" s="41"/>
      <c r="H858" s="41"/>
      <c r="I858" s="41"/>
      <c r="J858" s="41"/>
      <c r="K858" s="42"/>
      <c r="L858" s="43"/>
      <c r="M858" s="6">
        <f t="shared" si="228"/>
        <v>0</v>
      </c>
    </row>
    <row r="859" spans="1:15" ht="18" customHeight="1" x14ac:dyDescent="0.25">
      <c r="A859" s="11" t="s">
        <v>688</v>
      </c>
      <c r="B859" s="12" t="s">
        <v>11</v>
      </c>
      <c r="C859" s="11" t="s">
        <v>12</v>
      </c>
      <c r="D859" s="11" t="s">
        <v>13</v>
      </c>
      <c r="E859" s="185" t="s">
        <v>14</v>
      </c>
      <c r="F859" s="184"/>
      <c r="G859" s="13" t="s">
        <v>15</v>
      </c>
      <c r="H859" s="12" t="s">
        <v>16</v>
      </c>
      <c r="I859" s="12" t="s">
        <v>17</v>
      </c>
      <c r="J859" s="12" t="s">
        <v>18</v>
      </c>
      <c r="K859" s="14"/>
      <c r="L859" s="15"/>
      <c r="M859" s="6">
        <f t="shared" si="228"/>
        <v>0</v>
      </c>
    </row>
    <row r="860" spans="1:15" ht="25.5" customHeight="1" x14ac:dyDescent="0.25">
      <c r="A860" s="16" t="s">
        <v>19</v>
      </c>
      <c r="B860" s="17" t="s">
        <v>650</v>
      </c>
      <c r="C860" s="16" t="s">
        <v>21</v>
      </c>
      <c r="D860" s="16" t="s">
        <v>651</v>
      </c>
      <c r="E860" s="186" t="s">
        <v>641</v>
      </c>
      <c r="F860" s="184"/>
      <c r="G860" s="18" t="s">
        <v>77</v>
      </c>
      <c r="H860" s="19">
        <v>1</v>
      </c>
      <c r="I860" s="20">
        <f>J860</f>
        <v>9.42</v>
      </c>
      <c r="J860" s="20">
        <f t="shared" ref="J860:K860" si="265">SUM(J861:J863)</f>
        <v>9.42</v>
      </c>
      <c r="K860" s="51">
        <f t="shared" si="265"/>
        <v>9.42</v>
      </c>
      <c r="L860" s="22"/>
      <c r="M860" s="6">
        <f t="shared" si="228"/>
        <v>0</v>
      </c>
    </row>
    <row r="861" spans="1:15" ht="24" customHeight="1" x14ac:dyDescent="0.25">
      <c r="A861" s="23" t="s">
        <v>25</v>
      </c>
      <c r="B861" s="24" t="s">
        <v>642</v>
      </c>
      <c r="C861" s="23" t="s">
        <v>21</v>
      </c>
      <c r="D861" s="23" t="s">
        <v>643</v>
      </c>
      <c r="E861" s="183" t="s">
        <v>23</v>
      </c>
      <c r="F861" s="184"/>
      <c r="G861" s="25" t="s">
        <v>24</v>
      </c>
      <c r="H861" s="26">
        <v>0.16309999999999999</v>
      </c>
      <c r="I861" s="27">
        <v>27.11</v>
      </c>
      <c r="J861" s="27">
        <f t="shared" ref="J861:J863" si="266">TRUNC(I861*H861,2)</f>
        <v>4.42</v>
      </c>
      <c r="K861" s="28">
        <f t="shared" ref="K861:K863" si="267">TRUNC(H861*I861,2)</f>
        <v>4.42</v>
      </c>
      <c r="L861" s="29"/>
      <c r="M861" s="6">
        <f t="shared" si="228"/>
        <v>0</v>
      </c>
    </row>
    <row r="862" spans="1:15" ht="24" customHeight="1" x14ac:dyDescent="0.25">
      <c r="A862" s="23" t="s">
        <v>25</v>
      </c>
      <c r="B862" s="24" t="s">
        <v>73</v>
      </c>
      <c r="C862" s="23" t="s">
        <v>21</v>
      </c>
      <c r="D862" s="23" t="s">
        <v>74</v>
      </c>
      <c r="E862" s="183" t="s">
        <v>23</v>
      </c>
      <c r="F862" s="184"/>
      <c r="G862" s="25" t="s">
        <v>24</v>
      </c>
      <c r="H862" s="26">
        <v>5.4399999999999997E-2</v>
      </c>
      <c r="I862" s="27">
        <v>20.32</v>
      </c>
      <c r="J862" s="27">
        <f t="shared" si="266"/>
        <v>1.1000000000000001</v>
      </c>
      <c r="K862" s="28">
        <f t="shared" si="267"/>
        <v>1.1000000000000001</v>
      </c>
      <c r="L862" s="29"/>
      <c r="M862" s="6">
        <f t="shared" si="228"/>
        <v>0</v>
      </c>
    </row>
    <row r="863" spans="1:15" ht="24" customHeight="1" x14ac:dyDescent="0.25">
      <c r="A863" s="23" t="s">
        <v>28</v>
      </c>
      <c r="B863" s="24" t="s">
        <v>108</v>
      </c>
      <c r="C863" s="23" t="s">
        <v>21</v>
      </c>
      <c r="D863" s="23" t="s">
        <v>109</v>
      </c>
      <c r="E863" s="183" t="s">
        <v>31</v>
      </c>
      <c r="F863" s="184"/>
      <c r="G863" s="25" t="s">
        <v>110</v>
      </c>
      <c r="H863" s="26">
        <v>0.22850000000000001</v>
      </c>
      <c r="I863" s="27">
        <v>17.09</v>
      </c>
      <c r="J863" s="27">
        <f t="shared" si="266"/>
        <v>3.9</v>
      </c>
      <c r="K863" s="28">
        <f t="shared" si="267"/>
        <v>3.9</v>
      </c>
      <c r="L863" s="29"/>
      <c r="M863" s="6">
        <f t="shared" si="228"/>
        <v>0</v>
      </c>
    </row>
    <row r="864" spans="1:15" ht="18" customHeight="1" x14ac:dyDescent="0.25">
      <c r="A864" s="30"/>
      <c r="B864" s="30"/>
      <c r="C864" s="30"/>
      <c r="D864" s="30"/>
      <c r="E864" s="30" t="s">
        <v>41</v>
      </c>
      <c r="F864" s="31">
        <v>4.0999999999999996</v>
      </c>
      <c r="G864" s="30" t="s">
        <v>42</v>
      </c>
      <c r="H864" s="31">
        <v>0</v>
      </c>
      <c r="I864" s="30" t="s">
        <v>43</v>
      </c>
      <c r="J864" s="31">
        <v>4.0999999999999996</v>
      </c>
      <c r="K864" s="32"/>
      <c r="L864" s="29"/>
      <c r="M864" s="6">
        <f t="shared" si="228"/>
        <v>0</v>
      </c>
    </row>
    <row r="865" spans="1:15" ht="18" customHeight="1" x14ac:dyDescent="0.25">
      <c r="A865" s="30"/>
      <c r="B865" s="30"/>
      <c r="C865" s="30"/>
      <c r="D865" s="30"/>
      <c r="E865" s="30" t="s">
        <v>44</v>
      </c>
      <c r="F865" s="31">
        <f>J865-J860</f>
        <v>2.3200000000000003</v>
      </c>
      <c r="G865" s="30"/>
      <c r="H865" s="187" t="s">
        <v>45</v>
      </c>
      <c r="I865" s="188"/>
      <c r="J865" s="31">
        <f>TRUNC(J860*1.247,2)</f>
        <v>11.74</v>
      </c>
      <c r="K865" s="46">
        <f>TRUNC(K860*1.247,2)</f>
        <v>11.74</v>
      </c>
      <c r="L865" s="29"/>
      <c r="M865" s="6">
        <f t="shared" si="228"/>
        <v>0</v>
      </c>
    </row>
    <row r="866" spans="1:15" x14ac:dyDescent="0.25">
      <c r="A866" s="35"/>
      <c r="B866" s="35"/>
      <c r="C866" s="35"/>
      <c r="D866" s="35"/>
      <c r="E866" s="35"/>
      <c r="F866" s="35"/>
      <c r="G866" s="35" t="s">
        <v>46</v>
      </c>
      <c r="H866" s="36" t="s">
        <v>689</v>
      </c>
      <c r="I866" s="35" t="s">
        <v>48</v>
      </c>
      <c r="J866" s="37">
        <f>TRUNC(J865*H866,2)</f>
        <v>6600.46</v>
      </c>
      <c r="K866" s="45">
        <f>TRUNC(H866*K865,2)</f>
        <v>6600.46</v>
      </c>
      <c r="L866" s="39">
        <f>J866-K866</f>
        <v>0</v>
      </c>
      <c r="M866" s="6">
        <f t="shared" si="228"/>
        <v>0</v>
      </c>
      <c r="N866" s="40">
        <f t="shared" ref="N866:O866" si="268">J866</f>
        <v>6600.46</v>
      </c>
      <c r="O866" s="40">
        <f t="shared" si="268"/>
        <v>6600.46</v>
      </c>
    </row>
    <row r="867" spans="1:15" ht="0.75" customHeight="1" x14ac:dyDescent="0.25">
      <c r="A867" s="41"/>
      <c r="B867" s="41"/>
      <c r="C867" s="41"/>
      <c r="D867" s="41"/>
      <c r="E867" s="41"/>
      <c r="F867" s="41"/>
      <c r="G867" s="41"/>
      <c r="H867" s="41"/>
      <c r="I867" s="41"/>
      <c r="J867" s="41"/>
      <c r="K867" s="42"/>
      <c r="L867" s="43"/>
      <c r="M867" s="6">
        <f t="shared" si="228"/>
        <v>0</v>
      </c>
    </row>
    <row r="868" spans="1:15" ht="24" customHeight="1" x14ac:dyDescent="0.25">
      <c r="A868" s="7" t="s">
        <v>690</v>
      </c>
      <c r="B868" s="7"/>
      <c r="C868" s="7"/>
      <c r="D868" s="7" t="s">
        <v>691</v>
      </c>
      <c r="E868" s="7"/>
      <c r="F868" s="190"/>
      <c r="G868" s="184"/>
      <c r="H868" s="8"/>
      <c r="I868" s="7"/>
      <c r="J868" s="9">
        <f>SUM(J896,J904,J914,J924,J934,J944,J954,J964,J974,J984,J994,J1003,J1011,J1022,J1031,J1040,J1050,J1060,J1068,J1076,J1084,J1092,J1100,J1108,J1116,J1124,J1132,J1140,J1149,J1160,J1171,J1182,J1192,J1202,J1212,J1222,J1232,J1242,J1252,J1262,J1272,J1282,J1291,J1304,J1314,J1324,J1334,J1344,J1354,J1364,J1372,J1380,J1388,J1394)</f>
        <v>85366.37</v>
      </c>
      <c r="K868" s="62">
        <f>SUM(K870:K893)</f>
        <v>10811.720000000001</v>
      </c>
      <c r="L868" s="10"/>
      <c r="M868" s="6">
        <f t="shared" si="228"/>
        <v>0</v>
      </c>
    </row>
    <row r="869" spans="1:15" ht="18" customHeight="1" x14ac:dyDescent="0.25">
      <c r="A869" s="11" t="s">
        <v>692</v>
      </c>
      <c r="B869" s="12" t="s">
        <v>11</v>
      </c>
      <c r="C869" s="11" t="s">
        <v>12</v>
      </c>
      <c r="D869" s="11" t="s">
        <v>13</v>
      </c>
      <c r="E869" s="185" t="s">
        <v>14</v>
      </c>
      <c r="F869" s="184"/>
      <c r="G869" s="13" t="s">
        <v>15</v>
      </c>
      <c r="H869" s="12" t="s">
        <v>16</v>
      </c>
      <c r="I869" s="12" t="s">
        <v>17</v>
      </c>
      <c r="J869" s="12" t="s">
        <v>18</v>
      </c>
      <c r="K869" s="14"/>
      <c r="L869" s="15"/>
      <c r="M869" s="6">
        <f t="shared" si="228"/>
        <v>0</v>
      </c>
    </row>
    <row r="870" spans="1:15" ht="39" customHeight="1" x14ac:dyDescent="0.25">
      <c r="A870" s="16" t="s">
        <v>19</v>
      </c>
      <c r="B870" s="17" t="s">
        <v>693</v>
      </c>
      <c r="C870" s="16" t="s">
        <v>63</v>
      </c>
      <c r="D870" s="16" t="s">
        <v>694</v>
      </c>
      <c r="E870" s="186" t="s">
        <v>695</v>
      </c>
      <c r="F870" s="184"/>
      <c r="G870" s="18" t="s">
        <v>363</v>
      </c>
      <c r="H870" s="19">
        <v>1</v>
      </c>
      <c r="I870" s="20">
        <f>J870</f>
        <v>5405.8600000000015</v>
      </c>
      <c r="J870" s="20">
        <f>SUM(J871:J893)</f>
        <v>5405.8600000000015</v>
      </c>
      <c r="K870" s="28">
        <f t="shared" ref="K870:K893" si="269">TRUNC(H870*I870,2)</f>
        <v>5405.86</v>
      </c>
      <c r="L870" s="22"/>
      <c r="M870" s="6">
        <f t="shared" si="228"/>
        <v>0</v>
      </c>
    </row>
    <row r="871" spans="1:15" ht="39" customHeight="1" x14ac:dyDescent="0.25">
      <c r="A871" s="23" t="s">
        <v>25</v>
      </c>
      <c r="B871" s="24" t="s">
        <v>696</v>
      </c>
      <c r="C871" s="23" t="s">
        <v>21</v>
      </c>
      <c r="D871" s="23" t="s">
        <v>697</v>
      </c>
      <c r="E871" s="183" t="s">
        <v>69</v>
      </c>
      <c r="F871" s="184"/>
      <c r="G871" s="25" t="s">
        <v>70</v>
      </c>
      <c r="H871" s="26">
        <v>0.82</v>
      </c>
      <c r="I871" s="27">
        <v>550.36</v>
      </c>
      <c r="J871" s="27">
        <f t="shared" ref="J871:J893" si="270">TRUNC(I871*H871,2)</f>
        <v>451.29</v>
      </c>
      <c r="K871" s="28">
        <f t="shared" si="269"/>
        <v>451.29</v>
      </c>
      <c r="L871" s="29"/>
      <c r="M871" s="6">
        <f t="shared" si="228"/>
        <v>0</v>
      </c>
    </row>
    <row r="872" spans="1:15" ht="25.5" customHeight="1" x14ac:dyDescent="0.25">
      <c r="A872" s="23" t="s">
        <v>25</v>
      </c>
      <c r="B872" s="24" t="s">
        <v>698</v>
      </c>
      <c r="C872" s="23" t="s">
        <v>21</v>
      </c>
      <c r="D872" s="23" t="s">
        <v>699</v>
      </c>
      <c r="E872" s="183" t="s">
        <v>695</v>
      </c>
      <c r="F872" s="184"/>
      <c r="G872" s="25" t="s">
        <v>159</v>
      </c>
      <c r="H872" s="26">
        <v>3</v>
      </c>
      <c r="I872" s="27">
        <v>75.06</v>
      </c>
      <c r="J872" s="27">
        <f t="shared" si="270"/>
        <v>225.18</v>
      </c>
      <c r="K872" s="28">
        <f t="shared" si="269"/>
        <v>225.18</v>
      </c>
      <c r="L872" s="29"/>
      <c r="M872" s="6">
        <f t="shared" si="228"/>
        <v>0</v>
      </c>
    </row>
    <row r="873" spans="1:15" ht="51.75" customHeight="1" x14ac:dyDescent="0.25">
      <c r="A873" s="23" t="s">
        <v>25</v>
      </c>
      <c r="B873" s="24" t="s">
        <v>700</v>
      </c>
      <c r="C873" s="23" t="s">
        <v>21</v>
      </c>
      <c r="D873" s="23" t="s">
        <v>701</v>
      </c>
      <c r="E873" s="183" t="s">
        <v>695</v>
      </c>
      <c r="F873" s="184"/>
      <c r="G873" s="25" t="s">
        <v>159</v>
      </c>
      <c r="H873" s="26">
        <v>1</v>
      </c>
      <c r="I873" s="27">
        <v>514.70000000000005</v>
      </c>
      <c r="J873" s="27">
        <f t="shared" si="270"/>
        <v>514.70000000000005</v>
      </c>
      <c r="K873" s="28">
        <f t="shared" si="269"/>
        <v>514.70000000000005</v>
      </c>
      <c r="L873" s="29"/>
      <c r="M873" s="6">
        <f t="shared" si="228"/>
        <v>0</v>
      </c>
    </row>
    <row r="874" spans="1:15" ht="24" customHeight="1" x14ac:dyDescent="0.25">
      <c r="A874" s="23" t="s">
        <v>25</v>
      </c>
      <c r="B874" s="24" t="s">
        <v>702</v>
      </c>
      <c r="C874" s="23" t="s">
        <v>21</v>
      </c>
      <c r="D874" s="23" t="s">
        <v>703</v>
      </c>
      <c r="E874" s="183" t="s">
        <v>23</v>
      </c>
      <c r="F874" s="184"/>
      <c r="G874" s="25" t="s">
        <v>24</v>
      </c>
      <c r="H874" s="26">
        <v>3.5</v>
      </c>
      <c r="I874" s="27">
        <v>26.68</v>
      </c>
      <c r="J874" s="27">
        <f t="shared" si="270"/>
        <v>93.38</v>
      </c>
      <c r="K874" s="28">
        <f t="shared" si="269"/>
        <v>93.38</v>
      </c>
      <c r="L874" s="29"/>
      <c r="M874" s="6">
        <f t="shared" si="228"/>
        <v>0</v>
      </c>
    </row>
    <row r="875" spans="1:15" ht="24" customHeight="1" x14ac:dyDescent="0.25">
      <c r="A875" s="23" t="s">
        <v>25</v>
      </c>
      <c r="B875" s="24" t="s">
        <v>146</v>
      </c>
      <c r="C875" s="23" t="s">
        <v>21</v>
      </c>
      <c r="D875" s="23" t="s">
        <v>147</v>
      </c>
      <c r="E875" s="183" t="s">
        <v>23</v>
      </c>
      <c r="F875" s="184"/>
      <c r="G875" s="25" t="s">
        <v>24</v>
      </c>
      <c r="H875" s="26">
        <v>1</v>
      </c>
      <c r="I875" s="27">
        <v>25.62</v>
      </c>
      <c r="J875" s="27">
        <f t="shared" si="270"/>
        <v>25.62</v>
      </c>
      <c r="K875" s="28">
        <f t="shared" si="269"/>
        <v>25.62</v>
      </c>
      <c r="L875" s="29"/>
      <c r="M875" s="6">
        <f t="shared" si="228"/>
        <v>0</v>
      </c>
    </row>
    <row r="876" spans="1:15" ht="25.5" customHeight="1" x14ac:dyDescent="0.25">
      <c r="A876" s="23" t="s">
        <v>25</v>
      </c>
      <c r="B876" s="24" t="s">
        <v>704</v>
      </c>
      <c r="C876" s="23" t="s">
        <v>21</v>
      </c>
      <c r="D876" s="23" t="s">
        <v>705</v>
      </c>
      <c r="E876" s="183" t="s">
        <v>695</v>
      </c>
      <c r="F876" s="184"/>
      <c r="G876" s="25" t="s">
        <v>83</v>
      </c>
      <c r="H876" s="26">
        <v>6.3</v>
      </c>
      <c r="I876" s="27">
        <v>61.28</v>
      </c>
      <c r="J876" s="27">
        <f t="shared" si="270"/>
        <v>386.06</v>
      </c>
      <c r="K876" s="28">
        <f t="shared" si="269"/>
        <v>386.06</v>
      </c>
      <c r="L876" s="29"/>
      <c r="M876" s="6">
        <f t="shared" si="228"/>
        <v>0</v>
      </c>
    </row>
    <row r="877" spans="1:15" ht="25.5" customHeight="1" x14ac:dyDescent="0.25">
      <c r="A877" s="23" t="s">
        <v>25</v>
      </c>
      <c r="B877" s="24" t="s">
        <v>706</v>
      </c>
      <c r="C877" s="23" t="s">
        <v>21</v>
      </c>
      <c r="D877" s="23" t="s">
        <v>707</v>
      </c>
      <c r="E877" s="183" t="s">
        <v>23</v>
      </c>
      <c r="F877" s="184"/>
      <c r="G877" s="25" t="s">
        <v>24</v>
      </c>
      <c r="H877" s="26">
        <v>1.2</v>
      </c>
      <c r="I877" s="27">
        <v>21.96</v>
      </c>
      <c r="J877" s="27">
        <f t="shared" si="270"/>
        <v>26.35</v>
      </c>
      <c r="K877" s="28">
        <f t="shared" si="269"/>
        <v>26.35</v>
      </c>
      <c r="L877" s="29"/>
      <c r="M877" s="6">
        <f t="shared" si="228"/>
        <v>0</v>
      </c>
    </row>
    <row r="878" spans="1:15" ht="39" customHeight="1" x14ac:dyDescent="0.25">
      <c r="A878" s="23" t="s">
        <v>28</v>
      </c>
      <c r="B878" s="24" t="s">
        <v>708</v>
      </c>
      <c r="C878" s="23" t="s">
        <v>21</v>
      </c>
      <c r="D878" s="23" t="s">
        <v>709</v>
      </c>
      <c r="E878" s="183" t="s">
        <v>31</v>
      </c>
      <c r="F878" s="184"/>
      <c r="G878" s="25" t="s">
        <v>83</v>
      </c>
      <c r="H878" s="26">
        <v>5.6</v>
      </c>
      <c r="I878" s="27">
        <v>34</v>
      </c>
      <c r="J878" s="27">
        <f t="shared" si="270"/>
        <v>190.4</v>
      </c>
      <c r="K878" s="28">
        <f t="shared" si="269"/>
        <v>190.4</v>
      </c>
      <c r="L878" s="29"/>
      <c r="M878" s="6">
        <f t="shared" si="228"/>
        <v>0</v>
      </c>
    </row>
    <row r="879" spans="1:15" ht="25.5" customHeight="1" x14ac:dyDescent="0.25">
      <c r="A879" s="23" t="s">
        <v>28</v>
      </c>
      <c r="B879" s="24" t="s">
        <v>710</v>
      </c>
      <c r="C879" s="23" t="s">
        <v>21</v>
      </c>
      <c r="D879" s="23" t="s">
        <v>711</v>
      </c>
      <c r="E879" s="183" t="s">
        <v>31</v>
      </c>
      <c r="F879" s="184"/>
      <c r="G879" s="25" t="s">
        <v>83</v>
      </c>
      <c r="H879" s="26">
        <v>5.5</v>
      </c>
      <c r="I879" s="27">
        <v>25.35</v>
      </c>
      <c r="J879" s="27">
        <f t="shared" si="270"/>
        <v>139.41999999999999</v>
      </c>
      <c r="K879" s="28">
        <f t="shared" si="269"/>
        <v>139.41999999999999</v>
      </c>
      <c r="L879" s="29"/>
      <c r="M879" s="6">
        <f t="shared" si="228"/>
        <v>0</v>
      </c>
    </row>
    <row r="880" spans="1:15" ht="39" customHeight="1" x14ac:dyDescent="0.25">
      <c r="A880" s="23" t="s">
        <v>28</v>
      </c>
      <c r="B880" s="24" t="s">
        <v>712</v>
      </c>
      <c r="C880" s="23" t="s">
        <v>21</v>
      </c>
      <c r="D880" s="23" t="s">
        <v>713</v>
      </c>
      <c r="E880" s="183" t="s">
        <v>31</v>
      </c>
      <c r="F880" s="184"/>
      <c r="G880" s="25" t="s">
        <v>159</v>
      </c>
      <c r="H880" s="26">
        <v>2</v>
      </c>
      <c r="I880" s="27">
        <v>8.5</v>
      </c>
      <c r="J880" s="27">
        <f t="shared" si="270"/>
        <v>17</v>
      </c>
      <c r="K880" s="28">
        <f t="shared" si="269"/>
        <v>17</v>
      </c>
      <c r="L880" s="29"/>
      <c r="M880" s="6">
        <f t="shared" si="228"/>
        <v>0</v>
      </c>
    </row>
    <row r="881" spans="1:15" ht="39" customHeight="1" x14ac:dyDescent="0.25">
      <c r="A881" s="23" t="s">
        <v>28</v>
      </c>
      <c r="B881" s="24" t="s">
        <v>714</v>
      </c>
      <c r="C881" s="23" t="s">
        <v>21</v>
      </c>
      <c r="D881" s="23" t="s">
        <v>715</v>
      </c>
      <c r="E881" s="183" t="s">
        <v>31</v>
      </c>
      <c r="F881" s="184"/>
      <c r="G881" s="25" t="s">
        <v>159</v>
      </c>
      <c r="H881" s="26">
        <v>2</v>
      </c>
      <c r="I881" s="27">
        <v>1.23</v>
      </c>
      <c r="J881" s="27">
        <f t="shared" si="270"/>
        <v>2.46</v>
      </c>
      <c r="K881" s="28">
        <f t="shared" si="269"/>
        <v>2.46</v>
      </c>
      <c r="L881" s="29"/>
      <c r="M881" s="6">
        <f t="shared" si="228"/>
        <v>0</v>
      </c>
    </row>
    <row r="882" spans="1:15" ht="39" customHeight="1" x14ac:dyDescent="0.25">
      <c r="A882" s="23" t="s">
        <v>28</v>
      </c>
      <c r="B882" s="24" t="s">
        <v>716</v>
      </c>
      <c r="C882" s="23" t="s">
        <v>21</v>
      </c>
      <c r="D882" s="23" t="s">
        <v>717</v>
      </c>
      <c r="E882" s="183" t="s">
        <v>31</v>
      </c>
      <c r="F882" s="184"/>
      <c r="G882" s="25" t="s">
        <v>159</v>
      </c>
      <c r="H882" s="26">
        <v>1</v>
      </c>
      <c r="I882" s="27">
        <v>798</v>
      </c>
      <c r="J882" s="27">
        <f t="shared" si="270"/>
        <v>798</v>
      </c>
      <c r="K882" s="28">
        <f t="shared" si="269"/>
        <v>798</v>
      </c>
      <c r="L882" s="29"/>
      <c r="M882" s="6">
        <f t="shared" si="228"/>
        <v>0</v>
      </c>
    </row>
    <row r="883" spans="1:15" ht="39" customHeight="1" x14ac:dyDescent="0.25">
      <c r="A883" s="23" t="s">
        <v>28</v>
      </c>
      <c r="B883" s="24" t="s">
        <v>718</v>
      </c>
      <c r="C883" s="23" t="s">
        <v>21</v>
      </c>
      <c r="D883" s="23" t="s">
        <v>719</v>
      </c>
      <c r="E883" s="183" t="s">
        <v>31</v>
      </c>
      <c r="F883" s="184"/>
      <c r="G883" s="25" t="s">
        <v>159</v>
      </c>
      <c r="H883" s="26">
        <v>3</v>
      </c>
      <c r="I883" s="27">
        <v>39.89</v>
      </c>
      <c r="J883" s="27">
        <f t="shared" si="270"/>
        <v>119.67</v>
      </c>
      <c r="K883" s="28">
        <f t="shared" si="269"/>
        <v>119.67</v>
      </c>
      <c r="L883" s="29"/>
      <c r="M883" s="6">
        <f t="shared" si="228"/>
        <v>0</v>
      </c>
    </row>
    <row r="884" spans="1:15" ht="39" customHeight="1" x14ac:dyDescent="0.25">
      <c r="A884" s="23" t="s">
        <v>28</v>
      </c>
      <c r="B884" s="24" t="s">
        <v>720</v>
      </c>
      <c r="C884" s="23" t="s">
        <v>21</v>
      </c>
      <c r="D884" s="23" t="s">
        <v>721</v>
      </c>
      <c r="E884" s="183" t="s">
        <v>31</v>
      </c>
      <c r="F884" s="184"/>
      <c r="G884" s="25" t="s">
        <v>159</v>
      </c>
      <c r="H884" s="26">
        <v>1</v>
      </c>
      <c r="I884" s="27">
        <v>989</v>
      </c>
      <c r="J884" s="27">
        <f t="shared" si="270"/>
        <v>989</v>
      </c>
      <c r="K884" s="28">
        <f t="shared" si="269"/>
        <v>989</v>
      </c>
      <c r="L884" s="29"/>
      <c r="M884" s="6">
        <f t="shared" si="228"/>
        <v>0</v>
      </c>
    </row>
    <row r="885" spans="1:15" ht="25.5" customHeight="1" x14ac:dyDescent="0.25">
      <c r="A885" s="23" t="s">
        <v>28</v>
      </c>
      <c r="B885" s="24" t="s">
        <v>722</v>
      </c>
      <c r="C885" s="23" t="s">
        <v>21</v>
      </c>
      <c r="D885" s="23" t="s">
        <v>723</v>
      </c>
      <c r="E885" s="183" t="s">
        <v>31</v>
      </c>
      <c r="F885" s="184"/>
      <c r="G885" s="25" t="s">
        <v>159</v>
      </c>
      <c r="H885" s="26">
        <v>1</v>
      </c>
      <c r="I885" s="27">
        <v>15.11</v>
      </c>
      <c r="J885" s="27">
        <f t="shared" si="270"/>
        <v>15.11</v>
      </c>
      <c r="K885" s="28">
        <f t="shared" si="269"/>
        <v>15.11</v>
      </c>
      <c r="L885" s="29"/>
      <c r="M885" s="6">
        <f t="shared" si="228"/>
        <v>0</v>
      </c>
    </row>
    <row r="886" spans="1:15" ht="25.5" customHeight="1" x14ac:dyDescent="0.25">
      <c r="A886" s="23" t="s">
        <v>28</v>
      </c>
      <c r="B886" s="24" t="s">
        <v>724</v>
      </c>
      <c r="C886" s="23" t="s">
        <v>21</v>
      </c>
      <c r="D886" s="23" t="s">
        <v>725</v>
      </c>
      <c r="E886" s="183" t="s">
        <v>31</v>
      </c>
      <c r="F886" s="184"/>
      <c r="G886" s="25" t="s">
        <v>159</v>
      </c>
      <c r="H886" s="26">
        <v>3</v>
      </c>
      <c r="I886" s="27">
        <v>5.12</v>
      </c>
      <c r="J886" s="27">
        <f t="shared" si="270"/>
        <v>15.36</v>
      </c>
      <c r="K886" s="28">
        <f t="shared" si="269"/>
        <v>15.36</v>
      </c>
      <c r="L886" s="29"/>
      <c r="M886" s="6">
        <f t="shared" si="228"/>
        <v>0</v>
      </c>
    </row>
    <row r="887" spans="1:15" ht="39" customHeight="1" x14ac:dyDescent="0.25">
      <c r="A887" s="23" t="s">
        <v>28</v>
      </c>
      <c r="B887" s="24" t="s">
        <v>726</v>
      </c>
      <c r="C887" s="23" t="s">
        <v>21</v>
      </c>
      <c r="D887" s="23" t="s">
        <v>727</v>
      </c>
      <c r="E887" s="183" t="s">
        <v>31</v>
      </c>
      <c r="F887" s="184"/>
      <c r="G887" s="25" t="s">
        <v>159</v>
      </c>
      <c r="H887" s="26">
        <v>1</v>
      </c>
      <c r="I887" s="27">
        <v>132.02000000000001</v>
      </c>
      <c r="J887" s="27">
        <f t="shared" si="270"/>
        <v>132.02000000000001</v>
      </c>
      <c r="K887" s="28">
        <f t="shared" si="269"/>
        <v>132.02000000000001</v>
      </c>
      <c r="L887" s="29"/>
      <c r="M887" s="6">
        <f t="shared" si="228"/>
        <v>0</v>
      </c>
    </row>
    <row r="888" spans="1:15" ht="25.5" customHeight="1" x14ac:dyDescent="0.25">
      <c r="A888" s="23" t="s">
        <v>28</v>
      </c>
      <c r="B888" s="24" t="s">
        <v>728</v>
      </c>
      <c r="C888" s="23" t="s">
        <v>21</v>
      </c>
      <c r="D888" s="23" t="s">
        <v>729</v>
      </c>
      <c r="E888" s="183" t="s">
        <v>31</v>
      </c>
      <c r="F888" s="184"/>
      <c r="G888" s="25" t="s">
        <v>83</v>
      </c>
      <c r="H888" s="26">
        <v>0.8</v>
      </c>
      <c r="I888" s="27">
        <v>1.33</v>
      </c>
      <c r="J888" s="27">
        <f t="shared" si="270"/>
        <v>1.06</v>
      </c>
      <c r="K888" s="28">
        <f t="shared" si="269"/>
        <v>1.06</v>
      </c>
      <c r="L888" s="29"/>
      <c r="M888" s="6">
        <f t="shared" si="228"/>
        <v>0</v>
      </c>
    </row>
    <row r="889" spans="1:15" ht="25.5" customHeight="1" x14ac:dyDescent="0.25">
      <c r="A889" s="23" t="s">
        <v>28</v>
      </c>
      <c r="B889" s="24" t="s">
        <v>730</v>
      </c>
      <c r="C889" s="23" t="s">
        <v>21</v>
      </c>
      <c r="D889" s="23" t="s">
        <v>731</v>
      </c>
      <c r="E889" s="183" t="s">
        <v>31</v>
      </c>
      <c r="F889" s="184"/>
      <c r="G889" s="25" t="s">
        <v>159</v>
      </c>
      <c r="H889" s="26">
        <v>3</v>
      </c>
      <c r="I889" s="27">
        <v>22.13</v>
      </c>
      <c r="J889" s="27">
        <f t="shared" si="270"/>
        <v>66.39</v>
      </c>
      <c r="K889" s="28">
        <f t="shared" si="269"/>
        <v>66.39</v>
      </c>
      <c r="L889" s="29"/>
      <c r="M889" s="6">
        <f t="shared" si="228"/>
        <v>0</v>
      </c>
    </row>
    <row r="890" spans="1:15" ht="25.5" customHeight="1" x14ac:dyDescent="0.25">
      <c r="A890" s="23" t="s">
        <v>28</v>
      </c>
      <c r="B890" s="24" t="s">
        <v>732</v>
      </c>
      <c r="C890" s="23" t="s">
        <v>21</v>
      </c>
      <c r="D890" s="23" t="s">
        <v>733</v>
      </c>
      <c r="E890" s="183" t="s">
        <v>31</v>
      </c>
      <c r="F890" s="184"/>
      <c r="G890" s="25" t="s">
        <v>159</v>
      </c>
      <c r="H890" s="26">
        <v>3</v>
      </c>
      <c r="I890" s="27">
        <v>7.1</v>
      </c>
      <c r="J890" s="27">
        <f t="shared" si="270"/>
        <v>21.3</v>
      </c>
      <c r="K890" s="28">
        <f t="shared" si="269"/>
        <v>21.3</v>
      </c>
      <c r="L890" s="29"/>
      <c r="M890" s="6">
        <f t="shared" si="228"/>
        <v>0</v>
      </c>
    </row>
    <row r="891" spans="1:15" ht="25.5" customHeight="1" x14ac:dyDescent="0.25">
      <c r="A891" s="23" t="s">
        <v>28</v>
      </c>
      <c r="B891" s="24" t="s">
        <v>734</v>
      </c>
      <c r="C891" s="23" t="s">
        <v>21</v>
      </c>
      <c r="D891" s="23" t="s">
        <v>735</v>
      </c>
      <c r="E891" s="183" t="s">
        <v>31</v>
      </c>
      <c r="F891" s="184"/>
      <c r="G891" s="25" t="s">
        <v>159</v>
      </c>
      <c r="H891" s="26">
        <v>1</v>
      </c>
      <c r="I891" s="27">
        <v>302.45</v>
      </c>
      <c r="J891" s="27">
        <f t="shared" si="270"/>
        <v>302.45</v>
      </c>
      <c r="K891" s="28">
        <f t="shared" si="269"/>
        <v>302.45</v>
      </c>
      <c r="L891" s="29"/>
      <c r="M891" s="6">
        <f t="shared" si="228"/>
        <v>0</v>
      </c>
    </row>
    <row r="892" spans="1:15" ht="51.75" customHeight="1" x14ac:dyDescent="0.25">
      <c r="A892" s="23" t="s">
        <v>28</v>
      </c>
      <c r="B892" s="24" t="s">
        <v>736</v>
      </c>
      <c r="C892" s="23" t="s">
        <v>21</v>
      </c>
      <c r="D892" s="23" t="s">
        <v>737</v>
      </c>
      <c r="E892" s="183" t="s">
        <v>31</v>
      </c>
      <c r="F892" s="184"/>
      <c r="G892" s="25" t="s">
        <v>159</v>
      </c>
      <c r="H892" s="26">
        <v>1</v>
      </c>
      <c r="I892" s="27">
        <v>37.17</v>
      </c>
      <c r="J892" s="27">
        <f t="shared" si="270"/>
        <v>37.17</v>
      </c>
      <c r="K892" s="28">
        <f t="shared" si="269"/>
        <v>37.17</v>
      </c>
      <c r="L892" s="29"/>
      <c r="M892" s="6">
        <f t="shared" si="228"/>
        <v>0</v>
      </c>
    </row>
    <row r="893" spans="1:15" ht="51.75" customHeight="1" x14ac:dyDescent="0.25">
      <c r="A893" s="23" t="s">
        <v>28</v>
      </c>
      <c r="B893" s="24" t="s">
        <v>738</v>
      </c>
      <c r="C893" s="23" t="s">
        <v>21</v>
      </c>
      <c r="D893" s="23" t="s">
        <v>739</v>
      </c>
      <c r="E893" s="183" t="s">
        <v>31</v>
      </c>
      <c r="F893" s="184"/>
      <c r="G893" s="25" t="s">
        <v>83</v>
      </c>
      <c r="H893" s="26">
        <v>16.8</v>
      </c>
      <c r="I893" s="27">
        <v>49.79</v>
      </c>
      <c r="J893" s="27">
        <f t="shared" si="270"/>
        <v>836.47</v>
      </c>
      <c r="K893" s="28">
        <f t="shared" si="269"/>
        <v>836.47</v>
      </c>
      <c r="L893" s="29"/>
      <c r="M893" s="6">
        <f t="shared" si="228"/>
        <v>0</v>
      </c>
    </row>
    <row r="894" spans="1:15" ht="18" customHeight="1" x14ac:dyDescent="0.25">
      <c r="A894" s="30"/>
      <c r="B894" s="30"/>
      <c r="C894" s="30"/>
      <c r="D894" s="30"/>
      <c r="E894" s="30" t="s">
        <v>41</v>
      </c>
      <c r="F894" s="31">
        <v>336.14</v>
      </c>
      <c r="G894" s="30" t="s">
        <v>42</v>
      </c>
      <c r="H894" s="31">
        <v>0</v>
      </c>
      <c r="I894" s="30" t="s">
        <v>43</v>
      </c>
      <c r="J894" s="31">
        <v>336.14</v>
      </c>
      <c r="K894" s="32"/>
      <c r="L894" s="29"/>
      <c r="M894" s="6">
        <f t="shared" si="228"/>
        <v>0</v>
      </c>
    </row>
    <row r="895" spans="1:15" ht="18" customHeight="1" x14ac:dyDescent="0.25">
      <c r="A895" s="30"/>
      <c r="B895" s="30"/>
      <c r="C895" s="30"/>
      <c r="D895" s="30"/>
      <c r="E895" s="30" t="s">
        <v>44</v>
      </c>
      <c r="F895" s="31">
        <f>J895-J870</f>
        <v>1335.2399999999989</v>
      </c>
      <c r="G895" s="30"/>
      <c r="H895" s="187" t="s">
        <v>45</v>
      </c>
      <c r="I895" s="188"/>
      <c r="J895" s="31">
        <f>TRUNC(J870*1.247,2)</f>
        <v>6741.1</v>
      </c>
      <c r="K895" s="46">
        <f>TRUNC(K870*1.247,2)</f>
        <v>6741.1</v>
      </c>
      <c r="L895" s="29"/>
      <c r="M895" s="6">
        <f t="shared" si="228"/>
        <v>0</v>
      </c>
    </row>
    <row r="896" spans="1:15" x14ac:dyDescent="0.25">
      <c r="A896" s="35"/>
      <c r="B896" s="35"/>
      <c r="C896" s="35"/>
      <c r="D896" s="35"/>
      <c r="E896" s="35"/>
      <c r="F896" s="35"/>
      <c r="G896" s="35" t="s">
        <v>46</v>
      </c>
      <c r="H896" s="36" t="s">
        <v>170</v>
      </c>
      <c r="I896" s="35" t="s">
        <v>48</v>
      </c>
      <c r="J896" s="37">
        <f>J895</f>
        <v>6741.1</v>
      </c>
      <c r="K896" s="45">
        <f>TRUNC(H896*K895,2)</f>
        <v>6741.1</v>
      </c>
      <c r="L896" s="39">
        <f>J896-K896</f>
        <v>0</v>
      </c>
      <c r="M896" s="6">
        <f t="shared" si="228"/>
        <v>0</v>
      </c>
      <c r="N896" s="40">
        <f t="shared" ref="N896:O896" si="271">J896</f>
        <v>6741.1</v>
      </c>
      <c r="O896" s="40">
        <f t="shared" si="271"/>
        <v>6741.1</v>
      </c>
    </row>
    <row r="897" spans="1:15" ht="0.75" customHeight="1" x14ac:dyDescent="0.25">
      <c r="A897" s="41"/>
      <c r="B897" s="41"/>
      <c r="C897" s="41"/>
      <c r="D897" s="41"/>
      <c r="E897" s="41"/>
      <c r="F897" s="41"/>
      <c r="G897" s="41"/>
      <c r="H897" s="41"/>
      <c r="I897" s="41"/>
      <c r="J897" s="41"/>
      <c r="K897" s="42"/>
      <c r="L897" s="43"/>
      <c r="M897" s="6">
        <f t="shared" si="228"/>
        <v>0</v>
      </c>
    </row>
    <row r="898" spans="1:15" ht="18" customHeight="1" x14ac:dyDescent="0.25">
      <c r="A898" s="11" t="s">
        <v>740</v>
      </c>
      <c r="B898" s="12" t="s">
        <v>11</v>
      </c>
      <c r="C898" s="11" t="s">
        <v>12</v>
      </c>
      <c r="D898" s="11" t="s">
        <v>13</v>
      </c>
      <c r="E898" s="185" t="s">
        <v>14</v>
      </c>
      <c r="F898" s="184"/>
      <c r="G898" s="13" t="s">
        <v>15</v>
      </c>
      <c r="H898" s="12" t="s">
        <v>16</v>
      </c>
      <c r="I898" s="12" t="s">
        <v>17</v>
      </c>
      <c r="J898" s="12" t="s">
        <v>18</v>
      </c>
      <c r="K898" s="14"/>
      <c r="L898" s="15"/>
      <c r="M898" s="6">
        <f t="shared" si="228"/>
        <v>0</v>
      </c>
    </row>
    <row r="899" spans="1:15" ht="25.5" customHeight="1" x14ac:dyDescent="0.25">
      <c r="A899" s="16" t="s">
        <v>19</v>
      </c>
      <c r="B899" s="17" t="s">
        <v>741</v>
      </c>
      <c r="C899" s="16" t="s">
        <v>21</v>
      </c>
      <c r="D899" s="16" t="s">
        <v>742</v>
      </c>
      <c r="E899" s="186" t="s">
        <v>543</v>
      </c>
      <c r="F899" s="184"/>
      <c r="G899" s="18" t="s">
        <v>83</v>
      </c>
      <c r="H899" s="19">
        <v>1</v>
      </c>
      <c r="I899" s="20">
        <v>7.7</v>
      </c>
      <c r="J899" s="20">
        <v>7.7</v>
      </c>
      <c r="K899" s="21">
        <f>SUM(K900:K901)</f>
        <v>7.6999999999999993</v>
      </c>
      <c r="L899" s="22"/>
      <c r="M899" s="6">
        <f t="shared" si="228"/>
        <v>0</v>
      </c>
    </row>
    <row r="900" spans="1:15" ht="25.5" customHeight="1" x14ac:dyDescent="0.25">
      <c r="A900" s="23" t="s">
        <v>25</v>
      </c>
      <c r="B900" s="24" t="s">
        <v>706</v>
      </c>
      <c r="C900" s="23" t="s">
        <v>21</v>
      </c>
      <c r="D900" s="23" t="s">
        <v>707</v>
      </c>
      <c r="E900" s="183" t="s">
        <v>23</v>
      </c>
      <c r="F900" s="184"/>
      <c r="G900" s="25" t="s">
        <v>24</v>
      </c>
      <c r="H900" s="26">
        <v>6.6000000000000003E-2</v>
      </c>
      <c r="I900" s="27">
        <v>21.96</v>
      </c>
      <c r="J900" s="27">
        <v>1.44</v>
      </c>
      <c r="K900" s="28">
        <f t="shared" ref="K900:K901" si="272">TRUNC(H900*I900,2)</f>
        <v>1.44</v>
      </c>
      <c r="L900" s="29"/>
      <c r="M900" s="6">
        <f t="shared" si="228"/>
        <v>0</v>
      </c>
    </row>
    <row r="901" spans="1:15" ht="24" customHeight="1" x14ac:dyDescent="0.25">
      <c r="A901" s="23" t="s">
        <v>25</v>
      </c>
      <c r="B901" s="24" t="s">
        <v>702</v>
      </c>
      <c r="C901" s="23" t="s">
        <v>21</v>
      </c>
      <c r="D901" s="23" t="s">
        <v>703</v>
      </c>
      <c r="E901" s="183" t="s">
        <v>23</v>
      </c>
      <c r="F901" s="184"/>
      <c r="G901" s="25" t="s">
        <v>24</v>
      </c>
      <c r="H901" s="26">
        <v>0.23480000000000001</v>
      </c>
      <c r="I901" s="27">
        <v>26.68</v>
      </c>
      <c r="J901" s="27">
        <v>6.26</v>
      </c>
      <c r="K901" s="28">
        <f t="shared" si="272"/>
        <v>6.26</v>
      </c>
      <c r="L901" s="29"/>
      <c r="M901" s="6">
        <f t="shared" si="228"/>
        <v>0</v>
      </c>
    </row>
    <row r="902" spans="1:15" ht="18" customHeight="1" x14ac:dyDescent="0.25">
      <c r="A902" s="30"/>
      <c r="B902" s="30"/>
      <c r="C902" s="30"/>
      <c r="D902" s="30"/>
      <c r="E902" s="30" t="s">
        <v>41</v>
      </c>
      <c r="F902" s="31">
        <v>6.1</v>
      </c>
      <c r="G902" s="30" t="s">
        <v>42</v>
      </c>
      <c r="H902" s="31">
        <v>0</v>
      </c>
      <c r="I902" s="30" t="s">
        <v>43</v>
      </c>
      <c r="J902" s="31">
        <v>6.1</v>
      </c>
      <c r="K902" s="32"/>
      <c r="L902" s="29"/>
      <c r="M902" s="6">
        <f t="shared" si="228"/>
        <v>0</v>
      </c>
    </row>
    <row r="903" spans="1:15" ht="18" customHeight="1" x14ac:dyDescent="0.25">
      <c r="A903" s="30"/>
      <c r="B903" s="30"/>
      <c r="C903" s="30"/>
      <c r="D903" s="30"/>
      <c r="E903" s="30" t="s">
        <v>44</v>
      </c>
      <c r="F903" s="31">
        <v>1.97</v>
      </c>
      <c r="G903" s="30"/>
      <c r="H903" s="187" t="s">
        <v>45</v>
      </c>
      <c r="I903" s="188"/>
      <c r="J903" s="31">
        <v>9.6</v>
      </c>
      <c r="K903" s="46">
        <f>TRUNC(K899*1.247,2)</f>
        <v>9.6</v>
      </c>
      <c r="L903" s="29"/>
      <c r="M903" s="6">
        <f t="shared" si="228"/>
        <v>0</v>
      </c>
    </row>
    <row r="904" spans="1:15" x14ac:dyDescent="0.25">
      <c r="A904" s="35"/>
      <c r="B904" s="35"/>
      <c r="C904" s="35"/>
      <c r="D904" s="35"/>
      <c r="E904" s="35"/>
      <c r="F904" s="35"/>
      <c r="G904" s="35" t="s">
        <v>46</v>
      </c>
      <c r="H904" s="36" t="s">
        <v>743</v>
      </c>
      <c r="I904" s="35" t="s">
        <v>48</v>
      </c>
      <c r="J904" s="37">
        <v>403.2</v>
      </c>
      <c r="K904" s="45">
        <f>TRUNC(H904*K903,2)</f>
        <v>403.2</v>
      </c>
      <c r="L904" s="39">
        <f>J904-K904</f>
        <v>0</v>
      </c>
      <c r="M904" s="6">
        <f t="shared" si="228"/>
        <v>0</v>
      </c>
      <c r="N904" s="40">
        <f t="shared" ref="N904:O904" si="273">J904</f>
        <v>403.2</v>
      </c>
      <c r="O904" s="40">
        <f t="shared" si="273"/>
        <v>403.2</v>
      </c>
    </row>
    <row r="905" spans="1:15" ht="0.75" customHeight="1" x14ac:dyDescent="0.25">
      <c r="A905" s="41"/>
      <c r="B905" s="41"/>
      <c r="C905" s="41"/>
      <c r="D905" s="41"/>
      <c r="E905" s="41"/>
      <c r="F905" s="41"/>
      <c r="G905" s="41"/>
      <c r="H905" s="41"/>
      <c r="I905" s="41"/>
      <c r="J905" s="41"/>
      <c r="K905" s="42"/>
      <c r="L905" s="43"/>
      <c r="M905" s="6">
        <f t="shared" si="228"/>
        <v>0</v>
      </c>
    </row>
    <row r="906" spans="1:15" ht="18" customHeight="1" x14ac:dyDescent="0.25">
      <c r="A906" s="11" t="s">
        <v>744</v>
      </c>
      <c r="B906" s="12" t="s">
        <v>11</v>
      </c>
      <c r="C906" s="11" t="s">
        <v>12</v>
      </c>
      <c r="D906" s="11" t="s">
        <v>13</v>
      </c>
      <c r="E906" s="185" t="s">
        <v>14</v>
      </c>
      <c r="F906" s="184"/>
      <c r="G906" s="13" t="s">
        <v>15</v>
      </c>
      <c r="H906" s="12" t="s">
        <v>16</v>
      </c>
      <c r="I906" s="12" t="s">
        <v>17</v>
      </c>
      <c r="J906" s="12" t="s">
        <v>18</v>
      </c>
      <c r="K906" s="14"/>
      <c r="L906" s="15"/>
      <c r="M906" s="6">
        <f t="shared" si="228"/>
        <v>0</v>
      </c>
    </row>
    <row r="907" spans="1:15" ht="51.75" customHeight="1" x14ac:dyDescent="0.25">
      <c r="A907" s="16" t="s">
        <v>19</v>
      </c>
      <c r="B907" s="17" t="s">
        <v>745</v>
      </c>
      <c r="C907" s="16" t="s">
        <v>21</v>
      </c>
      <c r="D907" s="16" t="s">
        <v>746</v>
      </c>
      <c r="E907" s="186" t="s">
        <v>695</v>
      </c>
      <c r="F907" s="184"/>
      <c r="G907" s="18" t="s">
        <v>83</v>
      </c>
      <c r="H907" s="19">
        <v>1</v>
      </c>
      <c r="I907" s="20">
        <f>J907</f>
        <v>70.87</v>
      </c>
      <c r="J907" s="20">
        <v>70.87</v>
      </c>
      <c r="K907" s="51">
        <f>SUM(K908:K911)</f>
        <v>70.87</v>
      </c>
      <c r="L907" s="22"/>
      <c r="M907" s="6">
        <f t="shared" si="228"/>
        <v>0</v>
      </c>
    </row>
    <row r="908" spans="1:15" ht="24" customHeight="1" x14ac:dyDescent="0.25">
      <c r="A908" s="23" t="s">
        <v>25</v>
      </c>
      <c r="B908" s="24" t="s">
        <v>702</v>
      </c>
      <c r="C908" s="23" t="s">
        <v>21</v>
      </c>
      <c r="D908" s="23" t="s">
        <v>703</v>
      </c>
      <c r="E908" s="183" t="s">
        <v>23</v>
      </c>
      <c r="F908" s="184"/>
      <c r="G908" s="25" t="s">
        <v>24</v>
      </c>
      <c r="H908" s="26">
        <v>0.1007</v>
      </c>
      <c r="I908" s="27">
        <v>26.68</v>
      </c>
      <c r="J908" s="27">
        <v>2.68</v>
      </c>
      <c r="K908" s="28">
        <f t="shared" ref="K908:K911" si="274">TRUNC(H908*I908,2)</f>
        <v>2.68</v>
      </c>
      <c r="L908" s="29"/>
      <c r="M908" s="6">
        <f t="shared" si="228"/>
        <v>0</v>
      </c>
    </row>
    <row r="909" spans="1:15" ht="25.5" customHeight="1" x14ac:dyDescent="0.25">
      <c r="A909" s="23" t="s">
        <v>25</v>
      </c>
      <c r="B909" s="24" t="s">
        <v>706</v>
      </c>
      <c r="C909" s="23" t="s">
        <v>21</v>
      </c>
      <c r="D909" s="23" t="s">
        <v>707</v>
      </c>
      <c r="E909" s="183" t="s">
        <v>23</v>
      </c>
      <c r="F909" s="184"/>
      <c r="G909" s="25" t="s">
        <v>24</v>
      </c>
      <c r="H909" s="26">
        <v>0.1007</v>
      </c>
      <c r="I909" s="27">
        <v>21.96</v>
      </c>
      <c r="J909" s="27">
        <v>2.21</v>
      </c>
      <c r="K909" s="28">
        <f t="shared" si="274"/>
        <v>2.21</v>
      </c>
      <c r="L909" s="29"/>
      <c r="M909" s="6">
        <f t="shared" si="228"/>
        <v>0</v>
      </c>
    </row>
    <row r="910" spans="1:15" ht="51.75" customHeight="1" x14ac:dyDescent="0.25">
      <c r="A910" s="23" t="s">
        <v>28</v>
      </c>
      <c r="B910" s="24" t="s">
        <v>747</v>
      </c>
      <c r="C910" s="23" t="s">
        <v>21</v>
      </c>
      <c r="D910" s="23" t="s">
        <v>748</v>
      </c>
      <c r="E910" s="183" t="s">
        <v>31</v>
      </c>
      <c r="F910" s="184"/>
      <c r="G910" s="25" t="s">
        <v>83</v>
      </c>
      <c r="H910" s="26">
        <v>1.0149999999999999</v>
      </c>
      <c r="I910" s="27">
        <v>64.97</v>
      </c>
      <c r="J910" s="27">
        <f t="shared" ref="J910:J911" si="275">H910*I910</f>
        <v>65.944549999999992</v>
      </c>
      <c r="K910" s="28">
        <f t="shared" si="274"/>
        <v>65.94</v>
      </c>
      <c r="L910" s="29"/>
      <c r="M910" s="6">
        <f t="shared" si="228"/>
        <v>0</v>
      </c>
    </row>
    <row r="911" spans="1:15" ht="25.5" customHeight="1" x14ac:dyDescent="0.25">
      <c r="A911" s="23" t="s">
        <v>28</v>
      </c>
      <c r="B911" s="24" t="s">
        <v>749</v>
      </c>
      <c r="C911" s="23" t="s">
        <v>21</v>
      </c>
      <c r="D911" s="23" t="s">
        <v>750</v>
      </c>
      <c r="E911" s="183" t="s">
        <v>31</v>
      </c>
      <c r="F911" s="184"/>
      <c r="G911" s="25" t="s">
        <v>159</v>
      </c>
      <c r="H911" s="26">
        <v>8.9999999999999993E-3</v>
      </c>
      <c r="I911" s="27">
        <v>4.62</v>
      </c>
      <c r="J911" s="27">
        <f t="shared" si="275"/>
        <v>4.1579999999999999E-2</v>
      </c>
      <c r="K911" s="28">
        <f t="shared" si="274"/>
        <v>0.04</v>
      </c>
      <c r="L911" s="29"/>
      <c r="M911" s="6">
        <f t="shared" si="228"/>
        <v>0</v>
      </c>
    </row>
    <row r="912" spans="1:15" ht="18" customHeight="1" x14ac:dyDescent="0.25">
      <c r="A912" s="30"/>
      <c r="B912" s="30"/>
      <c r="C912" s="30"/>
      <c r="D912" s="30"/>
      <c r="E912" s="30" t="s">
        <v>41</v>
      </c>
      <c r="F912" s="31">
        <v>3.81</v>
      </c>
      <c r="G912" s="30" t="s">
        <v>42</v>
      </c>
      <c r="H912" s="31">
        <v>0</v>
      </c>
      <c r="I912" s="30" t="s">
        <v>43</v>
      </c>
      <c r="J912" s="31">
        <v>3.81</v>
      </c>
      <c r="K912" s="32"/>
      <c r="L912" s="29"/>
      <c r="M912" s="6">
        <f t="shared" si="228"/>
        <v>0</v>
      </c>
    </row>
    <row r="913" spans="1:15" ht="18" customHeight="1" x14ac:dyDescent="0.25">
      <c r="A913" s="30"/>
      <c r="B913" s="30"/>
      <c r="C913" s="30"/>
      <c r="D913" s="30"/>
      <c r="E913" s="30" t="s">
        <v>44</v>
      </c>
      <c r="F913" s="31">
        <f>J913-J907</f>
        <v>17.5</v>
      </c>
      <c r="G913" s="30"/>
      <c r="H913" s="187" t="s">
        <v>45</v>
      </c>
      <c r="I913" s="188"/>
      <c r="J913" s="31">
        <v>88.37</v>
      </c>
      <c r="K913" s="46">
        <f>TRUNC(K907*1.247,2)</f>
        <v>88.37</v>
      </c>
      <c r="L913" s="29"/>
      <c r="M913" s="6">
        <f t="shared" si="228"/>
        <v>0</v>
      </c>
    </row>
    <row r="914" spans="1:15" x14ac:dyDescent="0.25">
      <c r="A914" s="35"/>
      <c r="B914" s="35"/>
      <c r="C914" s="35"/>
      <c r="D914" s="35"/>
      <c r="E914" s="35"/>
      <c r="F914" s="35"/>
      <c r="G914" s="35" t="s">
        <v>46</v>
      </c>
      <c r="H914" s="36" t="s">
        <v>751</v>
      </c>
      <c r="I914" s="35" t="s">
        <v>48</v>
      </c>
      <c r="J914" s="37">
        <f>J913*H914</f>
        <v>22534.350000000002</v>
      </c>
      <c r="K914" s="45">
        <f>TRUNC(H914*K913,2)</f>
        <v>22534.35</v>
      </c>
      <c r="L914" s="39">
        <f>J914-K914</f>
        <v>0</v>
      </c>
      <c r="M914" s="6">
        <f t="shared" si="228"/>
        <v>0</v>
      </c>
      <c r="N914" s="40">
        <f t="shared" ref="N914:O914" si="276">J914</f>
        <v>22534.350000000002</v>
      </c>
      <c r="O914" s="40">
        <f t="shared" si="276"/>
        <v>22534.35</v>
      </c>
    </row>
    <row r="915" spans="1:15" ht="0.75" customHeight="1" x14ac:dyDescent="0.25">
      <c r="A915" s="41"/>
      <c r="B915" s="41"/>
      <c r="C915" s="41"/>
      <c r="D915" s="41"/>
      <c r="E915" s="41"/>
      <c r="F915" s="41"/>
      <c r="G915" s="41"/>
      <c r="H915" s="41"/>
      <c r="I915" s="41"/>
      <c r="J915" s="41"/>
      <c r="K915" s="42"/>
      <c r="L915" s="39"/>
      <c r="M915" s="6">
        <f t="shared" si="228"/>
        <v>0</v>
      </c>
    </row>
    <row r="916" spans="1:15" ht="18" customHeight="1" x14ac:dyDescent="0.25">
      <c r="A916" s="11" t="s">
        <v>752</v>
      </c>
      <c r="B916" s="12" t="s">
        <v>11</v>
      </c>
      <c r="C916" s="11" t="s">
        <v>12</v>
      </c>
      <c r="D916" s="11" t="s">
        <v>13</v>
      </c>
      <c r="E916" s="185" t="s">
        <v>14</v>
      </c>
      <c r="F916" s="184"/>
      <c r="G916" s="13" t="s">
        <v>15</v>
      </c>
      <c r="H916" s="12" t="s">
        <v>16</v>
      </c>
      <c r="I916" s="12" t="s">
        <v>17</v>
      </c>
      <c r="J916" s="12" t="s">
        <v>18</v>
      </c>
      <c r="K916" s="14"/>
      <c r="L916" s="15"/>
      <c r="M916" s="6">
        <f t="shared" si="228"/>
        <v>0</v>
      </c>
    </row>
    <row r="917" spans="1:15" ht="51.75" customHeight="1" x14ac:dyDescent="0.25">
      <c r="A917" s="16" t="s">
        <v>19</v>
      </c>
      <c r="B917" s="17" t="s">
        <v>753</v>
      </c>
      <c r="C917" s="16" t="s">
        <v>21</v>
      </c>
      <c r="D917" s="16" t="s">
        <v>754</v>
      </c>
      <c r="E917" s="186" t="s">
        <v>695</v>
      </c>
      <c r="F917" s="184"/>
      <c r="G917" s="18" t="s">
        <v>83</v>
      </c>
      <c r="H917" s="19">
        <v>1</v>
      </c>
      <c r="I917" s="20">
        <f>J917</f>
        <v>35.14</v>
      </c>
      <c r="J917" s="20">
        <v>35.14</v>
      </c>
      <c r="K917" s="51">
        <f>SUM(K918:K921)</f>
        <v>35.14</v>
      </c>
      <c r="L917" s="22"/>
      <c r="M917" s="6">
        <f t="shared" si="228"/>
        <v>0</v>
      </c>
    </row>
    <row r="918" spans="1:15" ht="24" customHeight="1" x14ac:dyDescent="0.25">
      <c r="A918" s="23" t="s">
        <v>25</v>
      </c>
      <c r="B918" s="24" t="s">
        <v>702</v>
      </c>
      <c r="C918" s="23" t="s">
        <v>21</v>
      </c>
      <c r="D918" s="23" t="s">
        <v>703</v>
      </c>
      <c r="E918" s="183" t="s">
        <v>23</v>
      </c>
      <c r="F918" s="184"/>
      <c r="G918" s="25" t="s">
        <v>24</v>
      </c>
      <c r="H918" s="26">
        <v>6.9699999999999998E-2</v>
      </c>
      <c r="I918" s="27">
        <v>26.68</v>
      </c>
      <c r="J918" s="27">
        <v>1.85</v>
      </c>
      <c r="K918" s="28">
        <f t="shared" ref="K918:K921" si="277">TRUNC(H918*I918,2)</f>
        <v>1.85</v>
      </c>
      <c r="L918" s="29"/>
      <c r="M918" s="6">
        <f t="shared" si="228"/>
        <v>0</v>
      </c>
    </row>
    <row r="919" spans="1:15" ht="25.5" customHeight="1" x14ac:dyDescent="0.25">
      <c r="A919" s="23" t="s">
        <v>25</v>
      </c>
      <c r="B919" s="24" t="s">
        <v>706</v>
      </c>
      <c r="C919" s="23" t="s">
        <v>21</v>
      </c>
      <c r="D919" s="23" t="s">
        <v>707</v>
      </c>
      <c r="E919" s="183" t="s">
        <v>23</v>
      </c>
      <c r="F919" s="184"/>
      <c r="G919" s="25" t="s">
        <v>24</v>
      </c>
      <c r="H919" s="26">
        <v>6.9699999999999998E-2</v>
      </c>
      <c r="I919" s="27">
        <v>21.96</v>
      </c>
      <c r="J919" s="27">
        <v>1.53</v>
      </c>
      <c r="K919" s="28">
        <f t="shared" si="277"/>
        <v>1.53</v>
      </c>
      <c r="L919" s="29"/>
      <c r="M919" s="6">
        <f t="shared" si="228"/>
        <v>0</v>
      </c>
    </row>
    <row r="920" spans="1:15" ht="25.5" customHeight="1" x14ac:dyDescent="0.25">
      <c r="A920" s="23" t="s">
        <v>28</v>
      </c>
      <c r="B920" s="24" t="s">
        <v>749</v>
      </c>
      <c r="C920" s="23" t="s">
        <v>21</v>
      </c>
      <c r="D920" s="23" t="s">
        <v>750</v>
      </c>
      <c r="E920" s="183" t="s">
        <v>31</v>
      </c>
      <c r="F920" s="184"/>
      <c r="G920" s="25" t="s">
        <v>159</v>
      </c>
      <c r="H920" s="26">
        <v>8.9999999999999993E-3</v>
      </c>
      <c r="I920" s="27">
        <v>4.62</v>
      </c>
      <c r="J920" s="27">
        <v>0.04</v>
      </c>
      <c r="K920" s="28">
        <f t="shared" si="277"/>
        <v>0.04</v>
      </c>
      <c r="L920" s="29"/>
      <c r="M920" s="6">
        <f t="shared" si="228"/>
        <v>0</v>
      </c>
    </row>
    <row r="921" spans="1:15" ht="51.75" customHeight="1" x14ac:dyDescent="0.25">
      <c r="A921" s="23" t="s">
        <v>28</v>
      </c>
      <c r="B921" s="24" t="s">
        <v>755</v>
      </c>
      <c r="C921" s="23" t="s">
        <v>21</v>
      </c>
      <c r="D921" s="23" t="s">
        <v>756</v>
      </c>
      <c r="E921" s="183" t="s">
        <v>31</v>
      </c>
      <c r="F921" s="184"/>
      <c r="G921" s="25" t="s">
        <v>83</v>
      </c>
      <c r="H921" s="26">
        <v>1.0149999999999999</v>
      </c>
      <c r="I921" s="27">
        <v>31.26</v>
      </c>
      <c r="J921" s="27">
        <f>H921*I921</f>
        <v>31.728899999999999</v>
      </c>
      <c r="K921" s="28">
        <f t="shared" si="277"/>
        <v>31.72</v>
      </c>
      <c r="L921" s="29"/>
      <c r="M921" s="6">
        <f t="shared" si="228"/>
        <v>0</v>
      </c>
    </row>
    <row r="922" spans="1:15" ht="18" customHeight="1" x14ac:dyDescent="0.25">
      <c r="A922" s="30"/>
      <c r="B922" s="30"/>
      <c r="C922" s="30"/>
      <c r="D922" s="30"/>
      <c r="E922" s="30" t="s">
        <v>41</v>
      </c>
      <c r="F922" s="31">
        <v>2.63</v>
      </c>
      <c r="G922" s="30" t="s">
        <v>42</v>
      </c>
      <c r="H922" s="31">
        <v>0</v>
      </c>
      <c r="I922" s="30" t="s">
        <v>43</v>
      </c>
      <c r="J922" s="31">
        <v>2.63</v>
      </c>
      <c r="K922" s="32"/>
      <c r="L922" s="29"/>
      <c r="M922" s="6">
        <f t="shared" si="228"/>
        <v>0</v>
      </c>
    </row>
    <row r="923" spans="1:15" ht="18" customHeight="1" x14ac:dyDescent="0.25">
      <c r="A923" s="30"/>
      <c r="B923" s="30"/>
      <c r="C923" s="30"/>
      <c r="D923" s="30"/>
      <c r="E923" s="30" t="s">
        <v>44</v>
      </c>
      <c r="F923" s="31">
        <f>J923-J917</f>
        <v>8.6700000000000017</v>
      </c>
      <c r="G923" s="30"/>
      <c r="H923" s="187" t="s">
        <v>45</v>
      </c>
      <c r="I923" s="188"/>
      <c r="J923" s="31">
        <v>43.81</v>
      </c>
      <c r="K923" s="46">
        <f>TRUNC(K917*1.247,2)</f>
        <v>43.81</v>
      </c>
      <c r="L923" s="29"/>
      <c r="M923" s="6">
        <f t="shared" si="228"/>
        <v>0</v>
      </c>
    </row>
    <row r="924" spans="1:15" x14ac:dyDescent="0.25">
      <c r="A924" s="35"/>
      <c r="B924" s="35"/>
      <c r="C924" s="35"/>
      <c r="D924" s="35"/>
      <c r="E924" s="35"/>
      <c r="F924" s="35"/>
      <c r="G924" s="35" t="s">
        <v>46</v>
      </c>
      <c r="H924" s="36" t="s">
        <v>757</v>
      </c>
      <c r="I924" s="35" t="s">
        <v>48</v>
      </c>
      <c r="J924" s="37">
        <f>J923*H924</f>
        <v>7009.6</v>
      </c>
      <c r="K924" s="45">
        <f>TRUNC(H924*K923,2)</f>
        <v>7009.6</v>
      </c>
      <c r="L924" s="39">
        <f>J924-K924</f>
        <v>0</v>
      </c>
      <c r="M924" s="6">
        <f t="shared" si="228"/>
        <v>0</v>
      </c>
      <c r="N924" s="40">
        <f t="shared" ref="N924:O924" si="278">J924</f>
        <v>7009.6</v>
      </c>
      <c r="O924" s="40">
        <f t="shared" si="278"/>
        <v>7009.6</v>
      </c>
    </row>
    <row r="925" spans="1:15" ht="0.75" customHeight="1" x14ac:dyDescent="0.25">
      <c r="A925" s="41"/>
      <c r="B925" s="41"/>
      <c r="C925" s="41"/>
      <c r="D925" s="41"/>
      <c r="E925" s="41"/>
      <c r="F925" s="41"/>
      <c r="G925" s="41"/>
      <c r="H925" s="41"/>
      <c r="I925" s="41"/>
      <c r="J925" s="41"/>
      <c r="K925" s="42"/>
      <c r="L925" s="43"/>
      <c r="M925" s="6">
        <f t="shared" si="228"/>
        <v>0</v>
      </c>
    </row>
    <row r="926" spans="1:15" ht="18" customHeight="1" x14ac:dyDescent="0.25">
      <c r="A926" s="11" t="s">
        <v>758</v>
      </c>
      <c r="B926" s="12" t="s">
        <v>11</v>
      </c>
      <c r="C926" s="11" t="s">
        <v>12</v>
      </c>
      <c r="D926" s="11" t="s">
        <v>13</v>
      </c>
      <c r="E926" s="185" t="s">
        <v>14</v>
      </c>
      <c r="F926" s="184"/>
      <c r="G926" s="13" t="s">
        <v>15</v>
      </c>
      <c r="H926" s="12" t="s">
        <v>16</v>
      </c>
      <c r="I926" s="12" t="s">
        <v>17</v>
      </c>
      <c r="J926" s="12" t="s">
        <v>18</v>
      </c>
      <c r="K926" s="14"/>
      <c r="L926" s="15"/>
      <c r="M926" s="6">
        <f t="shared" si="228"/>
        <v>0</v>
      </c>
    </row>
    <row r="927" spans="1:15" ht="51.75" customHeight="1" x14ac:dyDescent="0.25">
      <c r="A927" s="16" t="s">
        <v>19</v>
      </c>
      <c r="B927" s="17" t="s">
        <v>759</v>
      </c>
      <c r="C927" s="16" t="s">
        <v>21</v>
      </c>
      <c r="D927" s="16" t="s">
        <v>760</v>
      </c>
      <c r="E927" s="186" t="s">
        <v>695</v>
      </c>
      <c r="F927" s="184"/>
      <c r="G927" s="18" t="s">
        <v>83</v>
      </c>
      <c r="H927" s="19">
        <v>1</v>
      </c>
      <c r="I927" s="20">
        <v>29.24</v>
      </c>
      <c r="J927" s="20">
        <v>29.24</v>
      </c>
      <c r="K927" s="52">
        <f>SUM(K928:K931)</f>
        <v>29.24</v>
      </c>
      <c r="L927" s="22"/>
      <c r="M927" s="6">
        <f t="shared" si="228"/>
        <v>0</v>
      </c>
    </row>
    <row r="928" spans="1:15" ht="25.5" customHeight="1" x14ac:dyDescent="0.25">
      <c r="A928" s="23" t="s">
        <v>25</v>
      </c>
      <c r="B928" s="24" t="s">
        <v>706</v>
      </c>
      <c r="C928" s="23" t="s">
        <v>21</v>
      </c>
      <c r="D928" s="23" t="s">
        <v>707</v>
      </c>
      <c r="E928" s="183" t="s">
        <v>23</v>
      </c>
      <c r="F928" s="184"/>
      <c r="G928" s="25" t="s">
        <v>24</v>
      </c>
      <c r="H928" s="26">
        <v>6.08E-2</v>
      </c>
      <c r="I928" s="27">
        <v>21.96</v>
      </c>
      <c r="J928" s="27">
        <v>1.33</v>
      </c>
      <c r="K928" s="28">
        <f t="shared" ref="K928:K931" si="279">TRUNC(H928*I928,2)</f>
        <v>1.33</v>
      </c>
      <c r="L928" s="29"/>
      <c r="M928" s="6">
        <f t="shared" si="228"/>
        <v>0</v>
      </c>
    </row>
    <row r="929" spans="1:15" ht="24" customHeight="1" x14ac:dyDescent="0.25">
      <c r="A929" s="23" t="s">
        <v>25</v>
      </c>
      <c r="B929" s="24" t="s">
        <v>702</v>
      </c>
      <c r="C929" s="23" t="s">
        <v>21</v>
      </c>
      <c r="D929" s="23" t="s">
        <v>703</v>
      </c>
      <c r="E929" s="183" t="s">
        <v>23</v>
      </c>
      <c r="F929" s="184"/>
      <c r="G929" s="25" t="s">
        <v>24</v>
      </c>
      <c r="H929" s="26">
        <v>6.08E-2</v>
      </c>
      <c r="I929" s="27">
        <v>26.68</v>
      </c>
      <c r="J929" s="27">
        <v>1.62</v>
      </c>
      <c r="K929" s="28">
        <f t="shared" si="279"/>
        <v>1.62</v>
      </c>
      <c r="L929" s="29"/>
      <c r="M929" s="6">
        <f t="shared" si="228"/>
        <v>0</v>
      </c>
    </row>
    <row r="930" spans="1:15" ht="51.75" customHeight="1" x14ac:dyDescent="0.25">
      <c r="A930" s="23" t="s">
        <v>28</v>
      </c>
      <c r="B930" s="24" t="s">
        <v>761</v>
      </c>
      <c r="C930" s="23" t="s">
        <v>21</v>
      </c>
      <c r="D930" s="23" t="s">
        <v>762</v>
      </c>
      <c r="E930" s="183" t="s">
        <v>31</v>
      </c>
      <c r="F930" s="184"/>
      <c r="G930" s="25" t="s">
        <v>83</v>
      </c>
      <c r="H930" s="26">
        <v>1.0149999999999999</v>
      </c>
      <c r="I930" s="27">
        <v>25.87</v>
      </c>
      <c r="J930" s="27">
        <v>26.25</v>
      </c>
      <c r="K930" s="28">
        <f t="shared" si="279"/>
        <v>26.25</v>
      </c>
      <c r="L930" s="29"/>
      <c r="M930" s="6">
        <f t="shared" si="228"/>
        <v>0</v>
      </c>
    </row>
    <row r="931" spans="1:15" ht="25.5" customHeight="1" x14ac:dyDescent="0.25">
      <c r="A931" s="23" t="s">
        <v>28</v>
      </c>
      <c r="B931" s="24" t="s">
        <v>749</v>
      </c>
      <c r="C931" s="23" t="s">
        <v>21</v>
      </c>
      <c r="D931" s="23" t="s">
        <v>750</v>
      </c>
      <c r="E931" s="183" t="s">
        <v>31</v>
      </c>
      <c r="F931" s="184"/>
      <c r="G931" s="25" t="s">
        <v>159</v>
      </c>
      <c r="H931" s="26">
        <v>8.9999999999999993E-3</v>
      </c>
      <c r="I931" s="27">
        <v>4.62</v>
      </c>
      <c r="J931" s="27">
        <v>0.04</v>
      </c>
      <c r="K931" s="28">
        <f t="shared" si="279"/>
        <v>0.04</v>
      </c>
      <c r="L931" s="29"/>
      <c r="M931" s="6">
        <f t="shared" si="228"/>
        <v>0</v>
      </c>
    </row>
    <row r="932" spans="1:15" ht="18" customHeight="1" x14ac:dyDescent="0.25">
      <c r="A932" s="30"/>
      <c r="B932" s="30"/>
      <c r="C932" s="30"/>
      <c r="D932" s="30"/>
      <c r="E932" s="30" t="s">
        <v>41</v>
      </c>
      <c r="F932" s="31">
        <v>2.2999999999999998</v>
      </c>
      <c r="G932" s="30" t="s">
        <v>42</v>
      </c>
      <c r="H932" s="31">
        <v>0</v>
      </c>
      <c r="I932" s="30" t="s">
        <v>43</v>
      </c>
      <c r="J932" s="31">
        <v>2.2999999999999998</v>
      </c>
      <c r="K932" s="32"/>
      <c r="L932" s="29"/>
      <c r="M932" s="6">
        <f t="shared" si="228"/>
        <v>0</v>
      </c>
    </row>
    <row r="933" spans="1:15" ht="18" customHeight="1" x14ac:dyDescent="0.25">
      <c r="A933" s="30"/>
      <c r="B933" s="30"/>
      <c r="C933" s="30"/>
      <c r="D933" s="30"/>
      <c r="E933" s="30" t="s">
        <v>44</v>
      </c>
      <c r="F933" s="31">
        <v>7.51</v>
      </c>
      <c r="G933" s="30"/>
      <c r="H933" s="187" t="s">
        <v>45</v>
      </c>
      <c r="I933" s="188"/>
      <c r="J933" s="31">
        <v>36.46</v>
      </c>
      <c r="K933" s="46">
        <f>TRUNC(K927*1.247,2)</f>
        <v>36.46</v>
      </c>
      <c r="L933" s="29"/>
      <c r="M933" s="6">
        <f t="shared" si="228"/>
        <v>0</v>
      </c>
    </row>
    <row r="934" spans="1:15" x14ac:dyDescent="0.25">
      <c r="A934" s="35"/>
      <c r="B934" s="35"/>
      <c r="C934" s="35"/>
      <c r="D934" s="35"/>
      <c r="E934" s="35"/>
      <c r="F934" s="35"/>
      <c r="G934" s="35" t="s">
        <v>46</v>
      </c>
      <c r="H934" s="36" t="s">
        <v>119</v>
      </c>
      <c r="I934" s="35" t="s">
        <v>48</v>
      </c>
      <c r="J934" s="37">
        <v>546.9</v>
      </c>
      <c r="K934" s="45">
        <f>TRUNC(H934*K933,2)</f>
        <v>546.9</v>
      </c>
      <c r="L934" s="39">
        <f>J934-K934</f>
        <v>0</v>
      </c>
      <c r="M934" s="6">
        <f t="shared" si="228"/>
        <v>0</v>
      </c>
      <c r="N934" s="40">
        <f t="shared" ref="N934:O934" si="280">J934</f>
        <v>546.9</v>
      </c>
      <c r="O934" s="40">
        <f t="shared" si="280"/>
        <v>546.9</v>
      </c>
    </row>
    <row r="935" spans="1:15" ht="0.75" customHeight="1" x14ac:dyDescent="0.25">
      <c r="A935" s="41"/>
      <c r="B935" s="41"/>
      <c r="C935" s="41"/>
      <c r="D935" s="41"/>
      <c r="E935" s="41"/>
      <c r="F935" s="41"/>
      <c r="G935" s="41"/>
      <c r="H935" s="41"/>
      <c r="I935" s="41"/>
      <c r="J935" s="41"/>
      <c r="K935" s="42"/>
      <c r="L935" s="43"/>
      <c r="M935" s="6">
        <f t="shared" si="228"/>
        <v>0</v>
      </c>
    </row>
    <row r="936" spans="1:15" ht="18" customHeight="1" x14ac:dyDescent="0.25">
      <c r="A936" s="11" t="s">
        <v>763</v>
      </c>
      <c r="B936" s="12" t="s">
        <v>11</v>
      </c>
      <c r="C936" s="11" t="s">
        <v>12</v>
      </c>
      <c r="D936" s="11" t="s">
        <v>13</v>
      </c>
      <c r="E936" s="185" t="s">
        <v>14</v>
      </c>
      <c r="F936" s="184"/>
      <c r="G936" s="13" t="s">
        <v>15</v>
      </c>
      <c r="H936" s="12" t="s">
        <v>16</v>
      </c>
      <c r="I936" s="12" t="s">
        <v>17</v>
      </c>
      <c r="J936" s="12" t="s">
        <v>18</v>
      </c>
      <c r="K936" s="14"/>
      <c r="L936" s="15"/>
      <c r="M936" s="6">
        <f t="shared" si="228"/>
        <v>0</v>
      </c>
    </row>
    <row r="937" spans="1:15" ht="51.75" customHeight="1" x14ac:dyDescent="0.25">
      <c r="A937" s="16" t="s">
        <v>19</v>
      </c>
      <c r="B937" s="17" t="s">
        <v>764</v>
      </c>
      <c r="C937" s="16" t="s">
        <v>21</v>
      </c>
      <c r="D937" s="16" t="s">
        <v>765</v>
      </c>
      <c r="E937" s="186" t="s">
        <v>695</v>
      </c>
      <c r="F937" s="184"/>
      <c r="G937" s="18" t="s">
        <v>83</v>
      </c>
      <c r="H937" s="19">
        <v>1</v>
      </c>
      <c r="I937" s="20">
        <f>J937</f>
        <v>18.38</v>
      </c>
      <c r="J937" s="20">
        <v>18.38</v>
      </c>
      <c r="K937" s="51">
        <f>SUM(K938:K941)</f>
        <v>18.380000000000003</v>
      </c>
      <c r="L937" s="22"/>
      <c r="M937" s="6">
        <f t="shared" si="228"/>
        <v>0</v>
      </c>
    </row>
    <row r="938" spans="1:15" ht="24" customHeight="1" x14ac:dyDescent="0.25">
      <c r="A938" s="23" t="s">
        <v>25</v>
      </c>
      <c r="B938" s="24" t="s">
        <v>702</v>
      </c>
      <c r="C938" s="23" t="s">
        <v>21</v>
      </c>
      <c r="D938" s="23" t="s">
        <v>703</v>
      </c>
      <c r="E938" s="183" t="s">
        <v>23</v>
      </c>
      <c r="F938" s="184"/>
      <c r="G938" s="25" t="s">
        <v>24</v>
      </c>
      <c r="H938" s="26">
        <v>9.0999999999999998E-2</v>
      </c>
      <c r="I938" s="27">
        <v>26.68</v>
      </c>
      <c r="J938" s="27">
        <v>2.42</v>
      </c>
      <c r="K938" s="28">
        <f t="shared" ref="K938:K941" si="281">TRUNC(H938*I938,2)</f>
        <v>2.42</v>
      </c>
      <c r="L938" s="29"/>
      <c r="M938" s="6">
        <f t="shared" si="228"/>
        <v>0</v>
      </c>
    </row>
    <row r="939" spans="1:15" ht="64.5" customHeight="1" x14ac:dyDescent="0.25">
      <c r="A939" s="23" t="s">
        <v>25</v>
      </c>
      <c r="B939" s="24" t="s">
        <v>766</v>
      </c>
      <c r="C939" s="23" t="s">
        <v>21</v>
      </c>
      <c r="D939" s="23" t="s">
        <v>767</v>
      </c>
      <c r="E939" s="183" t="s">
        <v>543</v>
      </c>
      <c r="F939" s="184"/>
      <c r="G939" s="25" t="s">
        <v>83</v>
      </c>
      <c r="H939" s="26">
        <v>1</v>
      </c>
      <c r="I939" s="27">
        <v>9.98</v>
      </c>
      <c r="J939" s="27">
        <v>9.98</v>
      </c>
      <c r="K939" s="28">
        <f t="shared" si="281"/>
        <v>9.98</v>
      </c>
      <c r="L939" s="29"/>
      <c r="M939" s="6">
        <f t="shared" si="228"/>
        <v>0</v>
      </c>
    </row>
    <row r="940" spans="1:15" ht="25.5" customHeight="1" x14ac:dyDescent="0.25">
      <c r="A940" s="23" t="s">
        <v>25</v>
      </c>
      <c r="B940" s="24" t="s">
        <v>706</v>
      </c>
      <c r="C940" s="23" t="s">
        <v>21</v>
      </c>
      <c r="D940" s="23" t="s">
        <v>707</v>
      </c>
      <c r="E940" s="183" t="s">
        <v>23</v>
      </c>
      <c r="F940" s="184"/>
      <c r="G940" s="25" t="s">
        <v>24</v>
      </c>
      <c r="H940" s="26">
        <v>9.0999999999999998E-2</v>
      </c>
      <c r="I940" s="27">
        <v>21.96</v>
      </c>
      <c r="J940" s="27">
        <v>1.99</v>
      </c>
      <c r="K940" s="28">
        <f t="shared" si="281"/>
        <v>1.99</v>
      </c>
      <c r="L940" s="29"/>
      <c r="M940" s="6">
        <f t="shared" si="228"/>
        <v>0</v>
      </c>
    </row>
    <row r="941" spans="1:15" ht="25.5" customHeight="1" x14ac:dyDescent="0.25">
      <c r="A941" s="23" t="s">
        <v>28</v>
      </c>
      <c r="B941" s="24" t="s">
        <v>768</v>
      </c>
      <c r="C941" s="23" t="s">
        <v>21</v>
      </c>
      <c r="D941" s="23" t="s">
        <v>769</v>
      </c>
      <c r="E941" s="183" t="s">
        <v>31</v>
      </c>
      <c r="F941" s="184"/>
      <c r="G941" s="25" t="s">
        <v>83</v>
      </c>
      <c r="H941" s="26">
        <v>1.1000000000000001</v>
      </c>
      <c r="I941" s="27">
        <v>3.6349999999999998</v>
      </c>
      <c r="J941" s="27">
        <v>3.99</v>
      </c>
      <c r="K941" s="46">
        <f t="shared" si="281"/>
        <v>3.99</v>
      </c>
      <c r="L941" s="29"/>
      <c r="M941" s="6">
        <f t="shared" si="228"/>
        <v>0</v>
      </c>
    </row>
    <row r="942" spans="1:15" ht="18" customHeight="1" x14ac:dyDescent="0.25">
      <c r="A942" s="30"/>
      <c r="B942" s="30"/>
      <c r="C942" s="30"/>
      <c r="D942" s="30"/>
      <c r="E942" s="30" t="s">
        <v>41</v>
      </c>
      <c r="F942" s="31">
        <v>8.64</v>
      </c>
      <c r="G942" s="30" t="s">
        <v>42</v>
      </c>
      <c r="H942" s="31">
        <v>0</v>
      </c>
      <c r="I942" s="30" t="s">
        <v>43</v>
      </c>
      <c r="J942" s="31">
        <v>8.64</v>
      </c>
      <c r="K942" s="32"/>
      <c r="L942" s="29"/>
      <c r="M942" s="6">
        <f t="shared" si="228"/>
        <v>0</v>
      </c>
    </row>
    <row r="943" spans="1:15" ht="18" customHeight="1" x14ac:dyDescent="0.25">
      <c r="A943" s="30"/>
      <c r="B943" s="30"/>
      <c r="C943" s="30"/>
      <c r="D943" s="30"/>
      <c r="E943" s="30" t="s">
        <v>44</v>
      </c>
      <c r="F943" s="31">
        <f>J943-J937</f>
        <v>4.5300000000000011</v>
      </c>
      <c r="G943" s="30"/>
      <c r="H943" s="187" t="s">
        <v>45</v>
      </c>
      <c r="I943" s="188"/>
      <c r="J943" s="31">
        <v>22.91</v>
      </c>
      <c r="K943" s="46">
        <f>TRUNC(K937*1.247,2)</f>
        <v>22.91</v>
      </c>
      <c r="L943" s="29"/>
      <c r="M943" s="6">
        <f t="shared" si="228"/>
        <v>0</v>
      </c>
    </row>
    <row r="944" spans="1:15" x14ac:dyDescent="0.25">
      <c r="A944" s="35"/>
      <c r="B944" s="35"/>
      <c r="C944" s="35"/>
      <c r="D944" s="35"/>
      <c r="E944" s="35"/>
      <c r="F944" s="35"/>
      <c r="G944" s="35" t="s">
        <v>46</v>
      </c>
      <c r="H944" s="36" t="s">
        <v>770</v>
      </c>
      <c r="I944" s="35" t="s">
        <v>48</v>
      </c>
      <c r="J944" s="37">
        <v>8558.0300000000007</v>
      </c>
      <c r="K944" s="45">
        <f>TRUNC(H944*K943,2)</f>
        <v>8558.0300000000007</v>
      </c>
      <c r="L944" s="39">
        <f>J944-K944</f>
        <v>0</v>
      </c>
      <c r="M944" s="6">
        <f t="shared" si="228"/>
        <v>0</v>
      </c>
      <c r="N944" s="40">
        <f t="shared" ref="N944:O944" si="282">J944</f>
        <v>8558.0300000000007</v>
      </c>
      <c r="O944" s="40">
        <f t="shared" si="282"/>
        <v>8558.0300000000007</v>
      </c>
    </row>
    <row r="945" spans="1:15" ht="0.75" customHeight="1" x14ac:dyDescent="0.25">
      <c r="A945" s="41"/>
      <c r="B945" s="41"/>
      <c r="C945" s="41"/>
      <c r="D945" s="41"/>
      <c r="E945" s="41"/>
      <c r="F945" s="41"/>
      <c r="G945" s="41"/>
      <c r="H945" s="41"/>
      <c r="I945" s="41"/>
      <c r="J945" s="41"/>
      <c r="K945" s="42"/>
      <c r="L945" s="43"/>
      <c r="M945" s="6">
        <f t="shared" si="228"/>
        <v>0</v>
      </c>
    </row>
    <row r="946" spans="1:15" ht="18" customHeight="1" x14ac:dyDescent="0.25">
      <c r="A946" s="11" t="s">
        <v>771</v>
      </c>
      <c r="B946" s="12" t="s">
        <v>11</v>
      </c>
      <c r="C946" s="11" t="s">
        <v>12</v>
      </c>
      <c r="D946" s="11" t="s">
        <v>13</v>
      </c>
      <c r="E946" s="185" t="s">
        <v>14</v>
      </c>
      <c r="F946" s="184"/>
      <c r="G946" s="13" t="s">
        <v>15</v>
      </c>
      <c r="H946" s="12" t="s">
        <v>16</v>
      </c>
      <c r="I946" s="12" t="s">
        <v>17</v>
      </c>
      <c r="J946" s="12" t="s">
        <v>18</v>
      </c>
      <c r="K946" s="14"/>
      <c r="L946" s="15"/>
      <c r="M946" s="6">
        <f t="shared" si="228"/>
        <v>0</v>
      </c>
    </row>
    <row r="947" spans="1:15" ht="39" customHeight="1" x14ac:dyDescent="0.25">
      <c r="A947" s="16" t="s">
        <v>19</v>
      </c>
      <c r="B947" s="17" t="s">
        <v>772</v>
      </c>
      <c r="C947" s="16" t="s">
        <v>21</v>
      </c>
      <c r="D947" s="16" t="s">
        <v>773</v>
      </c>
      <c r="E947" s="186" t="s">
        <v>695</v>
      </c>
      <c r="F947" s="184"/>
      <c r="G947" s="18" t="s">
        <v>83</v>
      </c>
      <c r="H947" s="19">
        <v>1</v>
      </c>
      <c r="I947" s="20">
        <v>17.79</v>
      </c>
      <c r="J947" s="20">
        <v>17.79</v>
      </c>
      <c r="K947" s="51">
        <f>SUM(K948:K951)</f>
        <v>17.79</v>
      </c>
      <c r="L947" s="22"/>
      <c r="M947" s="6">
        <f t="shared" si="228"/>
        <v>0</v>
      </c>
    </row>
    <row r="948" spans="1:15" ht="25.5" customHeight="1" x14ac:dyDescent="0.25">
      <c r="A948" s="23" t="s">
        <v>25</v>
      </c>
      <c r="B948" s="24" t="s">
        <v>706</v>
      </c>
      <c r="C948" s="23" t="s">
        <v>21</v>
      </c>
      <c r="D948" s="23" t="s">
        <v>707</v>
      </c>
      <c r="E948" s="183" t="s">
        <v>23</v>
      </c>
      <c r="F948" s="184"/>
      <c r="G948" s="25" t="s">
        <v>24</v>
      </c>
      <c r="H948" s="26">
        <v>1.2999999999999999E-2</v>
      </c>
      <c r="I948" s="27">
        <v>21.96</v>
      </c>
      <c r="J948" s="27">
        <v>0.28000000000000003</v>
      </c>
      <c r="K948" s="28">
        <f t="shared" ref="K948:K951" si="283">TRUNC(H948*I948,2)</f>
        <v>0.28000000000000003</v>
      </c>
      <c r="L948" s="29"/>
      <c r="M948" s="6">
        <f t="shared" si="228"/>
        <v>0</v>
      </c>
    </row>
    <row r="949" spans="1:15" ht="24" customHeight="1" x14ac:dyDescent="0.25">
      <c r="A949" s="23" t="s">
        <v>25</v>
      </c>
      <c r="B949" s="24" t="s">
        <v>702</v>
      </c>
      <c r="C949" s="23" t="s">
        <v>21</v>
      </c>
      <c r="D949" s="23" t="s">
        <v>703</v>
      </c>
      <c r="E949" s="183" t="s">
        <v>23</v>
      </c>
      <c r="F949" s="184"/>
      <c r="G949" s="25" t="s">
        <v>24</v>
      </c>
      <c r="H949" s="26">
        <v>1.2999999999999999E-2</v>
      </c>
      <c r="I949" s="27">
        <v>26.68</v>
      </c>
      <c r="J949" s="27">
        <v>0.34</v>
      </c>
      <c r="K949" s="28">
        <f t="shared" si="283"/>
        <v>0.34</v>
      </c>
      <c r="L949" s="29"/>
      <c r="M949" s="6">
        <f t="shared" si="228"/>
        <v>0</v>
      </c>
    </row>
    <row r="950" spans="1:15" ht="51.75" customHeight="1" x14ac:dyDescent="0.25">
      <c r="A950" s="23" t="s">
        <v>28</v>
      </c>
      <c r="B950" s="24" t="s">
        <v>774</v>
      </c>
      <c r="C950" s="23" t="s">
        <v>21</v>
      </c>
      <c r="D950" s="23" t="s">
        <v>775</v>
      </c>
      <c r="E950" s="183" t="s">
        <v>31</v>
      </c>
      <c r="F950" s="184"/>
      <c r="G950" s="25" t="s">
        <v>83</v>
      </c>
      <c r="H950" s="26">
        <v>1.0269999999999999</v>
      </c>
      <c r="I950" s="27">
        <v>16.68</v>
      </c>
      <c r="J950" s="27">
        <v>17.13</v>
      </c>
      <c r="K950" s="28">
        <f t="shared" si="283"/>
        <v>17.13</v>
      </c>
      <c r="L950" s="29"/>
      <c r="M950" s="6">
        <f t="shared" si="228"/>
        <v>0</v>
      </c>
    </row>
    <row r="951" spans="1:15" ht="25.5" customHeight="1" x14ac:dyDescent="0.25">
      <c r="A951" s="23" t="s">
        <v>28</v>
      </c>
      <c r="B951" s="24" t="s">
        <v>749</v>
      </c>
      <c r="C951" s="23" t="s">
        <v>21</v>
      </c>
      <c r="D951" s="23" t="s">
        <v>750</v>
      </c>
      <c r="E951" s="183" t="s">
        <v>31</v>
      </c>
      <c r="F951" s="184"/>
      <c r="G951" s="25" t="s">
        <v>159</v>
      </c>
      <c r="H951" s="26">
        <v>0.01</v>
      </c>
      <c r="I951" s="27">
        <v>4.62</v>
      </c>
      <c r="J951" s="27">
        <v>0.04</v>
      </c>
      <c r="K951" s="28">
        <f t="shared" si="283"/>
        <v>0.04</v>
      </c>
      <c r="L951" s="29"/>
      <c r="M951" s="6">
        <f t="shared" si="228"/>
        <v>0</v>
      </c>
    </row>
    <row r="952" spans="1:15" ht="18" customHeight="1" x14ac:dyDescent="0.25">
      <c r="A952" s="30"/>
      <c r="B952" s="30"/>
      <c r="C952" s="30"/>
      <c r="D952" s="30"/>
      <c r="E952" s="30" t="s">
        <v>41</v>
      </c>
      <c r="F952" s="31">
        <v>0.48</v>
      </c>
      <c r="G952" s="30" t="s">
        <v>42</v>
      </c>
      <c r="H952" s="31">
        <v>0</v>
      </c>
      <c r="I952" s="30" t="s">
        <v>43</v>
      </c>
      <c r="J952" s="31">
        <v>0.48</v>
      </c>
      <c r="K952" s="32"/>
      <c r="L952" s="29"/>
      <c r="M952" s="6">
        <f t="shared" si="228"/>
        <v>0</v>
      </c>
    </row>
    <row r="953" spans="1:15" ht="18" customHeight="1" x14ac:dyDescent="0.25">
      <c r="A953" s="30"/>
      <c r="B953" s="30"/>
      <c r="C953" s="30"/>
      <c r="D953" s="30"/>
      <c r="E953" s="30" t="s">
        <v>44</v>
      </c>
      <c r="F953" s="31">
        <v>4.57</v>
      </c>
      <c r="G953" s="30"/>
      <c r="H953" s="187" t="s">
        <v>45</v>
      </c>
      <c r="I953" s="188"/>
      <c r="J953" s="31">
        <v>22.18</v>
      </c>
      <c r="K953" s="46">
        <f>TRUNC(K947*1.247,2)</f>
        <v>22.18</v>
      </c>
      <c r="L953" s="29"/>
      <c r="M953" s="6">
        <f t="shared" si="228"/>
        <v>0</v>
      </c>
    </row>
    <row r="954" spans="1:15" x14ac:dyDescent="0.25">
      <c r="A954" s="35"/>
      <c r="B954" s="35"/>
      <c r="C954" s="35"/>
      <c r="D954" s="35"/>
      <c r="E954" s="35"/>
      <c r="F954" s="35"/>
      <c r="G954" s="35" t="s">
        <v>46</v>
      </c>
      <c r="H954" s="36" t="s">
        <v>429</v>
      </c>
      <c r="I954" s="35" t="s">
        <v>48</v>
      </c>
      <c r="J954" s="37">
        <v>66.540000000000006</v>
      </c>
      <c r="K954" s="45">
        <f>TRUNC(H954*K953,2)</f>
        <v>66.540000000000006</v>
      </c>
      <c r="L954" s="39">
        <f>J954-K954</f>
        <v>0</v>
      </c>
      <c r="M954" s="6">
        <f t="shared" si="228"/>
        <v>0</v>
      </c>
      <c r="N954" s="40">
        <f t="shared" ref="N954:O954" si="284">J954</f>
        <v>66.540000000000006</v>
      </c>
      <c r="O954" s="40">
        <f t="shared" si="284"/>
        <v>66.540000000000006</v>
      </c>
    </row>
    <row r="955" spans="1:15" ht="0.75" customHeight="1" x14ac:dyDescent="0.25">
      <c r="A955" s="41"/>
      <c r="B955" s="41"/>
      <c r="C955" s="41"/>
      <c r="D955" s="41"/>
      <c r="E955" s="41"/>
      <c r="F955" s="41"/>
      <c r="G955" s="41"/>
      <c r="H955" s="41"/>
      <c r="I955" s="41"/>
      <c r="J955" s="41"/>
      <c r="K955" s="42"/>
      <c r="L955" s="43"/>
      <c r="M955" s="6">
        <f t="shared" si="228"/>
        <v>0</v>
      </c>
    </row>
    <row r="956" spans="1:15" ht="18" customHeight="1" x14ac:dyDescent="0.25">
      <c r="A956" s="11" t="s">
        <v>776</v>
      </c>
      <c r="B956" s="12" t="s">
        <v>11</v>
      </c>
      <c r="C956" s="11" t="s">
        <v>12</v>
      </c>
      <c r="D956" s="11" t="s">
        <v>13</v>
      </c>
      <c r="E956" s="185" t="s">
        <v>14</v>
      </c>
      <c r="F956" s="184"/>
      <c r="G956" s="13" t="s">
        <v>15</v>
      </c>
      <c r="H956" s="12" t="s">
        <v>16</v>
      </c>
      <c r="I956" s="12" t="s">
        <v>17</v>
      </c>
      <c r="J956" s="12" t="s">
        <v>18</v>
      </c>
      <c r="K956" s="14"/>
      <c r="L956" s="15"/>
      <c r="M956" s="6">
        <f t="shared" si="228"/>
        <v>0</v>
      </c>
    </row>
    <row r="957" spans="1:15" ht="39" customHeight="1" x14ac:dyDescent="0.25">
      <c r="A957" s="16" t="s">
        <v>19</v>
      </c>
      <c r="B957" s="17" t="s">
        <v>777</v>
      </c>
      <c r="C957" s="16" t="s">
        <v>21</v>
      </c>
      <c r="D957" s="16" t="s">
        <v>778</v>
      </c>
      <c r="E957" s="186" t="s">
        <v>695</v>
      </c>
      <c r="F957" s="184"/>
      <c r="G957" s="18" t="s">
        <v>83</v>
      </c>
      <c r="H957" s="19">
        <v>1</v>
      </c>
      <c r="I957" s="20">
        <v>11.75</v>
      </c>
      <c r="J957" s="20">
        <v>11.75</v>
      </c>
      <c r="K957" s="52">
        <f>SUM(K958:K961)</f>
        <v>11.75</v>
      </c>
      <c r="L957" s="22"/>
      <c r="M957" s="6">
        <f t="shared" si="228"/>
        <v>0</v>
      </c>
    </row>
    <row r="958" spans="1:15" ht="25.5" customHeight="1" x14ac:dyDescent="0.25">
      <c r="A958" s="23" t="s">
        <v>25</v>
      </c>
      <c r="B958" s="24" t="s">
        <v>706</v>
      </c>
      <c r="C958" s="23" t="s">
        <v>21</v>
      </c>
      <c r="D958" s="23" t="s">
        <v>707</v>
      </c>
      <c r="E958" s="183" t="s">
        <v>23</v>
      </c>
      <c r="F958" s="184"/>
      <c r="G958" s="25" t="s">
        <v>24</v>
      </c>
      <c r="H958" s="26">
        <v>8.9999999999999993E-3</v>
      </c>
      <c r="I958" s="27">
        <v>21.96</v>
      </c>
      <c r="J958" s="27">
        <v>0.19</v>
      </c>
      <c r="K958" s="28">
        <f t="shared" ref="K958:K961" si="285">TRUNC(H958*I958,2)</f>
        <v>0.19</v>
      </c>
      <c r="L958" s="29"/>
      <c r="M958" s="6">
        <f t="shared" si="228"/>
        <v>0</v>
      </c>
    </row>
    <row r="959" spans="1:15" ht="24" customHeight="1" x14ac:dyDescent="0.25">
      <c r="A959" s="23" t="s">
        <v>25</v>
      </c>
      <c r="B959" s="24" t="s">
        <v>702</v>
      </c>
      <c r="C959" s="23" t="s">
        <v>21</v>
      </c>
      <c r="D959" s="23" t="s">
        <v>703</v>
      </c>
      <c r="E959" s="183" t="s">
        <v>23</v>
      </c>
      <c r="F959" s="184"/>
      <c r="G959" s="25" t="s">
        <v>24</v>
      </c>
      <c r="H959" s="26">
        <v>8.9999999999999993E-3</v>
      </c>
      <c r="I959" s="27">
        <v>26.68</v>
      </c>
      <c r="J959" s="27">
        <v>0.24</v>
      </c>
      <c r="K959" s="28">
        <f t="shared" si="285"/>
        <v>0.24</v>
      </c>
      <c r="L959" s="29"/>
      <c r="M959" s="6">
        <f t="shared" si="228"/>
        <v>0</v>
      </c>
    </row>
    <row r="960" spans="1:15" ht="25.5" customHeight="1" x14ac:dyDescent="0.25">
      <c r="A960" s="23" t="s">
        <v>28</v>
      </c>
      <c r="B960" s="24" t="s">
        <v>749</v>
      </c>
      <c r="C960" s="23" t="s">
        <v>21</v>
      </c>
      <c r="D960" s="23" t="s">
        <v>750</v>
      </c>
      <c r="E960" s="183" t="s">
        <v>31</v>
      </c>
      <c r="F960" s="184"/>
      <c r="G960" s="25" t="s">
        <v>159</v>
      </c>
      <c r="H960" s="26">
        <v>0.01</v>
      </c>
      <c r="I960" s="27">
        <v>4.62</v>
      </c>
      <c r="J960" s="27">
        <v>0.04</v>
      </c>
      <c r="K960" s="28">
        <f t="shared" si="285"/>
        <v>0.04</v>
      </c>
      <c r="L960" s="29"/>
      <c r="M960" s="6">
        <f t="shared" si="228"/>
        <v>0</v>
      </c>
    </row>
    <row r="961" spans="1:15" ht="39" customHeight="1" x14ac:dyDescent="0.25">
      <c r="A961" s="23" t="s">
        <v>28</v>
      </c>
      <c r="B961" s="24" t="s">
        <v>779</v>
      </c>
      <c r="C961" s="23" t="s">
        <v>21</v>
      </c>
      <c r="D961" s="23" t="s">
        <v>780</v>
      </c>
      <c r="E961" s="183" t="s">
        <v>31</v>
      </c>
      <c r="F961" s="184"/>
      <c r="G961" s="25" t="s">
        <v>83</v>
      </c>
      <c r="H961" s="26">
        <v>1.0269999999999999</v>
      </c>
      <c r="I961" s="27">
        <v>10.99</v>
      </c>
      <c r="J961" s="27">
        <v>11.28</v>
      </c>
      <c r="K961" s="28">
        <f t="shared" si="285"/>
        <v>11.28</v>
      </c>
      <c r="L961" s="29"/>
      <c r="M961" s="6">
        <f t="shared" si="228"/>
        <v>0</v>
      </c>
    </row>
    <row r="962" spans="1:15" ht="18" customHeight="1" x14ac:dyDescent="0.25">
      <c r="A962" s="30"/>
      <c r="B962" s="30"/>
      <c r="C962" s="30"/>
      <c r="D962" s="30"/>
      <c r="E962" s="30" t="s">
        <v>41</v>
      </c>
      <c r="F962" s="31">
        <v>0.33</v>
      </c>
      <c r="G962" s="30" t="s">
        <v>42</v>
      </c>
      <c r="H962" s="31">
        <v>0</v>
      </c>
      <c r="I962" s="30" t="s">
        <v>43</v>
      </c>
      <c r="J962" s="31">
        <v>0.33</v>
      </c>
      <c r="K962" s="32"/>
      <c r="L962" s="29"/>
      <c r="M962" s="6">
        <f t="shared" si="228"/>
        <v>0</v>
      </c>
    </row>
    <row r="963" spans="1:15" ht="18" customHeight="1" x14ac:dyDescent="0.25">
      <c r="A963" s="30"/>
      <c r="B963" s="30"/>
      <c r="C963" s="30"/>
      <c r="D963" s="30"/>
      <c r="E963" s="30" t="s">
        <v>44</v>
      </c>
      <c r="F963" s="31">
        <v>3.01</v>
      </c>
      <c r="G963" s="30"/>
      <c r="H963" s="187" t="s">
        <v>45</v>
      </c>
      <c r="I963" s="188"/>
      <c r="J963" s="31">
        <v>14.65</v>
      </c>
      <c r="K963" s="46">
        <f>TRUNC(K957*1.247,2)</f>
        <v>14.65</v>
      </c>
      <c r="L963" s="29"/>
      <c r="M963" s="6">
        <f t="shared" si="228"/>
        <v>0</v>
      </c>
    </row>
    <row r="964" spans="1:15" x14ac:dyDescent="0.25">
      <c r="A964" s="35"/>
      <c r="B964" s="35"/>
      <c r="C964" s="35"/>
      <c r="D964" s="35"/>
      <c r="E964" s="35"/>
      <c r="F964" s="35"/>
      <c r="G964" s="35" t="s">
        <v>46</v>
      </c>
      <c r="H964" s="36" t="s">
        <v>119</v>
      </c>
      <c r="I964" s="35" t="s">
        <v>48</v>
      </c>
      <c r="J964" s="37">
        <v>219.75</v>
      </c>
      <c r="K964" s="45">
        <f>TRUNC(H964*K963,2)</f>
        <v>219.75</v>
      </c>
      <c r="L964" s="39">
        <f>J964-K964</f>
        <v>0</v>
      </c>
      <c r="M964" s="6">
        <f t="shared" si="228"/>
        <v>0</v>
      </c>
      <c r="N964" s="40">
        <f t="shared" ref="N964:O964" si="286">J964</f>
        <v>219.75</v>
      </c>
      <c r="O964" s="40">
        <f t="shared" si="286"/>
        <v>219.75</v>
      </c>
    </row>
    <row r="965" spans="1:15" ht="0.75" customHeight="1" x14ac:dyDescent="0.25">
      <c r="A965" s="41"/>
      <c r="B965" s="41"/>
      <c r="C965" s="41"/>
      <c r="D965" s="41"/>
      <c r="E965" s="41"/>
      <c r="F965" s="41"/>
      <c r="G965" s="41"/>
      <c r="H965" s="41"/>
      <c r="I965" s="41"/>
      <c r="J965" s="41"/>
      <c r="K965" s="42"/>
      <c r="L965" s="43"/>
      <c r="M965" s="6">
        <f t="shared" si="228"/>
        <v>0</v>
      </c>
    </row>
    <row r="966" spans="1:15" ht="18" customHeight="1" x14ac:dyDescent="0.25">
      <c r="A966" s="11" t="s">
        <v>781</v>
      </c>
      <c r="B966" s="12" t="s">
        <v>11</v>
      </c>
      <c r="C966" s="11" t="s">
        <v>12</v>
      </c>
      <c r="D966" s="11" t="s">
        <v>13</v>
      </c>
      <c r="E966" s="185" t="s">
        <v>14</v>
      </c>
      <c r="F966" s="184"/>
      <c r="G966" s="13" t="s">
        <v>15</v>
      </c>
      <c r="H966" s="12" t="s">
        <v>16</v>
      </c>
      <c r="I966" s="12" t="s">
        <v>17</v>
      </c>
      <c r="J966" s="12" t="s">
        <v>18</v>
      </c>
      <c r="K966" s="14"/>
      <c r="L966" s="15"/>
      <c r="M966" s="6">
        <f t="shared" si="228"/>
        <v>0</v>
      </c>
    </row>
    <row r="967" spans="1:15" ht="39" customHeight="1" x14ac:dyDescent="0.25">
      <c r="A967" s="16" t="s">
        <v>19</v>
      </c>
      <c r="B967" s="17" t="s">
        <v>782</v>
      </c>
      <c r="C967" s="16" t="s">
        <v>21</v>
      </c>
      <c r="D967" s="16" t="s">
        <v>783</v>
      </c>
      <c r="E967" s="186" t="s">
        <v>695</v>
      </c>
      <c r="F967" s="184"/>
      <c r="G967" s="18" t="s">
        <v>83</v>
      </c>
      <c r="H967" s="19">
        <v>1</v>
      </c>
      <c r="I967" s="20">
        <f>J967</f>
        <v>3.98</v>
      </c>
      <c r="J967" s="20">
        <v>3.98</v>
      </c>
      <c r="K967" s="51">
        <f>SUM(K968:K971)</f>
        <v>3.98</v>
      </c>
      <c r="L967" s="22"/>
      <c r="M967" s="6">
        <f t="shared" si="228"/>
        <v>0</v>
      </c>
    </row>
    <row r="968" spans="1:15" ht="24" customHeight="1" x14ac:dyDescent="0.25">
      <c r="A968" s="23" t="s">
        <v>25</v>
      </c>
      <c r="B968" s="24" t="s">
        <v>702</v>
      </c>
      <c r="C968" s="23" t="s">
        <v>21</v>
      </c>
      <c r="D968" s="23" t="s">
        <v>703</v>
      </c>
      <c r="E968" s="183" t="s">
        <v>23</v>
      </c>
      <c r="F968" s="184"/>
      <c r="G968" s="25" t="s">
        <v>24</v>
      </c>
      <c r="H968" s="26">
        <v>2.9000000000000001E-2</v>
      </c>
      <c r="I968" s="27">
        <v>26.68</v>
      </c>
      <c r="J968" s="27">
        <v>0.77</v>
      </c>
      <c r="K968" s="28">
        <f t="shared" ref="K968:K971" si="287">TRUNC(H968*I968,2)</f>
        <v>0.77</v>
      </c>
      <c r="L968" s="29"/>
      <c r="M968" s="6">
        <f t="shared" si="228"/>
        <v>0</v>
      </c>
    </row>
    <row r="969" spans="1:15" ht="25.5" customHeight="1" x14ac:dyDescent="0.25">
      <c r="A969" s="23" t="s">
        <v>25</v>
      </c>
      <c r="B969" s="24" t="s">
        <v>706</v>
      </c>
      <c r="C969" s="23" t="s">
        <v>21</v>
      </c>
      <c r="D969" s="23" t="s">
        <v>707</v>
      </c>
      <c r="E969" s="183" t="s">
        <v>23</v>
      </c>
      <c r="F969" s="184"/>
      <c r="G969" s="25" t="s">
        <v>24</v>
      </c>
      <c r="H969" s="26">
        <v>2.9000000000000001E-2</v>
      </c>
      <c r="I969" s="27">
        <v>21.96</v>
      </c>
      <c r="J969" s="27">
        <v>0.63</v>
      </c>
      <c r="K969" s="28">
        <f t="shared" si="287"/>
        <v>0.63</v>
      </c>
      <c r="L969" s="29"/>
      <c r="M969" s="6">
        <f t="shared" si="228"/>
        <v>0</v>
      </c>
    </row>
    <row r="970" spans="1:15" ht="25.5" customHeight="1" x14ac:dyDescent="0.25">
      <c r="A970" s="23" t="s">
        <v>28</v>
      </c>
      <c r="B970" s="24" t="s">
        <v>749</v>
      </c>
      <c r="C970" s="23" t="s">
        <v>21</v>
      </c>
      <c r="D970" s="23" t="s">
        <v>750</v>
      </c>
      <c r="E970" s="183" t="s">
        <v>31</v>
      </c>
      <c r="F970" s="184"/>
      <c r="G970" s="25" t="s">
        <v>159</v>
      </c>
      <c r="H970" s="26">
        <v>9.4000000000000004E-3</v>
      </c>
      <c r="I970" s="27">
        <v>4.62</v>
      </c>
      <c r="J970" s="27">
        <f t="shared" ref="J970:J971" si="288">I970*H970</f>
        <v>4.3428000000000001E-2</v>
      </c>
      <c r="K970" s="28">
        <f t="shared" si="287"/>
        <v>0.04</v>
      </c>
      <c r="L970" s="29"/>
      <c r="M970" s="6">
        <f t="shared" si="228"/>
        <v>0</v>
      </c>
    </row>
    <row r="971" spans="1:15" ht="51.75" customHeight="1" x14ac:dyDescent="0.25">
      <c r="A971" s="23" t="s">
        <v>28</v>
      </c>
      <c r="B971" s="24" t="s">
        <v>784</v>
      </c>
      <c r="C971" s="23" t="s">
        <v>21</v>
      </c>
      <c r="D971" s="23" t="s">
        <v>785</v>
      </c>
      <c r="E971" s="183" t="s">
        <v>31</v>
      </c>
      <c r="F971" s="184"/>
      <c r="G971" s="25" t="s">
        <v>83</v>
      </c>
      <c r="H971" s="26">
        <v>1.2434000000000001</v>
      </c>
      <c r="I971" s="27">
        <v>2.0499999999999998</v>
      </c>
      <c r="J971" s="27">
        <f t="shared" si="288"/>
        <v>2.5489699999999997</v>
      </c>
      <c r="K971" s="28">
        <f t="shared" si="287"/>
        <v>2.54</v>
      </c>
      <c r="L971" s="29"/>
      <c r="M971" s="6">
        <f t="shared" si="228"/>
        <v>0</v>
      </c>
    </row>
    <row r="972" spans="1:15" ht="18" customHeight="1" x14ac:dyDescent="0.25">
      <c r="A972" s="30"/>
      <c r="B972" s="30"/>
      <c r="C972" s="30"/>
      <c r="D972" s="30"/>
      <c r="E972" s="30" t="s">
        <v>41</v>
      </c>
      <c r="F972" s="31">
        <v>1.0900000000000001</v>
      </c>
      <c r="G972" s="30" t="s">
        <v>42</v>
      </c>
      <c r="H972" s="31">
        <v>0</v>
      </c>
      <c r="I972" s="30" t="s">
        <v>43</v>
      </c>
      <c r="J972" s="31">
        <v>1.0900000000000001</v>
      </c>
      <c r="K972" s="32"/>
      <c r="L972" s="29"/>
      <c r="M972" s="6">
        <f t="shared" si="228"/>
        <v>0</v>
      </c>
    </row>
    <row r="973" spans="1:15" ht="18" customHeight="1" x14ac:dyDescent="0.25">
      <c r="A973" s="30"/>
      <c r="B973" s="30"/>
      <c r="C973" s="30"/>
      <c r="D973" s="30"/>
      <c r="E973" s="30" t="s">
        <v>44</v>
      </c>
      <c r="F973" s="31">
        <f>J973-J967</f>
        <v>0.98</v>
      </c>
      <c r="G973" s="30"/>
      <c r="H973" s="187" t="s">
        <v>45</v>
      </c>
      <c r="I973" s="188"/>
      <c r="J973" s="31">
        <v>4.96</v>
      </c>
      <c r="K973" s="46">
        <f>TRUNC(K967*1.247,2)</f>
        <v>4.96</v>
      </c>
      <c r="L973" s="29"/>
      <c r="M973" s="6">
        <f t="shared" si="228"/>
        <v>0</v>
      </c>
    </row>
    <row r="974" spans="1:15" x14ac:dyDescent="0.25">
      <c r="A974" s="35"/>
      <c r="B974" s="35"/>
      <c r="C974" s="35"/>
      <c r="D974" s="35"/>
      <c r="E974" s="37"/>
      <c r="F974" s="35"/>
      <c r="G974" s="35" t="s">
        <v>46</v>
      </c>
      <c r="H974" s="36" t="s">
        <v>786</v>
      </c>
      <c r="I974" s="35" t="s">
        <v>48</v>
      </c>
      <c r="J974" s="37">
        <f>TRUNC(J973*H974,2)</f>
        <v>4157.96</v>
      </c>
      <c r="K974" s="45">
        <f>TRUNC(K973*H974,2)</f>
        <v>4157.96</v>
      </c>
      <c r="L974" s="39">
        <f>J974-K974</f>
        <v>0</v>
      </c>
      <c r="M974" s="6">
        <f t="shared" si="228"/>
        <v>0</v>
      </c>
      <c r="N974" s="40">
        <f t="shared" ref="N974:O974" si="289">J974</f>
        <v>4157.96</v>
      </c>
      <c r="O974" s="40">
        <f t="shared" si="289"/>
        <v>4157.96</v>
      </c>
    </row>
    <row r="975" spans="1:15" ht="0.75" customHeight="1" x14ac:dyDescent="0.25">
      <c r="A975" s="41"/>
      <c r="B975" s="41"/>
      <c r="C975" s="41"/>
      <c r="D975" s="41"/>
      <c r="E975" s="41"/>
      <c r="F975" s="41"/>
      <c r="G975" s="41"/>
      <c r="H975" s="41"/>
      <c r="I975" s="41"/>
      <c r="J975" s="41"/>
      <c r="K975" s="42"/>
      <c r="L975" s="43"/>
      <c r="M975" s="6">
        <f t="shared" si="228"/>
        <v>0</v>
      </c>
    </row>
    <row r="976" spans="1:15" ht="18" customHeight="1" x14ac:dyDescent="0.25">
      <c r="A976" s="11" t="s">
        <v>787</v>
      </c>
      <c r="B976" s="12" t="s">
        <v>11</v>
      </c>
      <c r="C976" s="11" t="s">
        <v>12</v>
      </c>
      <c r="D976" s="11" t="s">
        <v>13</v>
      </c>
      <c r="E976" s="185" t="s">
        <v>14</v>
      </c>
      <c r="F976" s="184"/>
      <c r="G976" s="13" t="s">
        <v>15</v>
      </c>
      <c r="H976" s="12" t="s">
        <v>16</v>
      </c>
      <c r="I976" s="12" t="s">
        <v>17</v>
      </c>
      <c r="J976" s="12" t="s">
        <v>18</v>
      </c>
      <c r="K976" s="14"/>
      <c r="L976" s="15"/>
      <c r="M976" s="6">
        <f t="shared" si="228"/>
        <v>0</v>
      </c>
    </row>
    <row r="977" spans="1:15" ht="39" customHeight="1" x14ac:dyDescent="0.25">
      <c r="A977" s="16" t="s">
        <v>19</v>
      </c>
      <c r="B977" s="17" t="s">
        <v>788</v>
      </c>
      <c r="C977" s="16" t="s">
        <v>21</v>
      </c>
      <c r="D977" s="16" t="s">
        <v>789</v>
      </c>
      <c r="E977" s="186" t="s">
        <v>695</v>
      </c>
      <c r="F977" s="184"/>
      <c r="G977" s="18" t="s">
        <v>83</v>
      </c>
      <c r="H977" s="19">
        <v>1</v>
      </c>
      <c r="I977" s="20">
        <f>J977</f>
        <v>6.0137800000000006</v>
      </c>
      <c r="J977" s="20">
        <f>J981+J980+J979+J978</f>
        <v>6.0137800000000006</v>
      </c>
      <c r="K977" s="52">
        <f>SUM(K978:K981)</f>
        <v>6.0100000000000007</v>
      </c>
      <c r="L977" s="22"/>
      <c r="M977" s="6">
        <f t="shared" si="228"/>
        <v>0</v>
      </c>
    </row>
    <row r="978" spans="1:15" ht="24" customHeight="1" x14ac:dyDescent="0.25">
      <c r="A978" s="23" t="s">
        <v>25</v>
      </c>
      <c r="B978" s="24" t="s">
        <v>702</v>
      </c>
      <c r="C978" s="23" t="s">
        <v>21</v>
      </c>
      <c r="D978" s="23" t="s">
        <v>703</v>
      </c>
      <c r="E978" s="183" t="s">
        <v>23</v>
      </c>
      <c r="F978" s="184"/>
      <c r="G978" s="25" t="s">
        <v>24</v>
      </c>
      <c r="H978" s="26">
        <v>3.9E-2</v>
      </c>
      <c r="I978" s="27">
        <v>26.68</v>
      </c>
      <c r="J978" s="27">
        <v>1.04</v>
      </c>
      <c r="K978" s="28">
        <f t="shared" ref="K978:K981" si="290">TRUNC(H978*I978,2)</f>
        <v>1.04</v>
      </c>
      <c r="L978" s="29"/>
      <c r="M978" s="6">
        <f t="shared" si="228"/>
        <v>0</v>
      </c>
    </row>
    <row r="979" spans="1:15" ht="25.5" customHeight="1" x14ac:dyDescent="0.25">
      <c r="A979" s="23" t="s">
        <v>25</v>
      </c>
      <c r="B979" s="24" t="s">
        <v>706</v>
      </c>
      <c r="C979" s="23" t="s">
        <v>21</v>
      </c>
      <c r="D979" s="23" t="s">
        <v>707</v>
      </c>
      <c r="E979" s="183" t="s">
        <v>23</v>
      </c>
      <c r="F979" s="184"/>
      <c r="G979" s="25" t="s">
        <v>24</v>
      </c>
      <c r="H979" s="26">
        <v>3.9E-2</v>
      </c>
      <c r="I979" s="27">
        <v>21.96</v>
      </c>
      <c r="J979" s="27">
        <v>0.85</v>
      </c>
      <c r="K979" s="28">
        <f t="shared" si="290"/>
        <v>0.85</v>
      </c>
      <c r="L979" s="29"/>
      <c r="M979" s="6">
        <f t="shared" si="228"/>
        <v>0</v>
      </c>
    </row>
    <row r="980" spans="1:15" ht="51.75" customHeight="1" x14ac:dyDescent="0.25">
      <c r="A980" s="23" t="s">
        <v>28</v>
      </c>
      <c r="B980" s="24" t="s">
        <v>790</v>
      </c>
      <c r="C980" s="23" t="s">
        <v>21</v>
      </c>
      <c r="D980" s="23" t="s">
        <v>791</v>
      </c>
      <c r="E980" s="183" t="s">
        <v>31</v>
      </c>
      <c r="F980" s="184"/>
      <c r="G980" s="25" t="s">
        <v>83</v>
      </c>
      <c r="H980" s="26">
        <v>1.2434000000000001</v>
      </c>
      <c r="I980" s="27">
        <v>3.29</v>
      </c>
      <c r="J980" s="27">
        <f t="shared" ref="J980:J981" si="291">H980*I980</f>
        <v>4.0907860000000005</v>
      </c>
      <c r="K980" s="28">
        <f t="shared" si="290"/>
        <v>4.09</v>
      </c>
      <c r="L980" s="29"/>
      <c r="M980" s="6">
        <f t="shared" si="228"/>
        <v>0</v>
      </c>
    </row>
    <row r="981" spans="1:15" ht="25.5" customHeight="1" x14ac:dyDescent="0.25">
      <c r="A981" s="23" t="s">
        <v>28</v>
      </c>
      <c r="B981" s="24" t="s">
        <v>749</v>
      </c>
      <c r="C981" s="23" t="s">
        <v>21</v>
      </c>
      <c r="D981" s="23" t="s">
        <v>750</v>
      </c>
      <c r="E981" s="183" t="s">
        <v>31</v>
      </c>
      <c r="F981" s="184"/>
      <c r="G981" s="25" t="s">
        <v>159</v>
      </c>
      <c r="H981" s="26">
        <v>9.4000000000000004E-3</v>
      </c>
      <c r="I981" s="27">
        <v>3.51</v>
      </c>
      <c r="J981" s="27">
        <f t="shared" si="291"/>
        <v>3.2994000000000002E-2</v>
      </c>
      <c r="K981" s="28">
        <f t="shared" si="290"/>
        <v>0.03</v>
      </c>
      <c r="L981" s="29"/>
      <c r="M981" s="6">
        <f t="shared" si="228"/>
        <v>0</v>
      </c>
    </row>
    <row r="982" spans="1:15" ht="18" customHeight="1" x14ac:dyDescent="0.25">
      <c r="A982" s="30"/>
      <c r="B982" s="30"/>
      <c r="C982" s="30"/>
      <c r="D982" s="30"/>
      <c r="E982" s="30" t="s">
        <v>41</v>
      </c>
      <c r="F982" s="31">
        <v>1.47</v>
      </c>
      <c r="G982" s="30" t="s">
        <v>42</v>
      </c>
      <c r="H982" s="31">
        <v>0</v>
      </c>
      <c r="I982" s="30" t="s">
        <v>43</v>
      </c>
      <c r="J982" s="31">
        <v>1.47</v>
      </c>
      <c r="K982" s="32"/>
      <c r="L982" s="29"/>
      <c r="M982" s="6">
        <f t="shared" si="228"/>
        <v>0</v>
      </c>
    </row>
    <row r="983" spans="1:15" ht="18" customHeight="1" x14ac:dyDescent="0.25">
      <c r="A983" s="30"/>
      <c r="B983" s="30"/>
      <c r="C983" s="30"/>
      <c r="D983" s="30"/>
      <c r="E983" s="30" t="s">
        <v>44</v>
      </c>
      <c r="F983" s="31">
        <f>J983-J977</f>
        <v>1.4762199999999996</v>
      </c>
      <c r="G983" s="30"/>
      <c r="H983" s="187" t="s">
        <v>45</v>
      </c>
      <c r="I983" s="188"/>
      <c r="J983" s="31">
        <v>7.49</v>
      </c>
      <c r="K983" s="32">
        <f>TRUNC(K977*1.247,2)</f>
        <v>7.49</v>
      </c>
      <c r="L983" s="29"/>
      <c r="M983" s="6">
        <f t="shared" si="228"/>
        <v>0</v>
      </c>
    </row>
    <row r="984" spans="1:15" x14ac:dyDescent="0.25">
      <c r="A984" s="35"/>
      <c r="B984" s="35"/>
      <c r="C984" s="35"/>
      <c r="D984" s="35"/>
      <c r="E984" s="35"/>
      <c r="F984" s="35"/>
      <c r="G984" s="35" t="s">
        <v>46</v>
      </c>
      <c r="H984" s="36" t="s">
        <v>792</v>
      </c>
      <c r="I984" s="35" t="s">
        <v>48</v>
      </c>
      <c r="J984" s="37">
        <v>1503.61</v>
      </c>
      <c r="K984" s="45">
        <f>TRUNC(H984*K983,2)</f>
        <v>1503.61</v>
      </c>
      <c r="L984" s="39">
        <f>J984-K984</f>
        <v>0</v>
      </c>
      <c r="M984" s="6">
        <f t="shared" si="228"/>
        <v>0</v>
      </c>
      <c r="N984" s="40">
        <f t="shared" ref="N984:O984" si="292">J984</f>
        <v>1503.61</v>
      </c>
      <c r="O984" s="40">
        <f t="shared" si="292"/>
        <v>1503.61</v>
      </c>
    </row>
    <row r="985" spans="1:15" ht="0.75" customHeight="1" x14ac:dyDescent="0.25">
      <c r="A985" s="41"/>
      <c r="B985" s="41"/>
      <c r="C985" s="41"/>
      <c r="D985" s="41"/>
      <c r="E985" s="41"/>
      <c r="F985" s="41"/>
      <c r="G985" s="41"/>
      <c r="H985" s="41"/>
      <c r="I985" s="41"/>
      <c r="J985" s="41"/>
      <c r="K985" s="42"/>
      <c r="L985" s="43"/>
      <c r="M985" s="6">
        <f t="shared" si="228"/>
        <v>0</v>
      </c>
    </row>
    <row r="986" spans="1:15" ht="18" customHeight="1" x14ac:dyDescent="0.25">
      <c r="A986" s="11" t="s">
        <v>793</v>
      </c>
      <c r="B986" s="12" t="s">
        <v>11</v>
      </c>
      <c r="C986" s="11" t="s">
        <v>12</v>
      </c>
      <c r="D986" s="11" t="s">
        <v>13</v>
      </c>
      <c r="E986" s="185" t="s">
        <v>14</v>
      </c>
      <c r="F986" s="184"/>
      <c r="G986" s="13" t="s">
        <v>15</v>
      </c>
      <c r="H986" s="12" t="s">
        <v>16</v>
      </c>
      <c r="I986" s="12" t="s">
        <v>17</v>
      </c>
      <c r="J986" s="12" t="s">
        <v>18</v>
      </c>
      <c r="K986" s="14"/>
      <c r="L986" s="15"/>
      <c r="M986" s="6">
        <f t="shared" si="228"/>
        <v>0</v>
      </c>
    </row>
    <row r="987" spans="1:15" ht="39" customHeight="1" x14ac:dyDescent="0.25">
      <c r="A987" s="16" t="s">
        <v>19</v>
      </c>
      <c r="B987" s="17" t="s">
        <v>794</v>
      </c>
      <c r="C987" s="16" t="s">
        <v>21</v>
      </c>
      <c r="D987" s="16" t="s">
        <v>795</v>
      </c>
      <c r="E987" s="186" t="s">
        <v>695</v>
      </c>
      <c r="F987" s="184"/>
      <c r="G987" s="18" t="s">
        <v>83</v>
      </c>
      <c r="H987" s="19">
        <v>1</v>
      </c>
      <c r="I987" s="20">
        <f>J987</f>
        <v>8.89</v>
      </c>
      <c r="J987" s="20">
        <v>8.89</v>
      </c>
      <c r="K987" s="51">
        <f>SUM(K988:K991)</f>
        <v>8.8899999999999988</v>
      </c>
      <c r="L987" s="22"/>
      <c r="M987" s="6">
        <f t="shared" si="228"/>
        <v>0</v>
      </c>
    </row>
    <row r="988" spans="1:15" ht="25.5" customHeight="1" x14ac:dyDescent="0.25">
      <c r="A988" s="23" t="s">
        <v>25</v>
      </c>
      <c r="B988" s="24" t="s">
        <v>706</v>
      </c>
      <c r="C988" s="23" t="s">
        <v>21</v>
      </c>
      <c r="D988" s="23" t="s">
        <v>707</v>
      </c>
      <c r="E988" s="183" t="s">
        <v>23</v>
      </c>
      <c r="F988" s="184"/>
      <c r="G988" s="25" t="s">
        <v>24</v>
      </c>
      <c r="H988" s="26">
        <v>5.0999999999999997E-2</v>
      </c>
      <c r="I988" s="27">
        <v>21.96</v>
      </c>
      <c r="J988" s="27">
        <v>1.1100000000000001</v>
      </c>
      <c r="K988" s="28">
        <f t="shared" ref="K988:K991" si="293">TRUNC(H988*I988,2)</f>
        <v>1.1100000000000001</v>
      </c>
      <c r="L988" s="29"/>
      <c r="M988" s="6">
        <f t="shared" si="228"/>
        <v>0</v>
      </c>
    </row>
    <row r="989" spans="1:15" ht="24" customHeight="1" x14ac:dyDescent="0.25">
      <c r="A989" s="23" t="s">
        <v>25</v>
      </c>
      <c r="B989" s="24" t="s">
        <v>702</v>
      </c>
      <c r="C989" s="23" t="s">
        <v>21</v>
      </c>
      <c r="D989" s="23" t="s">
        <v>703</v>
      </c>
      <c r="E989" s="183" t="s">
        <v>23</v>
      </c>
      <c r="F989" s="184"/>
      <c r="G989" s="25" t="s">
        <v>24</v>
      </c>
      <c r="H989" s="26">
        <v>5.0999999999999997E-2</v>
      </c>
      <c r="I989" s="27">
        <v>26.68</v>
      </c>
      <c r="J989" s="27">
        <v>1.36</v>
      </c>
      <c r="K989" s="28">
        <f t="shared" si="293"/>
        <v>1.36</v>
      </c>
      <c r="L989" s="29"/>
      <c r="M989" s="6">
        <f t="shared" si="228"/>
        <v>0</v>
      </c>
    </row>
    <row r="990" spans="1:15" ht="51.75" customHeight="1" x14ac:dyDescent="0.25">
      <c r="A990" s="23" t="s">
        <v>28</v>
      </c>
      <c r="B990" s="24" t="s">
        <v>796</v>
      </c>
      <c r="C990" s="23" t="s">
        <v>21</v>
      </c>
      <c r="D990" s="23" t="s">
        <v>797</v>
      </c>
      <c r="E990" s="183" t="s">
        <v>31</v>
      </c>
      <c r="F990" s="184"/>
      <c r="G990" s="25" t="s">
        <v>83</v>
      </c>
      <c r="H990" s="26">
        <v>1.2434000000000001</v>
      </c>
      <c r="I990" s="27">
        <v>5.14</v>
      </c>
      <c r="J990" s="27">
        <f t="shared" ref="J990:J991" si="294">I990*H990</f>
        <v>6.391076</v>
      </c>
      <c r="K990" s="28">
        <f t="shared" si="293"/>
        <v>6.39</v>
      </c>
      <c r="L990" s="29"/>
      <c r="M990" s="6">
        <f t="shared" si="228"/>
        <v>0</v>
      </c>
    </row>
    <row r="991" spans="1:15" ht="25.5" customHeight="1" x14ac:dyDescent="0.25">
      <c r="A991" s="23" t="s">
        <v>28</v>
      </c>
      <c r="B991" s="24" t="s">
        <v>749</v>
      </c>
      <c r="C991" s="23" t="s">
        <v>21</v>
      </c>
      <c r="D991" s="23" t="s">
        <v>750</v>
      </c>
      <c r="E991" s="183" t="s">
        <v>31</v>
      </c>
      <c r="F991" s="184"/>
      <c r="G991" s="25" t="s">
        <v>159</v>
      </c>
      <c r="H991" s="26">
        <v>9.4000000000000004E-3</v>
      </c>
      <c r="I991" s="27">
        <v>4.12</v>
      </c>
      <c r="J991" s="27">
        <f t="shared" si="294"/>
        <v>3.8728000000000005E-2</v>
      </c>
      <c r="K991" s="28">
        <f t="shared" si="293"/>
        <v>0.03</v>
      </c>
      <c r="L991" s="29"/>
      <c r="M991" s="6">
        <f t="shared" si="228"/>
        <v>0</v>
      </c>
    </row>
    <row r="992" spans="1:15" ht="18" customHeight="1" x14ac:dyDescent="0.25">
      <c r="A992" s="30"/>
      <c r="B992" s="30"/>
      <c r="C992" s="30"/>
      <c r="D992" s="30"/>
      <c r="E992" s="30" t="s">
        <v>41</v>
      </c>
      <c r="F992" s="31">
        <v>1.92</v>
      </c>
      <c r="G992" s="30" t="s">
        <v>42</v>
      </c>
      <c r="H992" s="31">
        <v>0</v>
      </c>
      <c r="I992" s="30" t="s">
        <v>43</v>
      </c>
      <c r="J992" s="31">
        <v>1.92</v>
      </c>
      <c r="K992" s="32"/>
      <c r="L992" s="29"/>
      <c r="M992" s="6">
        <f t="shared" si="228"/>
        <v>0</v>
      </c>
    </row>
    <row r="993" spans="1:15" ht="18" customHeight="1" x14ac:dyDescent="0.25">
      <c r="A993" s="30"/>
      <c r="B993" s="30"/>
      <c r="C993" s="30"/>
      <c r="D993" s="30"/>
      <c r="E993" s="30" t="s">
        <v>44</v>
      </c>
      <c r="F993" s="31">
        <f>J993-J987</f>
        <v>2.1899999999999995</v>
      </c>
      <c r="G993" s="30"/>
      <c r="H993" s="187" t="s">
        <v>45</v>
      </c>
      <c r="I993" s="188"/>
      <c r="J993" s="31">
        <v>11.08</v>
      </c>
      <c r="K993" s="46">
        <f>TRUNC(K987*1.247,2)</f>
        <v>11.08</v>
      </c>
      <c r="L993" s="29"/>
      <c r="M993" s="6">
        <f t="shared" si="228"/>
        <v>0</v>
      </c>
    </row>
    <row r="994" spans="1:15" x14ac:dyDescent="0.25">
      <c r="A994" s="35"/>
      <c r="B994" s="35"/>
      <c r="C994" s="35"/>
      <c r="D994" s="35"/>
      <c r="E994" s="35"/>
      <c r="F994" s="35"/>
      <c r="G994" s="35" t="s">
        <v>46</v>
      </c>
      <c r="H994" s="36" t="s">
        <v>798</v>
      </c>
      <c r="I994" s="35" t="s">
        <v>48</v>
      </c>
      <c r="J994" s="37">
        <v>2537.87</v>
      </c>
      <c r="K994" s="45">
        <f>TRUNC(H994*K993,2)</f>
        <v>2537.87</v>
      </c>
      <c r="L994" s="39">
        <f>J994-K994</f>
        <v>0</v>
      </c>
      <c r="M994" s="6">
        <f t="shared" si="228"/>
        <v>0</v>
      </c>
      <c r="N994" s="40">
        <f t="shared" ref="N994:O994" si="295">J994</f>
        <v>2537.87</v>
      </c>
      <c r="O994" s="40">
        <f t="shared" si="295"/>
        <v>2537.87</v>
      </c>
    </row>
    <row r="995" spans="1:15" ht="0.75" customHeight="1" x14ac:dyDescent="0.25">
      <c r="A995" s="41"/>
      <c r="B995" s="41"/>
      <c r="C995" s="41"/>
      <c r="D995" s="41"/>
      <c r="E995" s="41"/>
      <c r="F995" s="41"/>
      <c r="G995" s="41"/>
      <c r="H995" s="41"/>
      <c r="I995" s="41"/>
      <c r="J995" s="41"/>
      <c r="K995" s="42"/>
      <c r="L995" s="43"/>
      <c r="M995" s="6">
        <f t="shared" si="228"/>
        <v>0</v>
      </c>
    </row>
    <row r="996" spans="1:15" ht="18" customHeight="1" x14ac:dyDescent="0.25">
      <c r="A996" s="11" t="s">
        <v>799</v>
      </c>
      <c r="B996" s="12" t="s">
        <v>11</v>
      </c>
      <c r="C996" s="11" t="s">
        <v>12</v>
      </c>
      <c r="D996" s="11" t="s">
        <v>13</v>
      </c>
      <c r="E996" s="185" t="s">
        <v>14</v>
      </c>
      <c r="F996" s="184"/>
      <c r="G996" s="13" t="s">
        <v>15</v>
      </c>
      <c r="H996" s="12" t="s">
        <v>16</v>
      </c>
      <c r="I996" s="12" t="s">
        <v>17</v>
      </c>
      <c r="J996" s="12" t="s">
        <v>18</v>
      </c>
      <c r="K996" s="14"/>
      <c r="L996" s="15"/>
      <c r="M996" s="6">
        <f t="shared" si="228"/>
        <v>0</v>
      </c>
    </row>
    <row r="997" spans="1:15" ht="25.5" customHeight="1" x14ac:dyDescent="0.25">
      <c r="A997" s="16" t="s">
        <v>19</v>
      </c>
      <c r="B997" s="17" t="s">
        <v>704</v>
      </c>
      <c r="C997" s="16" t="s">
        <v>21</v>
      </c>
      <c r="D997" s="16" t="s">
        <v>705</v>
      </c>
      <c r="E997" s="186" t="s">
        <v>695</v>
      </c>
      <c r="F997" s="184"/>
      <c r="G997" s="18" t="s">
        <v>83</v>
      </c>
      <c r="H997" s="19">
        <v>1</v>
      </c>
      <c r="I997" s="20">
        <v>61.28</v>
      </c>
      <c r="J997" s="20">
        <f>J1000+J999+J998</f>
        <v>50.152000000000008</v>
      </c>
      <c r="K997" s="51">
        <f>SUM(K998:K1000)</f>
        <v>50.15</v>
      </c>
      <c r="L997" s="22"/>
      <c r="M997" s="6">
        <f t="shared" si="228"/>
        <v>0</v>
      </c>
    </row>
    <row r="998" spans="1:15" ht="24" customHeight="1" x14ac:dyDescent="0.25">
      <c r="A998" s="23" t="s">
        <v>25</v>
      </c>
      <c r="B998" s="24" t="s">
        <v>702</v>
      </c>
      <c r="C998" s="23" t="s">
        <v>21</v>
      </c>
      <c r="D998" s="23" t="s">
        <v>703</v>
      </c>
      <c r="E998" s="183" t="s">
        <v>23</v>
      </c>
      <c r="F998" s="184"/>
      <c r="G998" s="25" t="s">
        <v>24</v>
      </c>
      <c r="H998" s="26">
        <v>3.3099999999999997E-2</v>
      </c>
      <c r="I998" s="27">
        <v>26.68</v>
      </c>
      <c r="J998" s="27">
        <v>0.88</v>
      </c>
      <c r="K998" s="28">
        <f t="shared" ref="K998:K1000" si="296">TRUNC(H998*I998,2)</f>
        <v>0.88</v>
      </c>
      <c r="L998" s="29"/>
      <c r="M998" s="6">
        <f t="shared" si="228"/>
        <v>0</v>
      </c>
    </row>
    <row r="999" spans="1:15" ht="25.5" customHeight="1" x14ac:dyDescent="0.25">
      <c r="A999" s="23" t="s">
        <v>25</v>
      </c>
      <c r="B999" s="24" t="s">
        <v>706</v>
      </c>
      <c r="C999" s="23" t="s">
        <v>21</v>
      </c>
      <c r="D999" s="23" t="s">
        <v>707</v>
      </c>
      <c r="E999" s="183" t="s">
        <v>23</v>
      </c>
      <c r="F999" s="184"/>
      <c r="G999" s="25" t="s">
        <v>24</v>
      </c>
      <c r="H999" s="26">
        <v>3.3099999999999997E-2</v>
      </c>
      <c r="I999" s="27">
        <v>21.96</v>
      </c>
      <c r="J999" s="27">
        <v>0.72</v>
      </c>
      <c r="K999" s="28">
        <f t="shared" si="296"/>
        <v>0.72</v>
      </c>
      <c r="L999" s="29"/>
      <c r="M999" s="6">
        <f t="shared" si="228"/>
        <v>0</v>
      </c>
    </row>
    <row r="1000" spans="1:15" ht="24" customHeight="1" x14ac:dyDescent="0.25">
      <c r="A1000" s="23" t="s">
        <v>28</v>
      </c>
      <c r="B1000" s="24" t="s">
        <v>800</v>
      </c>
      <c r="C1000" s="23" t="s">
        <v>21</v>
      </c>
      <c r="D1000" s="23" t="s">
        <v>801</v>
      </c>
      <c r="E1000" s="183" t="s">
        <v>31</v>
      </c>
      <c r="F1000" s="184"/>
      <c r="G1000" s="25" t="s">
        <v>83</v>
      </c>
      <c r="H1000" s="26">
        <v>1.05</v>
      </c>
      <c r="I1000" s="27">
        <v>46.24</v>
      </c>
      <c r="J1000" s="27">
        <f>H1000*I1000</f>
        <v>48.552000000000007</v>
      </c>
      <c r="K1000" s="28">
        <f t="shared" si="296"/>
        <v>48.55</v>
      </c>
      <c r="L1000" s="29"/>
      <c r="M1000" s="6">
        <f t="shared" si="228"/>
        <v>0</v>
      </c>
    </row>
    <row r="1001" spans="1:15" ht="18" customHeight="1" x14ac:dyDescent="0.25">
      <c r="A1001" s="30"/>
      <c r="B1001" s="30"/>
      <c r="C1001" s="30"/>
      <c r="D1001" s="30"/>
      <c r="E1001" s="30" t="s">
        <v>41</v>
      </c>
      <c r="F1001" s="31">
        <v>1.25</v>
      </c>
      <c r="G1001" s="30" t="s">
        <v>42</v>
      </c>
      <c r="H1001" s="31">
        <v>0</v>
      </c>
      <c r="I1001" s="30" t="s">
        <v>43</v>
      </c>
      <c r="J1001" s="31">
        <v>1.25</v>
      </c>
      <c r="K1001" s="32"/>
      <c r="L1001" s="29"/>
      <c r="M1001" s="6">
        <f t="shared" si="228"/>
        <v>0</v>
      </c>
    </row>
    <row r="1002" spans="1:15" ht="18" customHeight="1" x14ac:dyDescent="0.25">
      <c r="A1002" s="30"/>
      <c r="B1002" s="30"/>
      <c r="C1002" s="30"/>
      <c r="D1002" s="30"/>
      <c r="E1002" s="30" t="s">
        <v>44</v>
      </c>
      <c r="F1002" s="31">
        <f>J1002-J997</f>
        <v>12.377999999999993</v>
      </c>
      <c r="G1002" s="30"/>
      <c r="H1002" s="187" t="s">
        <v>45</v>
      </c>
      <c r="I1002" s="188"/>
      <c r="J1002" s="31">
        <v>62.53</v>
      </c>
      <c r="K1002" s="46">
        <f>TRUNC(K997*1.247,2)</f>
        <v>62.53</v>
      </c>
      <c r="L1002" s="29"/>
      <c r="M1002" s="6">
        <f t="shared" si="228"/>
        <v>0</v>
      </c>
    </row>
    <row r="1003" spans="1:15" x14ac:dyDescent="0.25">
      <c r="A1003" s="35"/>
      <c r="B1003" s="35"/>
      <c r="C1003" s="35"/>
      <c r="D1003" s="35"/>
      <c r="E1003" s="35"/>
      <c r="F1003" s="35"/>
      <c r="G1003" s="35" t="s">
        <v>46</v>
      </c>
      <c r="H1003" s="36" t="s">
        <v>802</v>
      </c>
      <c r="I1003" s="35" t="s">
        <v>48</v>
      </c>
      <c r="J1003" s="37">
        <f>J1002*H1003</f>
        <v>5315.05</v>
      </c>
      <c r="K1003" s="45">
        <f>TRUNC(H1003*K1002,2)</f>
        <v>5315.05</v>
      </c>
      <c r="L1003" s="39">
        <f>J1003-K1003</f>
        <v>0</v>
      </c>
      <c r="M1003" s="6">
        <f t="shared" si="228"/>
        <v>0</v>
      </c>
      <c r="N1003" s="40">
        <f t="shared" ref="N1003:O1003" si="297">J1003</f>
        <v>5315.05</v>
      </c>
      <c r="O1003" s="40">
        <f t="shared" si="297"/>
        <v>5315.05</v>
      </c>
    </row>
    <row r="1004" spans="1:15" ht="0.75" customHeight="1" x14ac:dyDescent="0.25">
      <c r="A1004" s="41"/>
      <c r="B1004" s="41"/>
      <c r="C1004" s="41"/>
      <c r="D1004" s="41"/>
      <c r="E1004" s="41"/>
      <c r="F1004" s="41"/>
      <c r="G1004" s="41"/>
      <c r="H1004" s="41"/>
      <c r="I1004" s="41"/>
      <c r="J1004" s="41"/>
      <c r="K1004" s="42"/>
      <c r="L1004" s="43"/>
      <c r="M1004" s="6">
        <f t="shared" si="228"/>
        <v>0</v>
      </c>
    </row>
    <row r="1005" spans="1:15" ht="18" customHeight="1" x14ac:dyDescent="0.25">
      <c r="A1005" s="11" t="s">
        <v>803</v>
      </c>
      <c r="B1005" s="12" t="s">
        <v>11</v>
      </c>
      <c r="C1005" s="11" t="s">
        <v>12</v>
      </c>
      <c r="D1005" s="11" t="s">
        <v>13</v>
      </c>
      <c r="E1005" s="185" t="s">
        <v>14</v>
      </c>
      <c r="F1005" s="184"/>
      <c r="G1005" s="13" t="s">
        <v>15</v>
      </c>
      <c r="H1005" s="12" t="s">
        <v>16</v>
      </c>
      <c r="I1005" s="12" t="s">
        <v>17</v>
      </c>
      <c r="J1005" s="12" t="s">
        <v>18</v>
      </c>
      <c r="K1005" s="14"/>
      <c r="L1005" s="15"/>
      <c r="M1005" s="6">
        <f t="shared" si="228"/>
        <v>0</v>
      </c>
    </row>
    <row r="1006" spans="1:15" ht="25.5" customHeight="1" x14ac:dyDescent="0.25">
      <c r="A1006" s="16" t="s">
        <v>19</v>
      </c>
      <c r="B1006" s="17" t="s">
        <v>741</v>
      </c>
      <c r="C1006" s="16" t="s">
        <v>21</v>
      </c>
      <c r="D1006" s="16" t="s">
        <v>742</v>
      </c>
      <c r="E1006" s="186" t="s">
        <v>543</v>
      </c>
      <c r="F1006" s="184"/>
      <c r="G1006" s="18" t="s">
        <v>83</v>
      </c>
      <c r="H1006" s="19">
        <v>1</v>
      </c>
      <c r="I1006" s="20">
        <v>7.7</v>
      </c>
      <c r="J1006" s="20">
        <v>7.7</v>
      </c>
      <c r="K1006" s="52">
        <f>SUM(K1007:K1008)</f>
        <v>7.6999999999999993</v>
      </c>
      <c r="L1006" s="22"/>
      <c r="M1006" s="6">
        <f t="shared" si="228"/>
        <v>0</v>
      </c>
    </row>
    <row r="1007" spans="1:15" ht="25.5" customHeight="1" x14ac:dyDescent="0.25">
      <c r="A1007" s="23" t="s">
        <v>25</v>
      </c>
      <c r="B1007" s="24" t="s">
        <v>706</v>
      </c>
      <c r="C1007" s="23" t="s">
        <v>21</v>
      </c>
      <c r="D1007" s="23" t="s">
        <v>707</v>
      </c>
      <c r="E1007" s="183" t="s">
        <v>23</v>
      </c>
      <c r="F1007" s="184"/>
      <c r="G1007" s="25" t="s">
        <v>24</v>
      </c>
      <c r="H1007" s="26">
        <v>6.6000000000000003E-2</v>
      </c>
      <c r="I1007" s="27">
        <v>21.96</v>
      </c>
      <c r="J1007" s="27">
        <v>1.44</v>
      </c>
      <c r="K1007" s="28">
        <f t="shared" ref="K1007:K1008" si="298">TRUNC(H1007*I1007,2)</f>
        <v>1.44</v>
      </c>
      <c r="L1007" s="29"/>
      <c r="M1007" s="6">
        <f t="shared" si="228"/>
        <v>0</v>
      </c>
    </row>
    <row r="1008" spans="1:15" ht="24" customHeight="1" x14ac:dyDescent="0.25">
      <c r="A1008" s="23" t="s">
        <v>25</v>
      </c>
      <c r="B1008" s="24" t="s">
        <v>702</v>
      </c>
      <c r="C1008" s="23" t="s">
        <v>21</v>
      </c>
      <c r="D1008" s="23" t="s">
        <v>703</v>
      </c>
      <c r="E1008" s="183" t="s">
        <v>23</v>
      </c>
      <c r="F1008" s="184"/>
      <c r="G1008" s="25" t="s">
        <v>24</v>
      </c>
      <c r="H1008" s="26">
        <v>0.23480000000000001</v>
      </c>
      <c r="I1008" s="27">
        <v>26.68</v>
      </c>
      <c r="J1008" s="27">
        <v>6.26</v>
      </c>
      <c r="K1008" s="28">
        <f t="shared" si="298"/>
        <v>6.26</v>
      </c>
      <c r="L1008" s="29"/>
      <c r="M1008" s="6">
        <f t="shared" si="228"/>
        <v>0</v>
      </c>
    </row>
    <row r="1009" spans="1:15" ht="18" customHeight="1" x14ac:dyDescent="0.25">
      <c r="A1009" s="30"/>
      <c r="B1009" s="30"/>
      <c r="C1009" s="30"/>
      <c r="D1009" s="30"/>
      <c r="E1009" s="30" t="s">
        <v>41</v>
      </c>
      <c r="F1009" s="31">
        <v>6.1</v>
      </c>
      <c r="G1009" s="30" t="s">
        <v>42</v>
      </c>
      <c r="H1009" s="31">
        <v>0</v>
      </c>
      <c r="I1009" s="30" t="s">
        <v>43</v>
      </c>
      <c r="J1009" s="31">
        <v>6.1</v>
      </c>
      <c r="K1009" s="32"/>
      <c r="L1009" s="29"/>
      <c r="M1009" s="6">
        <f t="shared" si="228"/>
        <v>0</v>
      </c>
    </row>
    <row r="1010" spans="1:15" ht="18" customHeight="1" x14ac:dyDescent="0.25">
      <c r="A1010" s="30"/>
      <c r="B1010" s="30"/>
      <c r="C1010" s="30"/>
      <c r="D1010" s="30"/>
      <c r="E1010" s="30" t="s">
        <v>44</v>
      </c>
      <c r="F1010" s="31">
        <v>1.97</v>
      </c>
      <c r="G1010" s="30"/>
      <c r="H1010" s="187" t="s">
        <v>45</v>
      </c>
      <c r="I1010" s="188"/>
      <c r="J1010" s="31">
        <v>9.6</v>
      </c>
      <c r="K1010" s="46">
        <f>TRUNC(K1006*1.247,2)</f>
        <v>9.6</v>
      </c>
      <c r="L1010" s="29"/>
      <c r="M1010" s="6">
        <f t="shared" si="228"/>
        <v>0</v>
      </c>
    </row>
    <row r="1011" spans="1:15" x14ac:dyDescent="0.25">
      <c r="A1011" s="35"/>
      <c r="B1011" s="35"/>
      <c r="C1011" s="35"/>
      <c r="D1011" s="35"/>
      <c r="E1011" s="35"/>
      <c r="F1011" s="35"/>
      <c r="G1011" s="35" t="s">
        <v>46</v>
      </c>
      <c r="H1011" s="36" t="s">
        <v>804</v>
      </c>
      <c r="I1011" s="35" t="s">
        <v>48</v>
      </c>
      <c r="J1011" s="37">
        <v>1728</v>
      </c>
      <c r="K1011" s="45">
        <f>TRUNC(H1011*K1010,2)</f>
        <v>1728</v>
      </c>
      <c r="L1011" s="39">
        <f>J1011-K1011</f>
        <v>0</v>
      </c>
      <c r="M1011" s="6">
        <f t="shared" si="228"/>
        <v>0</v>
      </c>
      <c r="N1011" s="40">
        <f t="shared" ref="N1011:O1011" si="299">J1011</f>
        <v>1728</v>
      </c>
      <c r="O1011" s="40">
        <f t="shared" si="299"/>
        <v>1728</v>
      </c>
    </row>
    <row r="1012" spans="1:15" ht="0.75" customHeight="1" x14ac:dyDescent="0.25">
      <c r="A1012" s="41"/>
      <c r="B1012" s="41"/>
      <c r="C1012" s="41"/>
      <c r="D1012" s="41"/>
      <c r="E1012" s="41"/>
      <c r="F1012" s="41"/>
      <c r="G1012" s="41"/>
      <c r="H1012" s="41"/>
      <c r="I1012" s="41"/>
      <c r="J1012" s="41"/>
      <c r="K1012" s="42"/>
      <c r="L1012" s="43"/>
      <c r="M1012" s="6">
        <f t="shared" si="228"/>
        <v>0</v>
      </c>
    </row>
    <row r="1013" spans="1:15" ht="18" customHeight="1" x14ac:dyDescent="0.25">
      <c r="A1013" s="11" t="s">
        <v>805</v>
      </c>
      <c r="B1013" s="12" t="s">
        <v>11</v>
      </c>
      <c r="C1013" s="11" t="s">
        <v>12</v>
      </c>
      <c r="D1013" s="11" t="s">
        <v>13</v>
      </c>
      <c r="E1013" s="185" t="s">
        <v>14</v>
      </c>
      <c r="F1013" s="184"/>
      <c r="G1013" s="13" t="s">
        <v>15</v>
      </c>
      <c r="H1013" s="12" t="s">
        <v>16</v>
      </c>
      <c r="I1013" s="12" t="s">
        <v>17</v>
      </c>
      <c r="J1013" s="12" t="s">
        <v>18</v>
      </c>
      <c r="K1013" s="14"/>
      <c r="L1013" s="15"/>
      <c r="M1013" s="6">
        <f t="shared" si="228"/>
        <v>0</v>
      </c>
    </row>
    <row r="1014" spans="1:15" ht="25.5" customHeight="1" x14ac:dyDescent="0.25">
      <c r="A1014" s="16" t="s">
        <v>19</v>
      </c>
      <c r="B1014" s="17" t="s">
        <v>806</v>
      </c>
      <c r="C1014" s="16" t="s">
        <v>63</v>
      </c>
      <c r="D1014" s="16" t="s">
        <v>807</v>
      </c>
      <c r="E1014" s="186" t="s">
        <v>695</v>
      </c>
      <c r="F1014" s="184"/>
      <c r="G1014" s="18" t="s">
        <v>116</v>
      </c>
      <c r="H1014" s="19">
        <v>1</v>
      </c>
      <c r="I1014" s="20">
        <v>76.650000000000006</v>
      </c>
      <c r="J1014" s="20">
        <v>76.650000000000006</v>
      </c>
      <c r="K1014" s="52">
        <f>SUM(K1015:K1019)</f>
        <v>76.650000000000006</v>
      </c>
      <c r="L1014" s="22"/>
      <c r="M1014" s="6">
        <f t="shared" si="228"/>
        <v>0</v>
      </c>
    </row>
    <row r="1015" spans="1:15" ht="25.5" customHeight="1" x14ac:dyDescent="0.25">
      <c r="A1015" s="23" t="s">
        <v>25</v>
      </c>
      <c r="B1015" s="24" t="s">
        <v>706</v>
      </c>
      <c r="C1015" s="23" t="s">
        <v>21</v>
      </c>
      <c r="D1015" s="23" t="s">
        <v>707</v>
      </c>
      <c r="E1015" s="183" t="s">
        <v>23</v>
      </c>
      <c r="F1015" s="184"/>
      <c r="G1015" s="25" t="s">
        <v>24</v>
      </c>
      <c r="H1015" s="26">
        <v>0.6</v>
      </c>
      <c r="I1015" s="27">
        <v>21.96</v>
      </c>
      <c r="J1015" s="27">
        <v>13.17</v>
      </c>
      <c r="K1015" s="28">
        <f t="shared" ref="K1015:K1019" si="300">TRUNC(H1015*I1015,2)</f>
        <v>13.17</v>
      </c>
      <c r="L1015" s="29"/>
      <c r="M1015" s="6">
        <f t="shared" si="228"/>
        <v>0</v>
      </c>
    </row>
    <row r="1016" spans="1:15" ht="24" customHeight="1" x14ac:dyDescent="0.25">
      <c r="A1016" s="23" t="s">
        <v>25</v>
      </c>
      <c r="B1016" s="24" t="s">
        <v>702</v>
      </c>
      <c r="C1016" s="23" t="s">
        <v>21</v>
      </c>
      <c r="D1016" s="23" t="s">
        <v>703</v>
      </c>
      <c r="E1016" s="183" t="s">
        <v>23</v>
      </c>
      <c r="F1016" s="184"/>
      <c r="G1016" s="25" t="s">
        <v>24</v>
      </c>
      <c r="H1016" s="26">
        <v>0.6</v>
      </c>
      <c r="I1016" s="27">
        <v>26.68</v>
      </c>
      <c r="J1016" s="27">
        <v>16</v>
      </c>
      <c r="K1016" s="28">
        <f t="shared" si="300"/>
        <v>16</v>
      </c>
      <c r="L1016" s="29"/>
      <c r="M1016" s="6">
        <f t="shared" si="228"/>
        <v>0</v>
      </c>
    </row>
    <row r="1017" spans="1:15" ht="25.5" customHeight="1" x14ac:dyDescent="0.25">
      <c r="A1017" s="23" t="s">
        <v>28</v>
      </c>
      <c r="B1017" s="24" t="s">
        <v>749</v>
      </c>
      <c r="C1017" s="23" t="s">
        <v>21</v>
      </c>
      <c r="D1017" s="23" t="s">
        <v>750</v>
      </c>
      <c r="E1017" s="183" t="s">
        <v>31</v>
      </c>
      <c r="F1017" s="184"/>
      <c r="G1017" s="25" t="s">
        <v>159</v>
      </c>
      <c r="H1017" s="26">
        <v>0.04</v>
      </c>
      <c r="I1017" s="27">
        <v>4.62</v>
      </c>
      <c r="J1017" s="27">
        <v>0.18</v>
      </c>
      <c r="K1017" s="28">
        <f t="shared" si="300"/>
        <v>0.18</v>
      </c>
      <c r="L1017" s="29"/>
      <c r="M1017" s="6">
        <f t="shared" si="228"/>
        <v>0</v>
      </c>
    </row>
    <row r="1018" spans="1:15" ht="39" customHeight="1" x14ac:dyDescent="0.25">
      <c r="A1018" s="23" t="s">
        <v>28</v>
      </c>
      <c r="B1018" s="24" t="s">
        <v>626</v>
      </c>
      <c r="C1018" s="23" t="s">
        <v>21</v>
      </c>
      <c r="D1018" s="23" t="s">
        <v>627</v>
      </c>
      <c r="E1018" s="183" t="s">
        <v>31</v>
      </c>
      <c r="F1018" s="184"/>
      <c r="G1018" s="25" t="s">
        <v>159</v>
      </c>
      <c r="H1018" s="26">
        <v>2</v>
      </c>
      <c r="I1018" s="27">
        <v>0.24</v>
      </c>
      <c r="J1018" s="27">
        <v>0.48</v>
      </c>
      <c r="K1018" s="28">
        <f t="shared" si="300"/>
        <v>0.48</v>
      </c>
      <c r="L1018" s="29"/>
      <c r="M1018" s="6">
        <f t="shared" si="228"/>
        <v>0</v>
      </c>
    </row>
    <row r="1019" spans="1:15" ht="25.5" customHeight="1" x14ac:dyDescent="0.25">
      <c r="A1019" s="23" t="s">
        <v>28</v>
      </c>
      <c r="B1019" s="24" t="s">
        <v>808</v>
      </c>
      <c r="C1019" s="23" t="s">
        <v>21</v>
      </c>
      <c r="D1019" s="23" t="s">
        <v>809</v>
      </c>
      <c r="E1019" s="183" t="s">
        <v>31</v>
      </c>
      <c r="F1019" s="184"/>
      <c r="G1019" s="25" t="s">
        <v>159</v>
      </c>
      <c r="H1019" s="26">
        <v>2</v>
      </c>
      <c r="I1019" s="27">
        <v>23.41</v>
      </c>
      <c r="J1019" s="27">
        <v>46.82</v>
      </c>
      <c r="K1019" s="28">
        <f t="shared" si="300"/>
        <v>46.82</v>
      </c>
      <c r="L1019" s="29"/>
      <c r="M1019" s="6">
        <f t="shared" si="228"/>
        <v>0</v>
      </c>
    </row>
    <row r="1020" spans="1:15" ht="18" customHeight="1" x14ac:dyDescent="0.25">
      <c r="A1020" s="30"/>
      <c r="B1020" s="30"/>
      <c r="C1020" s="30"/>
      <c r="D1020" s="30"/>
      <c r="E1020" s="30" t="s">
        <v>41</v>
      </c>
      <c r="F1020" s="31">
        <v>22.77</v>
      </c>
      <c r="G1020" s="30" t="s">
        <v>42</v>
      </c>
      <c r="H1020" s="31">
        <v>0</v>
      </c>
      <c r="I1020" s="30" t="s">
        <v>43</v>
      </c>
      <c r="J1020" s="31">
        <v>22.77</v>
      </c>
      <c r="K1020" s="34"/>
      <c r="L1020" s="29"/>
      <c r="M1020" s="6">
        <f t="shared" si="228"/>
        <v>0</v>
      </c>
    </row>
    <row r="1021" spans="1:15" ht="18" customHeight="1" x14ac:dyDescent="0.25">
      <c r="A1021" s="30"/>
      <c r="B1021" s="30"/>
      <c r="C1021" s="30"/>
      <c r="D1021" s="30"/>
      <c r="E1021" s="30" t="s">
        <v>44</v>
      </c>
      <c r="F1021" s="31">
        <v>19.690000000000001</v>
      </c>
      <c r="G1021" s="30"/>
      <c r="H1021" s="187" t="s">
        <v>45</v>
      </c>
      <c r="I1021" s="188"/>
      <c r="J1021" s="31">
        <v>95.58</v>
      </c>
      <c r="K1021" s="46">
        <f>TRUNC(K1014*1.247,2)</f>
        <v>95.58</v>
      </c>
      <c r="L1021" s="29"/>
      <c r="M1021" s="6">
        <f t="shared" si="228"/>
        <v>0</v>
      </c>
    </row>
    <row r="1022" spans="1:15" x14ac:dyDescent="0.25">
      <c r="A1022" s="35"/>
      <c r="B1022" s="35"/>
      <c r="C1022" s="35"/>
      <c r="D1022" s="35"/>
      <c r="E1022" s="35"/>
      <c r="F1022" s="35"/>
      <c r="G1022" s="35" t="s">
        <v>46</v>
      </c>
      <c r="H1022" s="36" t="s">
        <v>810</v>
      </c>
      <c r="I1022" s="35" t="s">
        <v>48</v>
      </c>
      <c r="J1022" s="37">
        <v>477.9</v>
      </c>
      <c r="K1022" s="45">
        <f>TRUNC(H1022*K1021,2)</f>
        <v>477.9</v>
      </c>
      <c r="L1022" s="39">
        <f>J1022-K1022</f>
        <v>0</v>
      </c>
      <c r="M1022" s="6">
        <f t="shared" si="228"/>
        <v>0</v>
      </c>
      <c r="N1022" s="40">
        <f t="shared" ref="N1022:O1022" si="301">J1022</f>
        <v>477.9</v>
      </c>
      <c r="O1022" s="40">
        <f t="shared" si="301"/>
        <v>477.9</v>
      </c>
    </row>
    <row r="1023" spans="1:15" ht="0.75" customHeight="1" x14ac:dyDescent="0.25">
      <c r="A1023" s="41"/>
      <c r="B1023" s="41"/>
      <c r="C1023" s="41"/>
      <c r="D1023" s="41"/>
      <c r="E1023" s="41"/>
      <c r="F1023" s="41"/>
      <c r="G1023" s="41"/>
      <c r="H1023" s="41"/>
      <c r="I1023" s="41"/>
      <c r="J1023" s="41"/>
      <c r="K1023" s="42"/>
      <c r="L1023" s="43"/>
      <c r="M1023" s="6">
        <f t="shared" si="228"/>
        <v>0</v>
      </c>
    </row>
    <row r="1024" spans="1:15" ht="18" customHeight="1" x14ac:dyDescent="0.25">
      <c r="A1024" s="11" t="s">
        <v>811</v>
      </c>
      <c r="B1024" s="12" t="s">
        <v>11</v>
      </c>
      <c r="C1024" s="11" t="s">
        <v>12</v>
      </c>
      <c r="D1024" s="11" t="s">
        <v>13</v>
      </c>
      <c r="E1024" s="185" t="s">
        <v>14</v>
      </c>
      <c r="F1024" s="184"/>
      <c r="G1024" s="13" t="s">
        <v>15</v>
      </c>
      <c r="H1024" s="12" t="s">
        <v>16</v>
      </c>
      <c r="I1024" s="12" t="s">
        <v>17</v>
      </c>
      <c r="J1024" s="12" t="s">
        <v>18</v>
      </c>
      <c r="K1024" s="14"/>
      <c r="L1024" s="15"/>
      <c r="M1024" s="6">
        <f t="shared" ref="M1024:M1278" si="302">ABS(L1024)</f>
        <v>0</v>
      </c>
    </row>
    <row r="1025" spans="1:15" ht="39" customHeight="1" x14ac:dyDescent="0.25">
      <c r="A1025" s="16" t="s">
        <v>19</v>
      </c>
      <c r="B1025" s="17" t="s">
        <v>812</v>
      </c>
      <c r="C1025" s="16" t="s">
        <v>21</v>
      </c>
      <c r="D1025" s="16" t="s">
        <v>813</v>
      </c>
      <c r="E1025" s="186" t="s">
        <v>695</v>
      </c>
      <c r="F1025" s="184"/>
      <c r="G1025" s="18" t="s">
        <v>83</v>
      </c>
      <c r="H1025" s="19">
        <v>1</v>
      </c>
      <c r="I1025" s="20">
        <f>J1025</f>
        <v>15.02</v>
      </c>
      <c r="J1025" s="20">
        <v>15.02</v>
      </c>
      <c r="K1025" s="51">
        <f>SUM(K1026:K1028)</f>
        <v>15.02</v>
      </c>
      <c r="L1025" s="22"/>
      <c r="M1025" s="6">
        <f t="shared" si="302"/>
        <v>0</v>
      </c>
    </row>
    <row r="1026" spans="1:15" ht="25.5" customHeight="1" x14ac:dyDescent="0.25">
      <c r="A1026" s="23" t="s">
        <v>25</v>
      </c>
      <c r="B1026" s="24" t="s">
        <v>706</v>
      </c>
      <c r="C1026" s="23" t="s">
        <v>21</v>
      </c>
      <c r="D1026" s="23" t="s">
        <v>707</v>
      </c>
      <c r="E1026" s="183" t="s">
        <v>23</v>
      </c>
      <c r="F1026" s="184"/>
      <c r="G1026" s="25" t="s">
        <v>24</v>
      </c>
      <c r="H1026" s="26">
        <v>0.15110000000000001</v>
      </c>
      <c r="I1026" s="27">
        <v>21.96</v>
      </c>
      <c r="J1026" s="27">
        <v>3.31</v>
      </c>
      <c r="K1026" s="28">
        <f t="shared" ref="K1026:K1028" si="303">TRUNC(H1026*I1026,2)</f>
        <v>3.31</v>
      </c>
      <c r="L1026" s="29"/>
      <c r="M1026" s="6">
        <f t="shared" si="302"/>
        <v>0</v>
      </c>
    </row>
    <row r="1027" spans="1:15" ht="24" customHeight="1" x14ac:dyDescent="0.25">
      <c r="A1027" s="23" t="s">
        <v>25</v>
      </c>
      <c r="B1027" s="24" t="s">
        <v>702</v>
      </c>
      <c r="C1027" s="23" t="s">
        <v>21</v>
      </c>
      <c r="D1027" s="23" t="s">
        <v>703</v>
      </c>
      <c r="E1027" s="183" t="s">
        <v>23</v>
      </c>
      <c r="F1027" s="184"/>
      <c r="G1027" s="25" t="s">
        <v>24</v>
      </c>
      <c r="H1027" s="26">
        <v>0.15110000000000001</v>
      </c>
      <c r="I1027" s="27">
        <v>26.68</v>
      </c>
      <c r="J1027" s="27">
        <v>4.03</v>
      </c>
      <c r="K1027" s="28">
        <f t="shared" si="303"/>
        <v>4.03</v>
      </c>
      <c r="L1027" s="29"/>
      <c r="M1027" s="6">
        <f t="shared" si="302"/>
        <v>0</v>
      </c>
    </row>
    <row r="1028" spans="1:15" ht="51.75" customHeight="1" x14ac:dyDescent="0.25">
      <c r="A1028" s="23" t="s">
        <v>28</v>
      </c>
      <c r="B1028" s="24" t="s">
        <v>814</v>
      </c>
      <c r="C1028" s="23" t="s">
        <v>21</v>
      </c>
      <c r="D1028" s="23" t="s">
        <v>815</v>
      </c>
      <c r="E1028" s="183" t="s">
        <v>31</v>
      </c>
      <c r="F1028" s="184"/>
      <c r="G1028" s="25" t="s">
        <v>83</v>
      </c>
      <c r="H1028" s="26">
        <v>1.1000000000000001</v>
      </c>
      <c r="I1028" s="27">
        <v>6.99</v>
      </c>
      <c r="J1028" s="27">
        <f>H1028*I1028</f>
        <v>7.6890000000000009</v>
      </c>
      <c r="K1028" s="28">
        <f t="shared" si="303"/>
        <v>7.68</v>
      </c>
      <c r="L1028" s="29"/>
      <c r="M1028" s="6">
        <f t="shared" si="302"/>
        <v>0</v>
      </c>
    </row>
    <row r="1029" spans="1:15" ht="18" customHeight="1" x14ac:dyDescent="0.25">
      <c r="A1029" s="30"/>
      <c r="B1029" s="30"/>
      <c r="C1029" s="30"/>
      <c r="D1029" s="30"/>
      <c r="E1029" s="30" t="s">
        <v>41</v>
      </c>
      <c r="F1029" s="31">
        <v>5.73</v>
      </c>
      <c r="G1029" s="30" t="s">
        <v>42</v>
      </c>
      <c r="H1029" s="31">
        <v>0</v>
      </c>
      <c r="I1029" s="30" t="s">
        <v>43</v>
      </c>
      <c r="J1029" s="31">
        <v>5.73</v>
      </c>
      <c r="K1029" s="32"/>
      <c r="L1029" s="29"/>
      <c r="M1029" s="6">
        <f t="shared" si="302"/>
        <v>0</v>
      </c>
    </row>
    <row r="1030" spans="1:15" ht="18" customHeight="1" x14ac:dyDescent="0.25">
      <c r="A1030" s="30"/>
      <c r="B1030" s="30"/>
      <c r="C1030" s="30"/>
      <c r="D1030" s="30"/>
      <c r="E1030" s="30" t="s">
        <v>44</v>
      </c>
      <c r="F1030" s="31">
        <f>J1030-J1025</f>
        <v>3.6999999999999993</v>
      </c>
      <c r="G1030" s="30"/>
      <c r="H1030" s="187" t="s">
        <v>45</v>
      </c>
      <c r="I1030" s="188"/>
      <c r="J1030" s="31">
        <v>18.72</v>
      </c>
      <c r="K1030" s="46">
        <f>TRUNC(K1025*1.247,2)</f>
        <v>18.72</v>
      </c>
      <c r="L1030" s="29"/>
      <c r="M1030" s="6">
        <f t="shared" si="302"/>
        <v>0</v>
      </c>
    </row>
    <row r="1031" spans="1:15" x14ac:dyDescent="0.25">
      <c r="A1031" s="35"/>
      <c r="B1031" s="35"/>
      <c r="C1031" s="35"/>
      <c r="D1031" s="35"/>
      <c r="E1031" s="35"/>
      <c r="F1031" s="35"/>
      <c r="G1031" s="35" t="s">
        <v>46</v>
      </c>
      <c r="H1031" s="36" t="s">
        <v>802</v>
      </c>
      <c r="I1031" s="35" t="s">
        <v>48</v>
      </c>
      <c r="J1031" s="37">
        <f>J1030*H1031</f>
        <v>1591.1999999999998</v>
      </c>
      <c r="K1031" s="45">
        <f>TRUNC(H1031*K1030,2)</f>
        <v>1591.2</v>
      </c>
      <c r="L1031" s="39">
        <f>J1031-K1031</f>
        <v>0</v>
      </c>
      <c r="M1031" s="6">
        <f t="shared" si="302"/>
        <v>0</v>
      </c>
      <c r="N1031" s="40">
        <f t="shared" ref="N1031:O1031" si="304">J1031</f>
        <v>1591.1999999999998</v>
      </c>
      <c r="O1031" s="40">
        <f t="shared" si="304"/>
        <v>1591.2</v>
      </c>
    </row>
    <row r="1032" spans="1:15" ht="0.75" customHeight="1" x14ac:dyDescent="0.25">
      <c r="A1032" s="41"/>
      <c r="B1032" s="41"/>
      <c r="C1032" s="41"/>
      <c r="D1032" s="41"/>
      <c r="E1032" s="41"/>
      <c r="F1032" s="41"/>
      <c r="G1032" s="41"/>
      <c r="H1032" s="41"/>
      <c r="I1032" s="41"/>
      <c r="J1032" s="41"/>
      <c r="K1032" s="42"/>
      <c r="L1032" s="43"/>
      <c r="M1032" s="6">
        <f t="shared" si="302"/>
        <v>0</v>
      </c>
    </row>
    <row r="1033" spans="1:15" ht="18" customHeight="1" x14ac:dyDescent="0.25">
      <c r="A1033" s="11" t="s">
        <v>816</v>
      </c>
      <c r="B1033" s="12" t="s">
        <v>11</v>
      </c>
      <c r="C1033" s="11" t="s">
        <v>12</v>
      </c>
      <c r="D1033" s="11" t="s">
        <v>13</v>
      </c>
      <c r="E1033" s="185" t="s">
        <v>14</v>
      </c>
      <c r="F1033" s="184"/>
      <c r="G1033" s="13" t="s">
        <v>15</v>
      </c>
      <c r="H1033" s="12" t="s">
        <v>16</v>
      </c>
      <c r="I1033" s="12" t="s">
        <v>17</v>
      </c>
      <c r="J1033" s="12" t="s">
        <v>18</v>
      </c>
      <c r="K1033" s="14"/>
      <c r="L1033" s="15"/>
      <c r="M1033" s="6">
        <f t="shared" si="302"/>
        <v>0</v>
      </c>
    </row>
    <row r="1034" spans="1:15" ht="39" customHeight="1" x14ac:dyDescent="0.25">
      <c r="A1034" s="16" t="s">
        <v>19</v>
      </c>
      <c r="B1034" s="17" t="s">
        <v>817</v>
      </c>
      <c r="C1034" s="16" t="s">
        <v>21</v>
      </c>
      <c r="D1034" s="16" t="s">
        <v>818</v>
      </c>
      <c r="E1034" s="186" t="s">
        <v>695</v>
      </c>
      <c r="F1034" s="184"/>
      <c r="G1034" s="18" t="s">
        <v>83</v>
      </c>
      <c r="H1034" s="19">
        <v>1</v>
      </c>
      <c r="I1034" s="20">
        <f>J1034</f>
        <v>7.93</v>
      </c>
      <c r="J1034" s="20">
        <f t="shared" ref="J1034:K1034" si="305">SUM(J1035:J1037)</f>
        <v>7.93</v>
      </c>
      <c r="K1034" s="51">
        <f t="shared" si="305"/>
        <v>7.93</v>
      </c>
      <c r="L1034" s="22"/>
      <c r="M1034" s="6">
        <f t="shared" si="302"/>
        <v>0</v>
      </c>
    </row>
    <row r="1035" spans="1:15" ht="24" customHeight="1" x14ac:dyDescent="0.25">
      <c r="A1035" s="23" t="s">
        <v>25</v>
      </c>
      <c r="B1035" s="24" t="s">
        <v>702</v>
      </c>
      <c r="C1035" s="23" t="s">
        <v>21</v>
      </c>
      <c r="D1035" s="23" t="s">
        <v>703</v>
      </c>
      <c r="E1035" s="183" t="s">
        <v>23</v>
      </c>
      <c r="F1035" s="184"/>
      <c r="G1035" s="25" t="s">
        <v>24</v>
      </c>
      <c r="H1035" s="26">
        <v>0.13400000000000001</v>
      </c>
      <c r="I1035" s="27">
        <v>26.68</v>
      </c>
      <c r="J1035" s="27">
        <f t="shared" ref="J1035:J1037" si="306">TRUNC(I1035*H1035,2)</f>
        <v>3.57</v>
      </c>
      <c r="K1035" s="28">
        <f t="shared" ref="K1035:K1037" si="307">TRUNC(H1035*I1035,2)</f>
        <v>3.57</v>
      </c>
      <c r="L1035" s="29"/>
      <c r="M1035" s="6">
        <f t="shared" si="302"/>
        <v>0</v>
      </c>
    </row>
    <row r="1036" spans="1:15" ht="25.5" customHeight="1" x14ac:dyDescent="0.25">
      <c r="A1036" s="23" t="s">
        <v>25</v>
      </c>
      <c r="B1036" s="24" t="s">
        <v>706</v>
      </c>
      <c r="C1036" s="23" t="s">
        <v>21</v>
      </c>
      <c r="D1036" s="23" t="s">
        <v>707</v>
      </c>
      <c r="E1036" s="183" t="s">
        <v>23</v>
      </c>
      <c r="F1036" s="184"/>
      <c r="G1036" s="25" t="s">
        <v>24</v>
      </c>
      <c r="H1036" s="26">
        <v>0.13400000000000001</v>
      </c>
      <c r="I1036" s="27">
        <v>21.96</v>
      </c>
      <c r="J1036" s="27">
        <f t="shared" si="306"/>
        <v>2.94</v>
      </c>
      <c r="K1036" s="28">
        <f t="shared" si="307"/>
        <v>2.94</v>
      </c>
      <c r="L1036" s="29"/>
      <c r="M1036" s="6">
        <f t="shared" si="302"/>
        <v>0</v>
      </c>
    </row>
    <row r="1037" spans="1:15" ht="25.5" customHeight="1" x14ac:dyDescent="0.25">
      <c r="A1037" s="23" t="s">
        <v>28</v>
      </c>
      <c r="B1037" s="24" t="s">
        <v>819</v>
      </c>
      <c r="C1037" s="23" t="s">
        <v>21</v>
      </c>
      <c r="D1037" s="23" t="s">
        <v>820</v>
      </c>
      <c r="E1037" s="183" t="s">
        <v>31</v>
      </c>
      <c r="F1037" s="184"/>
      <c r="G1037" s="25" t="s">
        <v>83</v>
      </c>
      <c r="H1037" s="26">
        <v>1.0169999999999999</v>
      </c>
      <c r="I1037" s="27">
        <v>1.4</v>
      </c>
      <c r="J1037" s="27">
        <f t="shared" si="306"/>
        <v>1.42</v>
      </c>
      <c r="K1037" s="28">
        <f t="shared" si="307"/>
        <v>1.42</v>
      </c>
      <c r="L1037" s="29"/>
      <c r="M1037" s="6">
        <f t="shared" si="302"/>
        <v>0</v>
      </c>
    </row>
    <row r="1038" spans="1:15" ht="18" customHeight="1" x14ac:dyDescent="0.25">
      <c r="A1038" s="30"/>
      <c r="B1038" s="30"/>
      <c r="C1038" s="30"/>
      <c r="D1038" s="30"/>
      <c r="E1038" s="30" t="s">
        <v>41</v>
      </c>
      <c r="F1038" s="31">
        <v>5.07</v>
      </c>
      <c r="G1038" s="30" t="s">
        <v>42</v>
      </c>
      <c r="H1038" s="31">
        <v>0</v>
      </c>
      <c r="I1038" s="30" t="s">
        <v>43</v>
      </c>
      <c r="J1038" s="31">
        <v>5.07</v>
      </c>
      <c r="K1038" s="32"/>
      <c r="L1038" s="29"/>
      <c r="M1038" s="6">
        <f t="shared" si="302"/>
        <v>0</v>
      </c>
    </row>
    <row r="1039" spans="1:15" ht="18" customHeight="1" x14ac:dyDescent="0.25">
      <c r="A1039" s="30"/>
      <c r="B1039" s="30"/>
      <c r="C1039" s="30"/>
      <c r="D1039" s="30"/>
      <c r="E1039" s="30" t="s">
        <v>44</v>
      </c>
      <c r="F1039" s="31">
        <f>J1039-J1034</f>
        <v>1.9500000000000011</v>
      </c>
      <c r="G1039" s="30"/>
      <c r="H1039" s="187" t="s">
        <v>45</v>
      </c>
      <c r="I1039" s="188"/>
      <c r="J1039" s="31">
        <f>TRUNC(J1034*1.247,2)</f>
        <v>9.8800000000000008</v>
      </c>
      <c r="K1039" s="34">
        <f>TRUNC(K1034*1.247,2)</f>
        <v>9.8800000000000008</v>
      </c>
      <c r="L1039" s="29"/>
      <c r="M1039" s="6">
        <f t="shared" si="302"/>
        <v>0</v>
      </c>
    </row>
    <row r="1040" spans="1:15" x14ac:dyDescent="0.25">
      <c r="A1040" s="35"/>
      <c r="B1040" s="35"/>
      <c r="C1040" s="35"/>
      <c r="D1040" s="35"/>
      <c r="E1040" s="37"/>
      <c r="F1040" s="35"/>
      <c r="G1040" s="35" t="s">
        <v>46</v>
      </c>
      <c r="H1040" s="36" t="s">
        <v>770</v>
      </c>
      <c r="I1040" s="35" t="s">
        <v>48</v>
      </c>
      <c r="J1040" s="37">
        <f>TRUNC(J1039*H1040,2)</f>
        <v>3690.67</v>
      </c>
      <c r="K1040" s="38">
        <f>TRUNC(H1040*K1039,2)</f>
        <v>3690.67</v>
      </c>
      <c r="L1040" s="39">
        <f>J1040-K1040</f>
        <v>0</v>
      </c>
      <c r="M1040" s="6">
        <f t="shared" si="302"/>
        <v>0</v>
      </c>
      <c r="N1040" s="40">
        <f t="shared" ref="N1040:O1040" si="308">J1040</f>
        <v>3690.67</v>
      </c>
      <c r="O1040" s="40">
        <f t="shared" si="308"/>
        <v>3690.67</v>
      </c>
    </row>
    <row r="1041" spans="1:15" ht="0.75" customHeight="1" x14ac:dyDescent="0.25">
      <c r="A1041" s="41"/>
      <c r="B1041" s="41"/>
      <c r="C1041" s="41"/>
      <c r="D1041" s="41"/>
      <c r="E1041" s="41"/>
      <c r="F1041" s="41"/>
      <c r="G1041" s="41"/>
      <c r="H1041" s="41"/>
      <c r="I1041" s="41"/>
      <c r="J1041" s="41"/>
      <c r="K1041" s="42"/>
      <c r="L1041" s="43"/>
      <c r="M1041" s="6">
        <f t="shared" si="302"/>
        <v>0</v>
      </c>
    </row>
    <row r="1042" spans="1:15" ht="18" customHeight="1" x14ac:dyDescent="0.25">
      <c r="A1042" s="11" t="s">
        <v>821</v>
      </c>
      <c r="B1042" s="12" t="s">
        <v>11</v>
      </c>
      <c r="C1042" s="11" t="s">
        <v>12</v>
      </c>
      <c r="D1042" s="11" t="s">
        <v>13</v>
      </c>
      <c r="E1042" s="185" t="s">
        <v>14</v>
      </c>
      <c r="F1042" s="184"/>
      <c r="G1042" s="13" t="s">
        <v>15</v>
      </c>
      <c r="H1042" s="12" t="s">
        <v>16</v>
      </c>
      <c r="I1042" s="12" t="s">
        <v>17</v>
      </c>
      <c r="J1042" s="12" t="s">
        <v>18</v>
      </c>
      <c r="K1042" s="14"/>
      <c r="L1042" s="15"/>
      <c r="M1042" s="6">
        <f t="shared" si="302"/>
        <v>0</v>
      </c>
    </row>
    <row r="1043" spans="1:15" ht="39" customHeight="1" x14ac:dyDescent="0.25">
      <c r="A1043" s="16" t="s">
        <v>19</v>
      </c>
      <c r="B1043" s="17" t="s">
        <v>822</v>
      </c>
      <c r="C1043" s="16" t="s">
        <v>21</v>
      </c>
      <c r="D1043" s="16" t="s">
        <v>823</v>
      </c>
      <c r="E1043" s="186" t="s">
        <v>695</v>
      </c>
      <c r="F1043" s="184"/>
      <c r="G1043" s="18" t="s">
        <v>159</v>
      </c>
      <c r="H1043" s="19">
        <v>1</v>
      </c>
      <c r="I1043" s="20">
        <v>26.78</v>
      </c>
      <c r="J1043" s="20">
        <v>26.78</v>
      </c>
      <c r="K1043" s="51">
        <f>SUM(K1044:K1047)</f>
        <v>26.78</v>
      </c>
      <c r="L1043" s="22"/>
      <c r="M1043" s="6">
        <f t="shared" si="302"/>
        <v>0</v>
      </c>
    </row>
    <row r="1044" spans="1:15" ht="24" customHeight="1" x14ac:dyDescent="0.25">
      <c r="A1044" s="23" t="s">
        <v>25</v>
      </c>
      <c r="B1044" s="24" t="s">
        <v>702</v>
      </c>
      <c r="C1044" s="23" t="s">
        <v>21</v>
      </c>
      <c r="D1044" s="23" t="s">
        <v>703</v>
      </c>
      <c r="E1044" s="183" t="s">
        <v>23</v>
      </c>
      <c r="F1044" s="184"/>
      <c r="G1044" s="25" t="s">
        <v>24</v>
      </c>
      <c r="H1044" s="26">
        <v>0.2727</v>
      </c>
      <c r="I1044" s="27">
        <v>26.68</v>
      </c>
      <c r="J1044" s="27">
        <v>7.27</v>
      </c>
      <c r="K1044" s="28">
        <f t="shared" ref="K1044:K1047" si="309">TRUNC(H1044*I1044,2)</f>
        <v>7.27</v>
      </c>
      <c r="L1044" s="29"/>
      <c r="M1044" s="6">
        <f t="shared" si="302"/>
        <v>0</v>
      </c>
    </row>
    <row r="1045" spans="1:15" ht="25.5" customHeight="1" x14ac:dyDescent="0.25">
      <c r="A1045" s="23" t="s">
        <v>25</v>
      </c>
      <c r="B1045" s="24" t="s">
        <v>706</v>
      </c>
      <c r="C1045" s="23" t="s">
        <v>21</v>
      </c>
      <c r="D1045" s="23" t="s">
        <v>707</v>
      </c>
      <c r="E1045" s="183" t="s">
        <v>23</v>
      </c>
      <c r="F1045" s="184"/>
      <c r="G1045" s="25" t="s">
        <v>24</v>
      </c>
      <c r="H1045" s="26">
        <v>0.2727</v>
      </c>
      <c r="I1045" s="27">
        <v>21.96</v>
      </c>
      <c r="J1045" s="27">
        <v>5.98</v>
      </c>
      <c r="K1045" s="28">
        <f t="shared" si="309"/>
        <v>5.98</v>
      </c>
      <c r="L1045" s="29"/>
      <c r="M1045" s="6">
        <f t="shared" si="302"/>
        <v>0</v>
      </c>
    </row>
    <row r="1046" spans="1:15" ht="25.5" customHeight="1" x14ac:dyDescent="0.25">
      <c r="A1046" s="23" t="s">
        <v>28</v>
      </c>
      <c r="B1046" s="24" t="s">
        <v>824</v>
      </c>
      <c r="C1046" s="23" t="s">
        <v>21</v>
      </c>
      <c r="D1046" s="23" t="s">
        <v>825</v>
      </c>
      <c r="E1046" s="183" t="s">
        <v>31</v>
      </c>
      <c r="F1046" s="184"/>
      <c r="G1046" s="25" t="s">
        <v>159</v>
      </c>
      <c r="H1046" s="26">
        <v>1</v>
      </c>
      <c r="I1046" s="27">
        <v>13.05</v>
      </c>
      <c r="J1046" s="27">
        <v>13.05</v>
      </c>
      <c r="K1046" s="28">
        <f t="shared" si="309"/>
        <v>13.05</v>
      </c>
      <c r="L1046" s="29"/>
      <c r="M1046" s="6">
        <f t="shared" si="302"/>
        <v>0</v>
      </c>
    </row>
    <row r="1047" spans="1:15" ht="39" customHeight="1" x14ac:dyDescent="0.25">
      <c r="A1047" s="23" t="s">
        <v>28</v>
      </c>
      <c r="B1047" s="24" t="s">
        <v>626</v>
      </c>
      <c r="C1047" s="23" t="s">
        <v>21</v>
      </c>
      <c r="D1047" s="23" t="s">
        <v>627</v>
      </c>
      <c r="E1047" s="183" t="s">
        <v>31</v>
      </c>
      <c r="F1047" s="184"/>
      <c r="G1047" s="25" t="s">
        <v>159</v>
      </c>
      <c r="H1047" s="26">
        <v>2</v>
      </c>
      <c r="I1047" s="27">
        <v>0.24</v>
      </c>
      <c r="J1047" s="27">
        <v>0.48</v>
      </c>
      <c r="K1047" s="28">
        <f t="shared" si="309"/>
        <v>0.48</v>
      </c>
      <c r="L1047" s="29"/>
      <c r="M1047" s="6">
        <f t="shared" si="302"/>
        <v>0</v>
      </c>
    </row>
    <row r="1048" spans="1:15" ht="18" customHeight="1" x14ac:dyDescent="0.25">
      <c r="A1048" s="30"/>
      <c r="B1048" s="30"/>
      <c r="C1048" s="30"/>
      <c r="D1048" s="30"/>
      <c r="E1048" s="30" t="s">
        <v>41</v>
      </c>
      <c r="F1048" s="31">
        <v>10.34</v>
      </c>
      <c r="G1048" s="30" t="s">
        <v>42</v>
      </c>
      <c r="H1048" s="31">
        <v>0</v>
      </c>
      <c r="I1048" s="30" t="s">
        <v>43</v>
      </c>
      <c r="J1048" s="31">
        <v>10.34</v>
      </c>
      <c r="K1048" s="32"/>
      <c r="L1048" s="29"/>
      <c r="M1048" s="6">
        <f t="shared" si="302"/>
        <v>0</v>
      </c>
    </row>
    <row r="1049" spans="1:15" ht="18" customHeight="1" x14ac:dyDescent="0.25">
      <c r="A1049" s="30"/>
      <c r="B1049" s="30"/>
      <c r="C1049" s="30"/>
      <c r="D1049" s="30"/>
      <c r="E1049" s="30" t="s">
        <v>44</v>
      </c>
      <c r="F1049" s="31">
        <v>6.88</v>
      </c>
      <c r="G1049" s="30"/>
      <c r="H1049" s="187" t="s">
        <v>45</v>
      </c>
      <c r="I1049" s="188"/>
      <c r="J1049" s="31">
        <v>33.39</v>
      </c>
      <c r="K1049" s="46">
        <f>TRUNC(K1043*1.247,2)</f>
        <v>33.39</v>
      </c>
      <c r="L1049" s="29"/>
      <c r="M1049" s="6">
        <f t="shared" si="302"/>
        <v>0</v>
      </c>
    </row>
    <row r="1050" spans="1:15" x14ac:dyDescent="0.25">
      <c r="A1050" s="35"/>
      <c r="B1050" s="35"/>
      <c r="C1050" s="35"/>
      <c r="D1050" s="35"/>
      <c r="E1050" s="35"/>
      <c r="F1050" s="35"/>
      <c r="G1050" s="35" t="s">
        <v>46</v>
      </c>
      <c r="H1050" s="36" t="s">
        <v>826</v>
      </c>
      <c r="I1050" s="35" t="s">
        <v>48</v>
      </c>
      <c r="J1050" s="37">
        <v>233.73</v>
      </c>
      <c r="K1050" s="45">
        <f>TRUNC(H1050*K1049,2)</f>
        <v>233.73</v>
      </c>
      <c r="L1050" s="39">
        <f>J1050-K1050</f>
        <v>0</v>
      </c>
      <c r="M1050" s="6">
        <f t="shared" si="302"/>
        <v>0</v>
      </c>
      <c r="N1050" s="40">
        <f t="shared" ref="N1050:O1050" si="310">J1050</f>
        <v>233.73</v>
      </c>
      <c r="O1050" s="40">
        <f t="shared" si="310"/>
        <v>233.73</v>
      </c>
    </row>
    <row r="1051" spans="1:15" ht="0.75" customHeight="1" x14ac:dyDescent="0.25">
      <c r="A1051" s="41"/>
      <c r="B1051" s="41"/>
      <c r="C1051" s="41"/>
      <c r="D1051" s="41"/>
      <c r="E1051" s="41"/>
      <c r="F1051" s="41"/>
      <c r="G1051" s="41"/>
      <c r="H1051" s="41"/>
      <c r="I1051" s="41"/>
      <c r="J1051" s="41"/>
      <c r="K1051" s="42"/>
      <c r="L1051" s="43"/>
      <c r="M1051" s="6">
        <f t="shared" si="302"/>
        <v>0</v>
      </c>
    </row>
    <row r="1052" spans="1:15" ht="18" customHeight="1" x14ac:dyDescent="0.25">
      <c r="A1052" s="11" t="s">
        <v>827</v>
      </c>
      <c r="B1052" s="12" t="s">
        <v>11</v>
      </c>
      <c r="C1052" s="11" t="s">
        <v>12</v>
      </c>
      <c r="D1052" s="11" t="s">
        <v>13</v>
      </c>
      <c r="E1052" s="185" t="s">
        <v>14</v>
      </c>
      <c r="F1052" s="184"/>
      <c r="G1052" s="13" t="s">
        <v>15</v>
      </c>
      <c r="H1052" s="12" t="s">
        <v>16</v>
      </c>
      <c r="I1052" s="12" t="s">
        <v>17</v>
      </c>
      <c r="J1052" s="12" t="s">
        <v>18</v>
      </c>
      <c r="K1052" s="14"/>
      <c r="L1052" s="15"/>
      <c r="M1052" s="6">
        <f t="shared" si="302"/>
        <v>0</v>
      </c>
    </row>
    <row r="1053" spans="1:15" ht="39" customHeight="1" x14ac:dyDescent="0.25">
      <c r="A1053" s="16" t="s">
        <v>19</v>
      </c>
      <c r="B1053" s="17" t="s">
        <v>828</v>
      </c>
      <c r="C1053" s="16" t="s">
        <v>21</v>
      </c>
      <c r="D1053" s="16" t="s">
        <v>829</v>
      </c>
      <c r="E1053" s="186" t="s">
        <v>695</v>
      </c>
      <c r="F1053" s="184"/>
      <c r="G1053" s="18" t="s">
        <v>83</v>
      </c>
      <c r="H1053" s="19">
        <v>1</v>
      </c>
      <c r="I1053" s="20">
        <v>20.07</v>
      </c>
      <c r="J1053" s="20">
        <v>20.07</v>
      </c>
      <c r="K1053" s="52">
        <f>SUM(K1054:K1057)</f>
        <v>20.07</v>
      </c>
      <c r="L1053" s="22"/>
      <c r="M1053" s="6">
        <f t="shared" si="302"/>
        <v>0</v>
      </c>
    </row>
    <row r="1054" spans="1:15" ht="25.5" customHeight="1" x14ac:dyDescent="0.25">
      <c r="A1054" s="23" t="s">
        <v>25</v>
      </c>
      <c r="B1054" s="24" t="s">
        <v>706</v>
      </c>
      <c r="C1054" s="23" t="s">
        <v>21</v>
      </c>
      <c r="D1054" s="23" t="s">
        <v>707</v>
      </c>
      <c r="E1054" s="183" t="s">
        <v>23</v>
      </c>
      <c r="F1054" s="184"/>
      <c r="G1054" s="25" t="s">
        <v>24</v>
      </c>
      <c r="H1054" s="26">
        <v>0.105</v>
      </c>
      <c r="I1054" s="27">
        <v>21.96</v>
      </c>
      <c r="J1054" s="27">
        <v>2.2999999999999998</v>
      </c>
      <c r="K1054" s="28">
        <f t="shared" ref="K1054:K1057" si="311">TRUNC(H1054*I1054,2)</f>
        <v>2.2999999999999998</v>
      </c>
      <c r="L1054" s="29"/>
      <c r="M1054" s="6">
        <f t="shared" si="302"/>
        <v>0</v>
      </c>
    </row>
    <row r="1055" spans="1:15" ht="64.5" customHeight="1" x14ac:dyDescent="0.25">
      <c r="A1055" s="23" t="s">
        <v>25</v>
      </c>
      <c r="B1055" s="24" t="s">
        <v>766</v>
      </c>
      <c r="C1055" s="23" t="s">
        <v>21</v>
      </c>
      <c r="D1055" s="23" t="s">
        <v>767</v>
      </c>
      <c r="E1055" s="183" t="s">
        <v>543</v>
      </c>
      <c r="F1055" s="184"/>
      <c r="G1055" s="25" t="s">
        <v>83</v>
      </c>
      <c r="H1055" s="26">
        <v>1</v>
      </c>
      <c r="I1055" s="27">
        <v>9.98</v>
      </c>
      <c r="J1055" s="27">
        <v>9.98</v>
      </c>
      <c r="K1055" s="28">
        <f t="shared" si="311"/>
        <v>9.98</v>
      </c>
      <c r="L1055" s="29"/>
      <c r="M1055" s="6">
        <f t="shared" si="302"/>
        <v>0</v>
      </c>
    </row>
    <row r="1056" spans="1:15" ht="24" customHeight="1" x14ac:dyDescent="0.25">
      <c r="A1056" s="23" t="s">
        <v>25</v>
      </c>
      <c r="B1056" s="24" t="s">
        <v>702</v>
      </c>
      <c r="C1056" s="23" t="s">
        <v>21</v>
      </c>
      <c r="D1056" s="23" t="s">
        <v>703</v>
      </c>
      <c r="E1056" s="183" t="s">
        <v>23</v>
      </c>
      <c r="F1056" s="184"/>
      <c r="G1056" s="25" t="s">
        <v>24</v>
      </c>
      <c r="H1056" s="26">
        <v>0.105</v>
      </c>
      <c r="I1056" s="27">
        <v>26.68</v>
      </c>
      <c r="J1056" s="27">
        <v>2.8</v>
      </c>
      <c r="K1056" s="28">
        <f t="shared" si="311"/>
        <v>2.8</v>
      </c>
      <c r="L1056" s="29"/>
      <c r="M1056" s="6">
        <f t="shared" si="302"/>
        <v>0</v>
      </c>
    </row>
    <row r="1057" spans="1:15" ht="25.5" customHeight="1" x14ac:dyDescent="0.25">
      <c r="A1057" s="23" t="s">
        <v>28</v>
      </c>
      <c r="B1057" s="24" t="s">
        <v>830</v>
      </c>
      <c r="C1057" s="23" t="s">
        <v>21</v>
      </c>
      <c r="D1057" s="23" t="s">
        <v>831</v>
      </c>
      <c r="E1057" s="183" t="s">
        <v>31</v>
      </c>
      <c r="F1057" s="184"/>
      <c r="G1057" s="25" t="s">
        <v>83</v>
      </c>
      <c r="H1057" s="26">
        <v>1.1000000000000001</v>
      </c>
      <c r="I1057" s="27">
        <v>4.54</v>
      </c>
      <c r="J1057" s="27">
        <v>4.99</v>
      </c>
      <c r="K1057" s="28">
        <f t="shared" si="311"/>
        <v>4.99</v>
      </c>
      <c r="L1057" s="29"/>
      <c r="M1057" s="6">
        <f t="shared" si="302"/>
        <v>0</v>
      </c>
    </row>
    <row r="1058" spans="1:15" ht="18" customHeight="1" x14ac:dyDescent="0.25">
      <c r="A1058" s="30"/>
      <c r="B1058" s="30"/>
      <c r="C1058" s="30"/>
      <c r="D1058" s="30"/>
      <c r="E1058" s="30" t="s">
        <v>41</v>
      </c>
      <c r="F1058" s="31">
        <v>9.17</v>
      </c>
      <c r="G1058" s="30" t="s">
        <v>42</v>
      </c>
      <c r="H1058" s="31">
        <v>0</v>
      </c>
      <c r="I1058" s="30" t="s">
        <v>43</v>
      </c>
      <c r="J1058" s="31">
        <v>9.17</v>
      </c>
      <c r="K1058" s="32"/>
      <c r="L1058" s="29"/>
      <c r="M1058" s="6">
        <f t="shared" si="302"/>
        <v>0</v>
      </c>
    </row>
    <row r="1059" spans="1:15" ht="18" customHeight="1" x14ac:dyDescent="0.25">
      <c r="A1059" s="30"/>
      <c r="B1059" s="30"/>
      <c r="C1059" s="30"/>
      <c r="D1059" s="30"/>
      <c r="E1059" s="30" t="s">
        <v>44</v>
      </c>
      <c r="F1059" s="31">
        <v>5.15</v>
      </c>
      <c r="G1059" s="30"/>
      <c r="H1059" s="187" t="s">
        <v>45</v>
      </c>
      <c r="I1059" s="188"/>
      <c r="J1059" s="31">
        <v>25.02</v>
      </c>
      <c r="K1059" s="46">
        <f>TRUNC(K1053*1.247,2)</f>
        <v>25.02</v>
      </c>
      <c r="L1059" s="29"/>
      <c r="M1059" s="6">
        <f t="shared" si="302"/>
        <v>0</v>
      </c>
    </row>
    <row r="1060" spans="1:15" x14ac:dyDescent="0.25">
      <c r="A1060" s="35"/>
      <c r="B1060" s="35"/>
      <c r="C1060" s="35"/>
      <c r="D1060" s="35"/>
      <c r="E1060" s="35"/>
      <c r="F1060" s="35"/>
      <c r="G1060" s="35" t="s">
        <v>46</v>
      </c>
      <c r="H1060" s="36" t="s">
        <v>832</v>
      </c>
      <c r="I1060" s="35" t="s">
        <v>48</v>
      </c>
      <c r="J1060" s="37">
        <v>625.5</v>
      </c>
      <c r="K1060" s="45">
        <f>TRUNC(H1060*K1059,2)</f>
        <v>625.5</v>
      </c>
      <c r="L1060" s="39">
        <f>J1060-K1060</f>
        <v>0</v>
      </c>
      <c r="M1060" s="6">
        <f t="shared" si="302"/>
        <v>0</v>
      </c>
      <c r="N1060" s="40">
        <f t="shared" ref="N1060:O1060" si="312">J1060</f>
        <v>625.5</v>
      </c>
      <c r="O1060" s="40">
        <f t="shared" si="312"/>
        <v>625.5</v>
      </c>
    </row>
    <row r="1061" spans="1:15" ht="0.75" customHeight="1" x14ac:dyDescent="0.25">
      <c r="A1061" s="41"/>
      <c r="B1061" s="41"/>
      <c r="C1061" s="41"/>
      <c r="D1061" s="41"/>
      <c r="E1061" s="41"/>
      <c r="F1061" s="41"/>
      <c r="G1061" s="41"/>
      <c r="H1061" s="41"/>
      <c r="I1061" s="41"/>
      <c r="J1061" s="41"/>
      <c r="K1061" s="42"/>
      <c r="L1061" s="43"/>
      <c r="M1061" s="6">
        <f t="shared" si="302"/>
        <v>0</v>
      </c>
    </row>
    <row r="1062" spans="1:15" ht="18" customHeight="1" x14ac:dyDescent="0.25">
      <c r="A1062" s="11" t="s">
        <v>833</v>
      </c>
      <c r="B1062" s="12" t="s">
        <v>11</v>
      </c>
      <c r="C1062" s="11" t="s">
        <v>12</v>
      </c>
      <c r="D1062" s="11" t="s">
        <v>13</v>
      </c>
      <c r="E1062" s="185" t="s">
        <v>14</v>
      </c>
      <c r="F1062" s="184"/>
      <c r="G1062" s="13" t="s">
        <v>15</v>
      </c>
      <c r="H1062" s="12" t="s">
        <v>16</v>
      </c>
      <c r="I1062" s="12" t="s">
        <v>17</v>
      </c>
      <c r="J1062" s="12" t="s">
        <v>18</v>
      </c>
      <c r="K1062" s="14"/>
      <c r="L1062" s="15"/>
      <c r="M1062" s="6">
        <f t="shared" si="302"/>
        <v>0</v>
      </c>
    </row>
    <row r="1063" spans="1:15" ht="39" customHeight="1" x14ac:dyDescent="0.25">
      <c r="A1063" s="16" t="s">
        <v>19</v>
      </c>
      <c r="B1063" s="17" t="s">
        <v>834</v>
      </c>
      <c r="C1063" s="16" t="s">
        <v>21</v>
      </c>
      <c r="D1063" s="16" t="s">
        <v>835</v>
      </c>
      <c r="E1063" s="186" t="s">
        <v>695</v>
      </c>
      <c r="F1063" s="184"/>
      <c r="G1063" s="18" t="s">
        <v>159</v>
      </c>
      <c r="H1063" s="19">
        <v>1</v>
      </c>
      <c r="I1063" s="20">
        <v>45.72</v>
      </c>
      <c r="J1063" s="20">
        <v>45.72</v>
      </c>
      <c r="K1063" s="52">
        <f>SUM(K1064:K1065)</f>
        <v>45.72</v>
      </c>
      <c r="L1063" s="22"/>
      <c r="M1063" s="6">
        <f t="shared" si="302"/>
        <v>0</v>
      </c>
    </row>
    <row r="1064" spans="1:15" ht="39" customHeight="1" x14ac:dyDescent="0.25">
      <c r="A1064" s="23" t="s">
        <v>25</v>
      </c>
      <c r="B1064" s="24" t="s">
        <v>836</v>
      </c>
      <c r="C1064" s="23" t="s">
        <v>21</v>
      </c>
      <c r="D1064" s="23" t="s">
        <v>837</v>
      </c>
      <c r="E1064" s="183" t="s">
        <v>695</v>
      </c>
      <c r="F1064" s="184"/>
      <c r="G1064" s="25" t="s">
        <v>159</v>
      </c>
      <c r="H1064" s="26">
        <v>1</v>
      </c>
      <c r="I1064" s="27">
        <v>35.31</v>
      </c>
      <c r="J1064" s="27">
        <v>35.31</v>
      </c>
      <c r="K1064" s="28">
        <f t="shared" ref="K1064:K1065" si="313">TRUNC(H1064*I1064,2)</f>
        <v>35.31</v>
      </c>
      <c r="L1064" s="29"/>
      <c r="M1064" s="6">
        <f t="shared" si="302"/>
        <v>0</v>
      </c>
    </row>
    <row r="1065" spans="1:15" ht="39" customHeight="1" x14ac:dyDescent="0.25">
      <c r="A1065" s="23" t="s">
        <v>25</v>
      </c>
      <c r="B1065" s="24" t="s">
        <v>838</v>
      </c>
      <c r="C1065" s="23" t="s">
        <v>21</v>
      </c>
      <c r="D1065" s="23" t="s">
        <v>839</v>
      </c>
      <c r="E1065" s="183" t="s">
        <v>695</v>
      </c>
      <c r="F1065" s="184"/>
      <c r="G1065" s="25" t="s">
        <v>159</v>
      </c>
      <c r="H1065" s="26">
        <v>1</v>
      </c>
      <c r="I1065" s="27">
        <v>10.41</v>
      </c>
      <c r="J1065" s="27">
        <v>10.41</v>
      </c>
      <c r="K1065" s="28">
        <f t="shared" si="313"/>
        <v>10.41</v>
      </c>
      <c r="L1065" s="29"/>
      <c r="M1065" s="6">
        <f t="shared" si="302"/>
        <v>0</v>
      </c>
    </row>
    <row r="1066" spans="1:15" ht="18" customHeight="1" x14ac:dyDescent="0.25">
      <c r="A1066" s="30"/>
      <c r="B1066" s="30"/>
      <c r="C1066" s="30"/>
      <c r="D1066" s="30"/>
      <c r="E1066" s="30" t="s">
        <v>41</v>
      </c>
      <c r="F1066" s="31">
        <v>20.82</v>
      </c>
      <c r="G1066" s="30" t="s">
        <v>42</v>
      </c>
      <c r="H1066" s="31">
        <v>0</v>
      </c>
      <c r="I1066" s="30" t="s">
        <v>43</v>
      </c>
      <c r="J1066" s="31">
        <v>20.82</v>
      </c>
      <c r="K1066" s="32"/>
      <c r="L1066" s="29"/>
      <c r="M1066" s="6">
        <f t="shared" si="302"/>
        <v>0</v>
      </c>
    </row>
    <row r="1067" spans="1:15" ht="18" customHeight="1" x14ac:dyDescent="0.25">
      <c r="A1067" s="30"/>
      <c r="B1067" s="30"/>
      <c r="C1067" s="30"/>
      <c r="D1067" s="30"/>
      <c r="E1067" s="30" t="s">
        <v>44</v>
      </c>
      <c r="F1067" s="31">
        <v>11.75</v>
      </c>
      <c r="G1067" s="30"/>
      <c r="H1067" s="187" t="s">
        <v>45</v>
      </c>
      <c r="I1067" s="188"/>
      <c r="J1067" s="31">
        <v>57.01</v>
      </c>
      <c r="K1067" s="46">
        <f>TRUNC(K1063*1.247,2)</f>
        <v>57.01</v>
      </c>
      <c r="L1067" s="29"/>
      <c r="M1067" s="6">
        <f t="shared" si="302"/>
        <v>0</v>
      </c>
    </row>
    <row r="1068" spans="1:15" x14ac:dyDescent="0.25">
      <c r="A1068" s="35"/>
      <c r="B1068" s="35"/>
      <c r="C1068" s="35"/>
      <c r="D1068" s="35"/>
      <c r="E1068" s="35"/>
      <c r="F1068" s="35"/>
      <c r="G1068" s="35" t="s">
        <v>46</v>
      </c>
      <c r="H1068" s="36" t="s">
        <v>119</v>
      </c>
      <c r="I1068" s="35" t="s">
        <v>48</v>
      </c>
      <c r="J1068" s="37">
        <v>855.15</v>
      </c>
      <c r="K1068" s="45">
        <f>TRUNC(H1068*K1067,2)</f>
        <v>855.15</v>
      </c>
      <c r="L1068" s="39">
        <f>J1068-K1068</f>
        <v>0</v>
      </c>
      <c r="M1068" s="6">
        <f t="shared" si="302"/>
        <v>0</v>
      </c>
      <c r="N1068" s="40">
        <f t="shared" ref="N1068:O1068" si="314">J1068</f>
        <v>855.15</v>
      </c>
      <c r="O1068" s="40">
        <f t="shared" si="314"/>
        <v>855.15</v>
      </c>
    </row>
    <row r="1069" spans="1:15" ht="0.75" customHeight="1" x14ac:dyDescent="0.25">
      <c r="A1069" s="41"/>
      <c r="B1069" s="41"/>
      <c r="C1069" s="41"/>
      <c r="D1069" s="41"/>
      <c r="E1069" s="41"/>
      <c r="F1069" s="41"/>
      <c r="G1069" s="41"/>
      <c r="H1069" s="41"/>
      <c r="I1069" s="41"/>
      <c r="J1069" s="41"/>
      <c r="K1069" s="42"/>
      <c r="L1069" s="43"/>
      <c r="M1069" s="6">
        <f t="shared" si="302"/>
        <v>0</v>
      </c>
    </row>
    <row r="1070" spans="1:15" ht="18" customHeight="1" x14ac:dyDescent="0.25">
      <c r="A1070" s="11" t="s">
        <v>840</v>
      </c>
      <c r="B1070" s="12" t="s">
        <v>11</v>
      </c>
      <c r="C1070" s="11" t="s">
        <v>12</v>
      </c>
      <c r="D1070" s="11" t="s">
        <v>13</v>
      </c>
      <c r="E1070" s="185" t="s">
        <v>14</v>
      </c>
      <c r="F1070" s="184"/>
      <c r="G1070" s="13" t="s">
        <v>15</v>
      </c>
      <c r="H1070" s="12" t="s">
        <v>16</v>
      </c>
      <c r="I1070" s="12" t="s">
        <v>17</v>
      </c>
      <c r="J1070" s="12" t="s">
        <v>18</v>
      </c>
      <c r="K1070" s="14"/>
      <c r="L1070" s="15"/>
      <c r="M1070" s="6">
        <f t="shared" si="302"/>
        <v>0</v>
      </c>
    </row>
    <row r="1071" spans="1:15" ht="39" customHeight="1" x14ac:dyDescent="0.25">
      <c r="A1071" s="16" t="s">
        <v>19</v>
      </c>
      <c r="B1071" s="17" t="s">
        <v>841</v>
      </c>
      <c r="C1071" s="16" t="s">
        <v>21</v>
      </c>
      <c r="D1071" s="16" t="s">
        <v>842</v>
      </c>
      <c r="E1071" s="186" t="s">
        <v>695</v>
      </c>
      <c r="F1071" s="184"/>
      <c r="G1071" s="18" t="s">
        <v>159</v>
      </c>
      <c r="H1071" s="19">
        <v>1</v>
      </c>
      <c r="I1071" s="20">
        <v>53.07</v>
      </c>
      <c r="J1071" s="20">
        <v>53.07</v>
      </c>
      <c r="K1071" s="52">
        <f>SUM(K1072:K1073)</f>
        <v>53.069999999999993</v>
      </c>
      <c r="L1071" s="22"/>
      <c r="M1071" s="6">
        <f t="shared" si="302"/>
        <v>0</v>
      </c>
    </row>
    <row r="1072" spans="1:15" ht="39" customHeight="1" x14ac:dyDescent="0.25">
      <c r="A1072" s="23" t="s">
        <v>25</v>
      </c>
      <c r="B1072" s="24" t="s">
        <v>843</v>
      </c>
      <c r="C1072" s="23" t="s">
        <v>21</v>
      </c>
      <c r="D1072" s="23" t="s">
        <v>844</v>
      </c>
      <c r="E1072" s="183" t="s">
        <v>695</v>
      </c>
      <c r="F1072" s="184"/>
      <c r="G1072" s="25" t="s">
        <v>159</v>
      </c>
      <c r="H1072" s="26">
        <v>1</v>
      </c>
      <c r="I1072" s="27">
        <v>42.66</v>
      </c>
      <c r="J1072" s="27">
        <v>42.66</v>
      </c>
      <c r="K1072" s="28">
        <f t="shared" ref="K1072:K1073" si="315">TRUNC(H1072*I1072,2)</f>
        <v>42.66</v>
      </c>
      <c r="L1072" s="29"/>
      <c r="M1072" s="6">
        <f t="shared" si="302"/>
        <v>0</v>
      </c>
    </row>
    <row r="1073" spans="1:15" ht="39" customHeight="1" x14ac:dyDescent="0.25">
      <c r="A1073" s="23" t="s">
        <v>25</v>
      </c>
      <c r="B1073" s="24" t="s">
        <v>838</v>
      </c>
      <c r="C1073" s="23" t="s">
        <v>21</v>
      </c>
      <c r="D1073" s="23" t="s">
        <v>839</v>
      </c>
      <c r="E1073" s="183" t="s">
        <v>695</v>
      </c>
      <c r="F1073" s="184"/>
      <c r="G1073" s="25" t="s">
        <v>159</v>
      </c>
      <c r="H1073" s="26">
        <v>1</v>
      </c>
      <c r="I1073" s="27">
        <v>10.41</v>
      </c>
      <c r="J1073" s="27">
        <v>10.41</v>
      </c>
      <c r="K1073" s="28">
        <f t="shared" si="315"/>
        <v>10.41</v>
      </c>
      <c r="L1073" s="29"/>
      <c r="M1073" s="6">
        <f t="shared" si="302"/>
        <v>0</v>
      </c>
    </row>
    <row r="1074" spans="1:15" ht="18" customHeight="1" x14ac:dyDescent="0.25">
      <c r="A1074" s="30"/>
      <c r="B1074" s="30"/>
      <c r="C1074" s="30"/>
      <c r="D1074" s="30"/>
      <c r="E1074" s="30" t="s">
        <v>41</v>
      </c>
      <c r="F1074" s="31">
        <v>26.55</v>
      </c>
      <c r="G1074" s="30" t="s">
        <v>42</v>
      </c>
      <c r="H1074" s="31">
        <v>0</v>
      </c>
      <c r="I1074" s="30" t="s">
        <v>43</v>
      </c>
      <c r="J1074" s="31">
        <v>26.55</v>
      </c>
      <c r="K1074" s="32"/>
      <c r="L1074" s="29"/>
      <c r="M1074" s="6">
        <f t="shared" si="302"/>
        <v>0</v>
      </c>
    </row>
    <row r="1075" spans="1:15" ht="18" customHeight="1" x14ac:dyDescent="0.25">
      <c r="A1075" s="30"/>
      <c r="B1075" s="30"/>
      <c r="C1075" s="30"/>
      <c r="D1075" s="30"/>
      <c r="E1075" s="30" t="s">
        <v>44</v>
      </c>
      <c r="F1075" s="31">
        <v>13.63</v>
      </c>
      <c r="G1075" s="30"/>
      <c r="H1075" s="187" t="s">
        <v>45</v>
      </c>
      <c r="I1075" s="188"/>
      <c r="J1075" s="31">
        <v>66.17</v>
      </c>
      <c r="K1075" s="46">
        <f>TRUNC(K1071*1.247,2)</f>
        <v>66.17</v>
      </c>
      <c r="L1075" s="29"/>
      <c r="M1075" s="6">
        <f t="shared" si="302"/>
        <v>0</v>
      </c>
    </row>
    <row r="1076" spans="1:15" x14ac:dyDescent="0.25">
      <c r="A1076" s="35"/>
      <c r="B1076" s="35"/>
      <c r="C1076" s="35"/>
      <c r="D1076" s="35"/>
      <c r="E1076" s="35"/>
      <c r="F1076" s="35"/>
      <c r="G1076" s="35" t="s">
        <v>46</v>
      </c>
      <c r="H1076" s="36" t="s">
        <v>845</v>
      </c>
      <c r="I1076" s="35" t="s">
        <v>48</v>
      </c>
      <c r="J1076" s="37">
        <v>132.34</v>
      </c>
      <c r="K1076" s="45">
        <f>TRUNC(H1076*K1075,2)</f>
        <v>132.34</v>
      </c>
      <c r="L1076" s="39">
        <f>J1076-K1076</f>
        <v>0</v>
      </c>
      <c r="M1076" s="6">
        <f t="shared" si="302"/>
        <v>0</v>
      </c>
      <c r="N1076" s="40">
        <f t="shared" ref="N1076:O1076" si="316">J1076</f>
        <v>132.34</v>
      </c>
      <c r="O1076" s="40">
        <f t="shared" si="316"/>
        <v>132.34</v>
      </c>
    </row>
    <row r="1077" spans="1:15" ht="0.75" customHeight="1" x14ac:dyDescent="0.25">
      <c r="A1077" s="41"/>
      <c r="B1077" s="41"/>
      <c r="C1077" s="41"/>
      <c r="D1077" s="41"/>
      <c r="E1077" s="41"/>
      <c r="F1077" s="41"/>
      <c r="G1077" s="41"/>
      <c r="H1077" s="41"/>
      <c r="I1077" s="41"/>
      <c r="J1077" s="41"/>
      <c r="K1077" s="42"/>
      <c r="L1077" s="43"/>
      <c r="M1077" s="6">
        <f t="shared" si="302"/>
        <v>0</v>
      </c>
    </row>
    <row r="1078" spans="1:15" ht="18" customHeight="1" x14ac:dyDescent="0.25">
      <c r="A1078" s="11" t="s">
        <v>846</v>
      </c>
      <c r="B1078" s="12" t="s">
        <v>11</v>
      </c>
      <c r="C1078" s="11" t="s">
        <v>12</v>
      </c>
      <c r="D1078" s="11" t="s">
        <v>13</v>
      </c>
      <c r="E1078" s="185" t="s">
        <v>14</v>
      </c>
      <c r="F1078" s="184"/>
      <c r="G1078" s="13" t="s">
        <v>15</v>
      </c>
      <c r="H1078" s="12" t="s">
        <v>16</v>
      </c>
      <c r="I1078" s="12" t="s">
        <v>17</v>
      </c>
      <c r="J1078" s="12" t="s">
        <v>18</v>
      </c>
      <c r="K1078" s="14"/>
      <c r="L1078" s="15"/>
      <c r="M1078" s="6">
        <f t="shared" si="302"/>
        <v>0</v>
      </c>
    </row>
    <row r="1079" spans="1:15" ht="39" customHeight="1" x14ac:dyDescent="0.25">
      <c r="A1079" s="16" t="s">
        <v>19</v>
      </c>
      <c r="B1079" s="17" t="s">
        <v>847</v>
      </c>
      <c r="C1079" s="16" t="s">
        <v>21</v>
      </c>
      <c r="D1079" s="16" t="s">
        <v>848</v>
      </c>
      <c r="E1079" s="186" t="s">
        <v>695</v>
      </c>
      <c r="F1079" s="184"/>
      <c r="G1079" s="18" t="s">
        <v>159</v>
      </c>
      <c r="H1079" s="19">
        <v>1</v>
      </c>
      <c r="I1079" s="20">
        <v>57.21</v>
      </c>
      <c r="J1079" s="20">
        <v>57.21</v>
      </c>
      <c r="K1079" s="52">
        <f>SUM(K1080:K1081)</f>
        <v>57.209999999999994</v>
      </c>
      <c r="L1079" s="22"/>
      <c r="M1079" s="6">
        <f t="shared" si="302"/>
        <v>0</v>
      </c>
    </row>
    <row r="1080" spans="1:15" ht="39" customHeight="1" x14ac:dyDescent="0.25">
      <c r="A1080" s="23" t="s">
        <v>25</v>
      </c>
      <c r="B1080" s="24" t="s">
        <v>838</v>
      </c>
      <c r="C1080" s="23" t="s">
        <v>21</v>
      </c>
      <c r="D1080" s="23" t="s">
        <v>839</v>
      </c>
      <c r="E1080" s="183" t="s">
        <v>695</v>
      </c>
      <c r="F1080" s="184"/>
      <c r="G1080" s="25" t="s">
        <v>159</v>
      </c>
      <c r="H1080" s="26">
        <v>1</v>
      </c>
      <c r="I1080" s="27">
        <v>10.41</v>
      </c>
      <c r="J1080" s="27">
        <v>10.41</v>
      </c>
      <c r="K1080" s="28">
        <f t="shared" ref="K1080:K1081" si="317">TRUNC(H1080*I1080,2)</f>
        <v>10.41</v>
      </c>
      <c r="L1080" s="29"/>
      <c r="M1080" s="6">
        <f t="shared" si="302"/>
        <v>0</v>
      </c>
    </row>
    <row r="1081" spans="1:15" ht="39" customHeight="1" x14ac:dyDescent="0.25">
      <c r="A1081" s="23" t="s">
        <v>25</v>
      </c>
      <c r="B1081" s="24" t="s">
        <v>849</v>
      </c>
      <c r="C1081" s="23" t="s">
        <v>21</v>
      </c>
      <c r="D1081" s="23" t="s">
        <v>850</v>
      </c>
      <c r="E1081" s="183" t="s">
        <v>695</v>
      </c>
      <c r="F1081" s="184"/>
      <c r="G1081" s="25" t="s">
        <v>159</v>
      </c>
      <c r="H1081" s="26">
        <v>1</v>
      </c>
      <c r="I1081" s="27">
        <v>46.8</v>
      </c>
      <c r="J1081" s="27">
        <v>46.8</v>
      </c>
      <c r="K1081" s="28">
        <f t="shared" si="317"/>
        <v>46.8</v>
      </c>
      <c r="L1081" s="29"/>
      <c r="M1081" s="6">
        <f t="shared" si="302"/>
        <v>0</v>
      </c>
    </row>
    <row r="1082" spans="1:15" ht="18" customHeight="1" x14ac:dyDescent="0.25">
      <c r="A1082" s="30"/>
      <c r="B1082" s="30"/>
      <c r="C1082" s="30"/>
      <c r="D1082" s="30"/>
      <c r="E1082" s="30" t="s">
        <v>41</v>
      </c>
      <c r="F1082" s="31">
        <v>26.55</v>
      </c>
      <c r="G1082" s="30" t="s">
        <v>42</v>
      </c>
      <c r="H1082" s="31">
        <v>0</v>
      </c>
      <c r="I1082" s="30" t="s">
        <v>43</v>
      </c>
      <c r="J1082" s="31">
        <v>26.55</v>
      </c>
      <c r="K1082" s="32"/>
      <c r="L1082" s="29"/>
      <c r="M1082" s="6">
        <f t="shared" si="302"/>
        <v>0</v>
      </c>
    </row>
    <row r="1083" spans="1:15" ht="18" customHeight="1" x14ac:dyDescent="0.25">
      <c r="A1083" s="30"/>
      <c r="B1083" s="30"/>
      <c r="C1083" s="30"/>
      <c r="D1083" s="30"/>
      <c r="E1083" s="30" t="s">
        <v>44</v>
      </c>
      <c r="F1083" s="31">
        <v>14.7</v>
      </c>
      <c r="G1083" s="30"/>
      <c r="H1083" s="187" t="s">
        <v>45</v>
      </c>
      <c r="I1083" s="188"/>
      <c r="J1083" s="31">
        <v>71.34</v>
      </c>
      <c r="K1083" s="46">
        <f>TRUNC(K1079*1.247,2)</f>
        <v>71.34</v>
      </c>
      <c r="L1083" s="29"/>
      <c r="M1083" s="6">
        <f t="shared" si="302"/>
        <v>0</v>
      </c>
    </row>
    <row r="1084" spans="1:15" x14ac:dyDescent="0.25">
      <c r="A1084" s="35"/>
      <c r="B1084" s="35"/>
      <c r="C1084" s="35"/>
      <c r="D1084" s="35"/>
      <c r="E1084" s="35"/>
      <c r="F1084" s="35"/>
      <c r="G1084" s="35" t="s">
        <v>46</v>
      </c>
      <c r="H1084" s="36" t="s">
        <v>845</v>
      </c>
      <c r="I1084" s="35" t="s">
        <v>48</v>
      </c>
      <c r="J1084" s="37">
        <v>142.68</v>
      </c>
      <c r="K1084" s="45">
        <f>TRUNC(H1084*K1083,2)</f>
        <v>142.68</v>
      </c>
      <c r="L1084" s="39">
        <f>J1084-K1084</f>
        <v>0</v>
      </c>
      <c r="M1084" s="6">
        <f t="shared" si="302"/>
        <v>0</v>
      </c>
      <c r="N1084" s="40">
        <f t="shared" ref="N1084:O1084" si="318">J1084</f>
        <v>142.68</v>
      </c>
      <c r="O1084" s="40">
        <f t="shared" si="318"/>
        <v>142.68</v>
      </c>
    </row>
    <row r="1085" spans="1:15" ht="0.75" customHeight="1" x14ac:dyDescent="0.25">
      <c r="A1085" s="41"/>
      <c r="B1085" s="41"/>
      <c r="C1085" s="41"/>
      <c r="D1085" s="41"/>
      <c r="E1085" s="41"/>
      <c r="F1085" s="41"/>
      <c r="G1085" s="41"/>
      <c r="H1085" s="41"/>
      <c r="I1085" s="41"/>
      <c r="J1085" s="41"/>
      <c r="K1085" s="42"/>
      <c r="L1085" s="43"/>
      <c r="M1085" s="6">
        <f t="shared" si="302"/>
        <v>0</v>
      </c>
    </row>
    <row r="1086" spans="1:15" ht="18" customHeight="1" x14ac:dyDescent="0.25">
      <c r="A1086" s="11" t="s">
        <v>851</v>
      </c>
      <c r="B1086" s="12" t="s">
        <v>11</v>
      </c>
      <c r="C1086" s="11" t="s">
        <v>12</v>
      </c>
      <c r="D1086" s="11" t="s">
        <v>13</v>
      </c>
      <c r="E1086" s="185" t="s">
        <v>14</v>
      </c>
      <c r="F1086" s="184"/>
      <c r="G1086" s="13" t="s">
        <v>15</v>
      </c>
      <c r="H1086" s="12" t="s">
        <v>16</v>
      </c>
      <c r="I1086" s="12" t="s">
        <v>17</v>
      </c>
      <c r="J1086" s="12" t="s">
        <v>18</v>
      </c>
      <c r="K1086" s="14"/>
      <c r="L1086" s="15"/>
      <c r="M1086" s="6">
        <f t="shared" si="302"/>
        <v>0</v>
      </c>
    </row>
    <row r="1087" spans="1:15" ht="39" customHeight="1" x14ac:dyDescent="0.25">
      <c r="A1087" s="16" t="s">
        <v>19</v>
      </c>
      <c r="B1087" s="17" t="s">
        <v>852</v>
      </c>
      <c r="C1087" s="16" t="s">
        <v>21</v>
      </c>
      <c r="D1087" s="16" t="s">
        <v>853</v>
      </c>
      <c r="E1087" s="186" t="s">
        <v>695</v>
      </c>
      <c r="F1087" s="184"/>
      <c r="G1087" s="18" t="s">
        <v>159</v>
      </c>
      <c r="H1087" s="19">
        <v>1</v>
      </c>
      <c r="I1087" s="20">
        <v>33.24</v>
      </c>
      <c r="J1087" s="20">
        <v>33.24</v>
      </c>
      <c r="K1087" s="52">
        <f>SUM(K1088:K1089)</f>
        <v>33.239999999999995</v>
      </c>
      <c r="L1087" s="22"/>
      <c r="M1087" s="6">
        <f t="shared" si="302"/>
        <v>0</v>
      </c>
    </row>
    <row r="1088" spans="1:15" ht="39" customHeight="1" x14ac:dyDescent="0.25">
      <c r="A1088" s="23" t="s">
        <v>25</v>
      </c>
      <c r="B1088" s="24" t="s">
        <v>854</v>
      </c>
      <c r="C1088" s="23" t="s">
        <v>21</v>
      </c>
      <c r="D1088" s="23" t="s">
        <v>855</v>
      </c>
      <c r="E1088" s="183" t="s">
        <v>695</v>
      </c>
      <c r="F1088" s="184"/>
      <c r="G1088" s="25" t="s">
        <v>159</v>
      </c>
      <c r="H1088" s="26">
        <v>1</v>
      </c>
      <c r="I1088" s="27">
        <v>22.83</v>
      </c>
      <c r="J1088" s="27">
        <v>22.83</v>
      </c>
      <c r="K1088" s="28">
        <f t="shared" ref="K1088:K1089" si="319">TRUNC(H1088*I1088,2)</f>
        <v>22.83</v>
      </c>
      <c r="L1088" s="29"/>
      <c r="M1088" s="6">
        <f t="shared" si="302"/>
        <v>0</v>
      </c>
    </row>
    <row r="1089" spans="1:15" ht="39" customHeight="1" x14ac:dyDescent="0.25">
      <c r="A1089" s="23" t="s">
        <v>25</v>
      </c>
      <c r="B1089" s="24" t="s">
        <v>838</v>
      </c>
      <c r="C1089" s="23" t="s">
        <v>21</v>
      </c>
      <c r="D1089" s="23" t="s">
        <v>839</v>
      </c>
      <c r="E1089" s="183" t="s">
        <v>695</v>
      </c>
      <c r="F1089" s="184"/>
      <c r="G1089" s="25" t="s">
        <v>159</v>
      </c>
      <c r="H1089" s="26">
        <v>1</v>
      </c>
      <c r="I1089" s="27">
        <v>10.41</v>
      </c>
      <c r="J1089" s="27">
        <v>10.41</v>
      </c>
      <c r="K1089" s="28">
        <f t="shared" si="319"/>
        <v>10.41</v>
      </c>
      <c r="L1089" s="29"/>
      <c r="M1089" s="6">
        <f t="shared" si="302"/>
        <v>0</v>
      </c>
    </row>
    <row r="1090" spans="1:15" ht="18" customHeight="1" x14ac:dyDescent="0.25">
      <c r="A1090" s="30"/>
      <c r="B1090" s="30"/>
      <c r="C1090" s="30"/>
      <c r="D1090" s="30"/>
      <c r="E1090" s="30" t="s">
        <v>41</v>
      </c>
      <c r="F1090" s="31">
        <v>16.87</v>
      </c>
      <c r="G1090" s="30" t="s">
        <v>42</v>
      </c>
      <c r="H1090" s="31">
        <v>0</v>
      </c>
      <c r="I1090" s="30" t="s">
        <v>43</v>
      </c>
      <c r="J1090" s="31">
        <v>16.87</v>
      </c>
      <c r="K1090" s="32"/>
      <c r="L1090" s="29"/>
      <c r="M1090" s="6">
        <f t="shared" si="302"/>
        <v>0</v>
      </c>
    </row>
    <row r="1091" spans="1:15" ht="18" customHeight="1" x14ac:dyDescent="0.25">
      <c r="A1091" s="30"/>
      <c r="B1091" s="30"/>
      <c r="C1091" s="30"/>
      <c r="D1091" s="30"/>
      <c r="E1091" s="30" t="s">
        <v>44</v>
      </c>
      <c r="F1091" s="31">
        <v>8.5399999999999991</v>
      </c>
      <c r="G1091" s="30"/>
      <c r="H1091" s="187" t="s">
        <v>45</v>
      </c>
      <c r="I1091" s="188"/>
      <c r="J1091" s="31">
        <v>41.45</v>
      </c>
      <c r="K1091" s="46">
        <f>TRUNC(K1087*1.247,2)</f>
        <v>41.45</v>
      </c>
      <c r="L1091" s="29"/>
      <c r="M1091" s="6">
        <f t="shared" si="302"/>
        <v>0</v>
      </c>
    </row>
    <row r="1092" spans="1:15" x14ac:dyDescent="0.25">
      <c r="A1092" s="35"/>
      <c r="B1092" s="35"/>
      <c r="C1092" s="35"/>
      <c r="D1092" s="35"/>
      <c r="E1092" s="35"/>
      <c r="F1092" s="35"/>
      <c r="G1092" s="35" t="s">
        <v>46</v>
      </c>
      <c r="H1092" s="36" t="s">
        <v>429</v>
      </c>
      <c r="I1092" s="35" t="s">
        <v>48</v>
      </c>
      <c r="J1092" s="37">
        <v>124.35</v>
      </c>
      <c r="K1092" s="45">
        <f>TRUNC(H1092*K1091,2)</f>
        <v>124.35</v>
      </c>
      <c r="L1092" s="39">
        <f>J1092-K1092</f>
        <v>0</v>
      </c>
      <c r="M1092" s="6">
        <f t="shared" si="302"/>
        <v>0</v>
      </c>
      <c r="N1092" s="40">
        <f t="shared" ref="N1092:O1092" si="320">J1092</f>
        <v>124.35</v>
      </c>
      <c r="O1092" s="40">
        <f t="shared" si="320"/>
        <v>124.35</v>
      </c>
    </row>
    <row r="1093" spans="1:15" ht="0.75" customHeight="1" x14ac:dyDescent="0.25">
      <c r="A1093" s="41"/>
      <c r="B1093" s="41"/>
      <c r="C1093" s="41"/>
      <c r="D1093" s="41"/>
      <c r="E1093" s="41"/>
      <c r="F1093" s="41"/>
      <c r="G1093" s="41"/>
      <c r="H1093" s="41"/>
      <c r="I1093" s="41"/>
      <c r="J1093" s="41"/>
      <c r="K1093" s="42"/>
      <c r="L1093" s="43"/>
      <c r="M1093" s="6">
        <f t="shared" si="302"/>
        <v>0</v>
      </c>
    </row>
    <row r="1094" spans="1:15" ht="18" customHeight="1" x14ac:dyDescent="0.25">
      <c r="A1094" s="11" t="s">
        <v>856</v>
      </c>
      <c r="B1094" s="12" t="s">
        <v>11</v>
      </c>
      <c r="C1094" s="11" t="s">
        <v>12</v>
      </c>
      <c r="D1094" s="11" t="s">
        <v>13</v>
      </c>
      <c r="E1094" s="185" t="s">
        <v>14</v>
      </c>
      <c r="F1094" s="184"/>
      <c r="G1094" s="13" t="s">
        <v>15</v>
      </c>
      <c r="H1094" s="12" t="s">
        <v>16</v>
      </c>
      <c r="I1094" s="12" t="s">
        <v>17</v>
      </c>
      <c r="J1094" s="12" t="s">
        <v>18</v>
      </c>
      <c r="K1094" s="14"/>
      <c r="L1094" s="15"/>
      <c r="M1094" s="6">
        <f t="shared" si="302"/>
        <v>0</v>
      </c>
    </row>
    <row r="1095" spans="1:15" ht="39" customHeight="1" x14ac:dyDescent="0.25">
      <c r="A1095" s="16" t="s">
        <v>19</v>
      </c>
      <c r="B1095" s="17" t="s">
        <v>857</v>
      </c>
      <c r="C1095" s="16" t="s">
        <v>21</v>
      </c>
      <c r="D1095" s="16" t="s">
        <v>858</v>
      </c>
      <c r="E1095" s="186" t="s">
        <v>695</v>
      </c>
      <c r="F1095" s="184"/>
      <c r="G1095" s="18" t="s">
        <v>159</v>
      </c>
      <c r="H1095" s="19">
        <v>1</v>
      </c>
      <c r="I1095" s="20">
        <v>35.31</v>
      </c>
      <c r="J1095" s="20">
        <v>35.31</v>
      </c>
      <c r="K1095" s="52">
        <f>SUM(K1096:K1097)</f>
        <v>35.31</v>
      </c>
      <c r="L1095" s="22"/>
      <c r="M1095" s="6">
        <f t="shared" si="302"/>
        <v>0</v>
      </c>
    </row>
    <row r="1096" spans="1:15" ht="39" customHeight="1" x14ac:dyDescent="0.25">
      <c r="A1096" s="23" t="s">
        <v>25</v>
      </c>
      <c r="B1096" s="24" t="s">
        <v>838</v>
      </c>
      <c r="C1096" s="23" t="s">
        <v>21</v>
      </c>
      <c r="D1096" s="23" t="s">
        <v>839</v>
      </c>
      <c r="E1096" s="183" t="s">
        <v>695</v>
      </c>
      <c r="F1096" s="184"/>
      <c r="G1096" s="25" t="s">
        <v>159</v>
      </c>
      <c r="H1096" s="26">
        <v>1</v>
      </c>
      <c r="I1096" s="27">
        <v>10.41</v>
      </c>
      <c r="J1096" s="27">
        <v>10.41</v>
      </c>
      <c r="K1096" s="28">
        <f t="shared" ref="K1096:K1097" si="321">TRUNC(H1096*I1096,2)</f>
        <v>10.41</v>
      </c>
      <c r="L1096" s="29"/>
      <c r="M1096" s="6">
        <f t="shared" si="302"/>
        <v>0</v>
      </c>
    </row>
    <row r="1097" spans="1:15" ht="39" customHeight="1" x14ac:dyDescent="0.25">
      <c r="A1097" s="23" t="s">
        <v>25</v>
      </c>
      <c r="B1097" s="24" t="s">
        <v>859</v>
      </c>
      <c r="C1097" s="23" t="s">
        <v>21</v>
      </c>
      <c r="D1097" s="23" t="s">
        <v>860</v>
      </c>
      <c r="E1097" s="183" t="s">
        <v>695</v>
      </c>
      <c r="F1097" s="184"/>
      <c r="G1097" s="25" t="s">
        <v>159</v>
      </c>
      <c r="H1097" s="26">
        <v>1</v>
      </c>
      <c r="I1097" s="27">
        <v>24.9</v>
      </c>
      <c r="J1097" s="27">
        <v>24.9</v>
      </c>
      <c r="K1097" s="28">
        <f t="shared" si="321"/>
        <v>24.9</v>
      </c>
      <c r="L1097" s="29"/>
      <c r="M1097" s="6">
        <f t="shared" si="302"/>
        <v>0</v>
      </c>
    </row>
    <row r="1098" spans="1:15" ht="18" customHeight="1" x14ac:dyDescent="0.25">
      <c r="A1098" s="30"/>
      <c r="B1098" s="30"/>
      <c r="C1098" s="30"/>
      <c r="D1098" s="30"/>
      <c r="E1098" s="30" t="s">
        <v>41</v>
      </c>
      <c r="F1098" s="31">
        <v>16.87</v>
      </c>
      <c r="G1098" s="30" t="s">
        <v>42</v>
      </c>
      <c r="H1098" s="31">
        <v>0</v>
      </c>
      <c r="I1098" s="30" t="s">
        <v>43</v>
      </c>
      <c r="J1098" s="31">
        <v>16.87</v>
      </c>
      <c r="K1098" s="32"/>
      <c r="L1098" s="29"/>
      <c r="M1098" s="6">
        <f t="shared" si="302"/>
        <v>0</v>
      </c>
    </row>
    <row r="1099" spans="1:15" ht="18" customHeight="1" x14ac:dyDescent="0.25">
      <c r="A1099" s="30"/>
      <c r="B1099" s="30"/>
      <c r="C1099" s="30"/>
      <c r="D1099" s="30"/>
      <c r="E1099" s="30" t="s">
        <v>44</v>
      </c>
      <c r="F1099" s="31">
        <v>9.07</v>
      </c>
      <c r="G1099" s="30"/>
      <c r="H1099" s="187" t="s">
        <v>45</v>
      </c>
      <c r="I1099" s="188"/>
      <c r="J1099" s="31">
        <v>44.03</v>
      </c>
      <c r="K1099" s="46">
        <f>TRUNC(K1095*1.247,2)</f>
        <v>44.03</v>
      </c>
      <c r="L1099" s="29"/>
      <c r="M1099" s="6">
        <f t="shared" si="302"/>
        <v>0</v>
      </c>
    </row>
    <row r="1100" spans="1:15" x14ac:dyDescent="0.25">
      <c r="A1100" s="35"/>
      <c r="B1100" s="35"/>
      <c r="C1100" s="35"/>
      <c r="D1100" s="35"/>
      <c r="E1100" s="35"/>
      <c r="F1100" s="35"/>
      <c r="G1100" s="35" t="s">
        <v>46</v>
      </c>
      <c r="H1100" s="36" t="s">
        <v>162</v>
      </c>
      <c r="I1100" s="35" t="s">
        <v>48</v>
      </c>
      <c r="J1100" s="37">
        <v>176.12</v>
      </c>
      <c r="K1100" s="45">
        <f>TRUNC(H1100*K1099,2)</f>
        <v>176.12</v>
      </c>
      <c r="L1100" s="39">
        <f>J1100-K1100</f>
        <v>0</v>
      </c>
      <c r="M1100" s="6">
        <f t="shared" si="302"/>
        <v>0</v>
      </c>
      <c r="N1100" s="40">
        <f t="shared" ref="N1100:O1100" si="322">J1100</f>
        <v>176.12</v>
      </c>
      <c r="O1100" s="40">
        <f t="shared" si="322"/>
        <v>176.12</v>
      </c>
    </row>
    <row r="1101" spans="1:15" ht="0.75" customHeight="1" x14ac:dyDescent="0.25">
      <c r="A1101" s="41"/>
      <c r="B1101" s="41"/>
      <c r="C1101" s="41"/>
      <c r="D1101" s="41"/>
      <c r="E1101" s="41"/>
      <c r="F1101" s="41"/>
      <c r="G1101" s="41"/>
      <c r="H1101" s="41"/>
      <c r="I1101" s="41"/>
      <c r="J1101" s="41"/>
      <c r="K1101" s="42"/>
      <c r="L1101" s="43"/>
      <c r="M1101" s="6">
        <f t="shared" si="302"/>
        <v>0</v>
      </c>
    </row>
    <row r="1102" spans="1:15" ht="18" customHeight="1" x14ac:dyDescent="0.25">
      <c r="A1102" s="11" t="s">
        <v>861</v>
      </c>
      <c r="B1102" s="12" t="s">
        <v>11</v>
      </c>
      <c r="C1102" s="11" t="s">
        <v>12</v>
      </c>
      <c r="D1102" s="11" t="s">
        <v>13</v>
      </c>
      <c r="E1102" s="185" t="s">
        <v>14</v>
      </c>
      <c r="F1102" s="184"/>
      <c r="G1102" s="13" t="s">
        <v>15</v>
      </c>
      <c r="H1102" s="12" t="s">
        <v>16</v>
      </c>
      <c r="I1102" s="12" t="s">
        <v>17</v>
      </c>
      <c r="J1102" s="12" t="s">
        <v>18</v>
      </c>
      <c r="K1102" s="14"/>
      <c r="L1102" s="15"/>
      <c r="M1102" s="6">
        <f t="shared" si="302"/>
        <v>0</v>
      </c>
    </row>
    <row r="1103" spans="1:15" ht="39" customHeight="1" x14ac:dyDescent="0.25">
      <c r="A1103" s="16" t="s">
        <v>19</v>
      </c>
      <c r="B1103" s="17" t="s">
        <v>862</v>
      </c>
      <c r="C1103" s="16" t="s">
        <v>21</v>
      </c>
      <c r="D1103" s="16" t="s">
        <v>863</v>
      </c>
      <c r="E1103" s="186" t="s">
        <v>695</v>
      </c>
      <c r="F1103" s="184"/>
      <c r="G1103" s="18" t="s">
        <v>159</v>
      </c>
      <c r="H1103" s="19">
        <v>1</v>
      </c>
      <c r="I1103" s="20">
        <v>44.75</v>
      </c>
      <c r="J1103" s="20">
        <v>44.75</v>
      </c>
      <c r="K1103" s="52">
        <f>SUM(K1104:K1105)</f>
        <v>44.75</v>
      </c>
      <c r="L1103" s="22"/>
      <c r="M1103" s="6">
        <f t="shared" si="302"/>
        <v>0</v>
      </c>
    </row>
    <row r="1104" spans="1:15" ht="39" customHeight="1" x14ac:dyDescent="0.25">
      <c r="A1104" s="23" t="s">
        <v>25</v>
      </c>
      <c r="B1104" s="24" t="s">
        <v>864</v>
      </c>
      <c r="C1104" s="23" t="s">
        <v>21</v>
      </c>
      <c r="D1104" s="23" t="s">
        <v>865</v>
      </c>
      <c r="E1104" s="183" t="s">
        <v>695</v>
      </c>
      <c r="F1104" s="184"/>
      <c r="G1104" s="25" t="s">
        <v>159</v>
      </c>
      <c r="H1104" s="26">
        <v>1</v>
      </c>
      <c r="I1104" s="27">
        <v>34.340000000000003</v>
      </c>
      <c r="J1104" s="27">
        <v>34.340000000000003</v>
      </c>
      <c r="K1104" s="28">
        <f t="shared" ref="K1104:K1105" si="323">TRUNC(H1104*I1104,2)</f>
        <v>34.340000000000003</v>
      </c>
      <c r="L1104" s="29"/>
      <c r="M1104" s="6">
        <f t="shared" si="302"/>
        <v>0</v>
      </c>
    </row>
    <row r="1105" spans="1:15" ht="39" customHeight="1" x14ac:dyDescent="0.25">
      <c r="A1105" s="23" t="s">
        <v>25</v>
      </c>
      <c r="B1105" s="24" t="s">
        <v>838</v>
      </c>
      <c r="C1105" s="23" t="s">
        <v>21</v>
      </c>
      <c r="D1105" s="23" t="s">
        <v>839</v>
      </c>
      <c r="E1105" s="183" t="s">
        <v>695</v>
      </c>
      <c r="F1105" s="184"/>
      <c r="G1105" s="25" t="s">
        <v>159</v>
      </c>
      <c r="H1105" s="26">
        <v>1</v>
      </c>
      <c r="I1105" s="27">
        <v>10.41</v>
      </c>
      <c r="J1105" s="27">
        <v>10.41</v>
      </c>
      <c r="K1105" s="28">
        <f t="shared" si="323"/>
        <v>10.41</v>
      </c>
      <c r="L1105" s="29"/>
      <c r="M1105" s="6">
        <f t="shared" si="302"/>
        <v>0</v>
      </c>
    </row>
    <row r="1106" spans="1:15" ht="18" customHeight="1" x14ac:dyDescent="0.25">
      <c r="A1106" s="30"/>
      <c r="B1106" s="30"/>
      <c r="C1106" s="30"/>
      <c r="D1106" s="30"/>
      <c r="E1106" s="30" t="s">
        <v>41</v>
      </c>
      <c r="F1106" s="31">
        <v>24.24</v>
      </c>
      <c r="G1106" s="30" t="s">
        <v>42</v>
      </c>
      <c r="H1106" s="31">
        <v>0</v>
      </c>
      <c r="I1106" s="30" t="s">
        <v>43</v>
      </c>
      <c r="J1106" s="31">
        <v>24.24</v>
      </c>
      <c r="K1106" s="32"/>
      <c r="L1106" s="29"/>
      <c r="M1106" s="6">
        <f t="shared" si="302"/>
        <v>0</v>
      </c>
    </row>
    <row r="1107" spans="1:15" ht="18" customHeight="1" x14ac:dyDescent="0.25">
      <c r="A1107" s="30"/>
      <c r="B1107" s="30"/>
      <c r="C1107" s="30"/>
      <c r="D1107" s="30"/>
      <c r="E1107" s="30" t="s">
        <v>44</v>
      </c>
      <c r="F1107" s="31">
        <v>11.5</v>
      </c>
      <c r="G1107" s="30"/>
      <c r="H1107" s="187" t="s">
        <v>45</v>
      </c>
      <c r="I1107" s="188"/>
      <c r="J1107" s="31">
        <v>55.8</v>
      </c>
      <c r="K1107" s="46">
        <f>TRUNC(K1103*1.247,2)</f>
        <v>55.8</v>
      </c>
      <c r="L1107" s="29"/>
      <c r="M1107" s="6">
        <f t="shared" si="302"/>
        <v>0</v>
      </c>
    </row>
    <row r="1108" spans="1:15" x14ac:dyDescent="0.25">
      <c r="A1108" s="35"/>
      <c r="B1108" s="35"/>
      <c r="C1108" s="35"/>
      <c r="D1108" s="35"/>
      <c r="E1108" s="35"/>
      <c r="F1108" s="35"/>
      <c r="G1108" s="35" t="s">
        <v>46</v>
      </c>
      <c r="H1108" s="36" t="s">
        <v>111</v>
      </c>
      <c r="I1108" s="35" t="s">
        <v>48</v>
      </c>
      <c r="J1108" s="37">
        <v>446.4</v>
      </c>
      <c r="K1108" s="45">
        <f>TRUNC(H1108*K1107,2)</f>
        <v>446.4</v>
      </c>
      <c r="L1108" s="39">
        <f>J1108-K1108</f>
        <v>0</v>
      </c>
      <c r="M1108" s="6">
        <f t="shared" si="302"/>
        <v>0</v>
      </c>
      <c r="N1108" s="40">
        <f t="shared" ref="N1108:O1108" si="324">J1108</f>
        <v>446.4</v>
      </c>
      <c r="O1108" s="40">
        <f t="shared" si="324"/>
        <v>446.4</v>
      </c>
    </row>
    <row r="1109" spans="1:15" ht="0.75" customHeight="1" x14ac:dyDescent="0.25">
      <c r="A1109" s="41"/>
      <c r="B1109" s="41"/>
      <c r="C1109" s="41"/>
      <c r="D1109" s="41"/>
      <c r="E1109" s="41"/>
      <c r="F1109" s="41"/>
      <c r="G1109" s="41"/>
      <c r="H1109" s="41"/>
      <c r="I1109" s="41"/>
      <c r="J1109" s="41"/>
      <c r="K1109" s="42"/>
      <c r="L1109" s="43"/>
      <c r="M1109" s="6">
        <f t="shared" si="302"/>
        <v>0</v>
      </c>
    </row>
    <row r="1110" spans="1:15" ht="18" customHeight="1" x14ac:dyDescent="0.25">
      <c r="A1110" s="11" t="s">
        <v>866</v>
      </c>
      <c r="B1110" s="12" t="s">
        <v>11</v>
      </c>
      <c r="C1110" s="11" t="s">
        <v>12</v>
      </c>
      <c r="D1110" s="11" t="s">
        <v>13</v>
      </c>
      <c r="E1110" s="185" t="s">
        <v>14</v>
      </c>
      <c r="F1110" s="184"/>
      <c r="G1110" s="13" t="s">
        <v>15</v>
      </c>
      <c r="H1110" s="12" t="s">
        <v>16</v>
      </c>
      <c r="I1110" s="12" t="s">
        <v>17</v>
      </c>
      <c r="J1110" s="12" t="s">
        <v>18</v>
      </c>
      <c r="K1110" s="14"/>
      <c r="L1110" s="15"/>
      <c r="M1110" s="6">
        <f t="shared" si="302"/>
        <v>0</v>
      </c>
    </row>
    <row r="1111" spans="1:15" ht="39" customHeight="1" x14ac:dyDescent="0.25">
      <c r="A1111" s="16" t="s">
        <v>19</v>
      </c>
      <c r="B1111" s="17" t="s">
        <v>867</v>
      </c>
      <c r="C1111" s="16" t="s">
        <v>21</v>
      </c>
      <c r="D1111" s="16" t="s">
        <v>868</v>
      </c>
      <c r="E1111" s="186" t="s">
        <v>695</v>
      </c>
      <c r="F1111" s="184"/>
      <c r="G1111" s="18" t="s">
        <v>159</v>
      </c>
      <c r="H1111" s="19">
        <v>1</v>
      </c>
      <c r="I1111" s="20">
        <v>42.68</v>
      </c>
      <c r="J1111" s="20">
        <v>42.68</v>
      </c>
      <c r="K1111" s="52">
        <f>SUM(K1112:K1113)</f>
        <v>42.680000000000007</v>
      </c>
      <c r="L1111" s="22"/>
      <c r="M1111" s="6">
        <f t="shared" si="302"/>
        <v>0</v>
      </c>
    </row>
    <row r="1112" spans="1:15" ht="39" customHeight="1" x14ac:dyDescent="0.25">
      <c r="A1112" s="23" t="s">
        <v>25</v>
      </c>
      <c r="B1112" s="24" t="s">
        <v>869</v>
      </c>
      <c r="C1112" s="23" t="s">
        <v>21</v>
      </c>
      <c r="D1112" s="23" t="s">
        <v>870</v>
      </c>
      <c r="E1112" s="183" t="s">
        <v>695</v>
      </c>
      <c r="F1112" s="184"/>
      <c r="G1112" s="25" t="s">
        <v>159</v>
      </c>
      <c r="H1112" s="26">
        <v>1</v>
      </c>
      <c r="I1112" s="27">
        <v>32.270000000000003</v>
      </c>
      <c r="J1112" s="27">
        <v>32.270000000000003</v>
      </c>
      <c r="K1112" s="28">
        <f t="shared" ref="K1112:K1113" si="325">TRUNC(H1112*I1112,2)</f>
        <v>32.270000000000003</v>
      </c>
      <c r="L1112" s="29"/>
      <c r="M1112" s="6">
        <f t="shared" si="302"/>
        <v>0</v>
      </c>
    </row>
    <row r="1113" spans="1:15" ht="39" customHeight="1" x14ac:dyDescent="0.25">
      <c r="A1113" s="23" t="s">
        <v>25</v>
      </c>
      <c r="B1113" s="24" t="s">
        <v>838</v>
      </c>
      <c r="C1113" s="23" t="s">
        <v>21</v>
      </c>
      <c r="D1113" s="23" t="s">
        <v>839</v>
      </c>
      <c r="E1113" s="183" t="s">
        <v>695</v>
      </c>
      <c r="F1113" s="184"/>
      <c r="G1113" s="25" t="s">
        <v>159</v>
      </c>
      <c r="H1113" s="26">
        <v>1</v>
      </c>
      <c r="I1113" s="27">
        <v>10.41</v>
      </c>
      <c r="J1113" s="27">
        <v>10.41</v>
      </c>
      <c r="K1113" s="28">
        <f t="shared" si="325"/>
        <v>10.41</v>
      </c>
      <c r="L1113" s="29"/>
      <c r="M1113" s="6">
        <f t="shared" si="302"/>
        <v>0</v>
      </c>
    </row>
    <row r="1114" spans="1:15" ht="18" customHeight="1" x14ac:dyDescent="0.25">
      <c r="A1114" s="30"/>
      <c r="B1114" s="30"/>
      <c r="C1114" s="30"/>
      <c r="D1114" s="30"/>
      <c r="E1114" s="30" t="s">
        <v>41</v>
      </c>
      <c r="F1114" s="31">
        <v>24.24</v>
      </c>
      <c r="G1114" s="30" t="s">
        <v>42</v>
      </c>
      <c r="H1114" s="31">
        <v>0</v>
      </c>
      <c r="I1114" s="30" t="s">
        <v>43</v>
      </c>
      <c r="J1114" s="31">
        <v>24.24</v>
      </c>
      <c r="K1114" s="32"/>
      <c r="L1114" s="29"/>
      <c r="M1114" s="6">
        <f t="shared" si="302"/>
        <v>0</v>
      </c>
    </row>
    <row r="1115" spans="1:15" ht="18" customHeight="1" x14ac:dyDescent="0.25">
      <c r="A1115" s="30"/>
      <c r="B1115" s="30"/>
      <c r="C1115" s="30"/>
      <c r="D1115" s="30"/>
      <c r="E1115" s="30" t="s">
        <v>44</v>
      </c>
      <c r="F1115" s="31">
        <v>10.96</v>
      </c>
      <c r="G1115" s="30"/>
      <c r="H1115" s="187" t="s">
        <v>45</v>
      </c>
      <c r="I1115" s="188"/>
      <c r="J1115" s="31">
        <v>53.22</v>
      </c>
      <c r="K1115" s="46">
        <f>TRUNC(K1111*1.247,2)</f>
        <v>53.22</v>
      </c>
      <c r="L1115" s="29"/>
      <c r="M1115" s="6">
        <f t="shared" si="302"/>
        <v>0</v>
      </c>
    </row>
    <row r="1116" spans="1:15" x14ac:dyDescent="0.25">
      <c r="A1116" s="35"/>
      <c r="B1116" s="35"/>
      <c r="C1116" s="35"/>
      <c r="D1116" s="35"/>
      <c r="E1116" s="35"/>
      <c r="F1116" s="35"/>
      <c r="G1116" s="35" t="s">
        <v>46</v>
      </c>
      <c r="H1116" s="36" t="s">
        <v>489</v>
      </c>
      <c r="I1116" s="35" t="s">
        <v>48</v>
      </c>
      <c r="J1116" s="37">
        <v>638.64</v>
      </c>
      <c r="K1116" s="45">
        <f>TRUNC(H1116*K1115,2)</f>
        <v>638.64</v>
      </c>
      <c r="L1116" s="39">
        <f>J1116-K1116</f>
        <v>0</v>
      </c>
      <c r="M1116" s="6">
        <f t="shared" si="302"/>
        <v>0</v>
      </c>
      <c r="N1116" s="40">
        <f t="shared" ref="N1116:O1116" si="326">J1116</f>
        <v>638.64</v>
      </c>
      <c r="O1116" s="40">
        <f t="shared" si="326"/>
        <v>638.64</v>
      </c>
    </row>
    <row r="1117" spans="1:15" ht="0.75" customHeight="1" x14ac:dyDescent="0.25">
      <c r="A1117" s="41"/>
      <c r="B1117" s="41"/>
      <c r="C1117" s="41"/>
      <c r="D1117" s="41"/>
      <c r="E1117" s="41"/>
      <c r="F1117" s="41"/>
      <c r="G1117" s="41"/>
      <c r="H1117" s="41"/>
      <c r="I1117" s="41"/>
      <c r="J1117" s="41"/>
      <c r="K1117" s="42"/>
      <c r="L1117" s="43"/>
      <c r="M1117" s="6">
        <f t="shared" si="302"/>
        <v>0</v>
      </c>
    </row>
    <row r="1118" spans="1:15" ht="18" customHeight="1" x14ac:dyDescent="0.25">
      <c r="A1118" s="11" t="s">
        <v>871</v>
      </c>
      <c r="B1118" s="12" t="s">
        <v>11</v>
      </c>
      <c r="C1118" s="11" t="s">
        <v>12</v>
      </c>
      <c r="D1118" s="11" t="s">
        <v>13</v>
      </c>
      <c r="E1118" s="185" t="s">
        <v>14</v>
      </c>
      <c r="F1118" s="184"/>
      <c r="G1118" s="13" t="s">
        <v>15</v>
      </c>
      <c r="H1118" s="12" t="s">
        <v>16</v>
      </c>
      <c r="I1118" s="12" t="s">
        <v>17</v>
      </c>
      <c r="J1118" s="12" t="s">
        <v>18</v>
      </c>
      <c r="K1118" s="14"/>
      <c r="L1118" s="15"/>
      <c r="M1118" s="6">
        <f t="shared" si="302"/>
        <v>0</v>
      </c>
    </row>
    <row r="1119" spans="1:15" ht="39" customHeight="1" x14ac:dyDescent="0.25">
      <c r="A1119" s="16" t="s">
        <v>19</v>
      </c>
      <c r="B1119" s="17" t="s">
        <v>872</v>
      </c>
      <c r="C1119" s="16" t="s">
        <v>21</v>
      </c>
      <c r="D1119" s="16" t="s">
        <v>873</v>
      </c>
      <c r="E1119" s="186" t="s">
        <v>695</v>
      </c>
      <c r="F1119" s="184"/>
      <c r="G1119" s="18" t="s">
        <v>159</v>
      </c>
      <c r="H1119" s="19">
        <v>1</v>
      </c>
      <c r="I1119" s="20">
        <v>28.2</v>
      </c>
      <c r="J1119" s="20">
        <v>28.2</v>
      </c>
      <c r="K1119" s="52">
        <f>SUM(K1120:K1121)</f>
        <v>28.2</v>
      </c>
      <c r="L1119" s="22"/>
      <c r="M1119" s="6">
        <f t="shared" si="302"/>
        <v>0</v>
      </c>
    </row>
    <row r="1120" spans="1:15" ht="39" customHeight="1" x14ac:dyDescent="0.25">
      <c r="A1120" s="23" t="s">
        <v>25</v>
      </c>
      <c r="B1120" s="24" t="s">
        <v>874</v>
      </c>
      <c r="C1120" s="23" t="s">
        <v>21</v>
      </c>
      <c r="D1120" s="23" t="s">
        <v>875</v>
      </c>
      <c r="E1120" s="183" t="s">
        <v>695</v>
      </c>
      <c r="F1120" s="184"/>
      <c r="G1120" s="25" t="s">
        <v>159</v>
      </c>
      <c r="H1120" s="26">
        <v>1</v>
      </c>
      <c r="I1120" s="27">
        <v>17.79</v>
      </c>
      <c r="J1120" s="27">
        <v>17.79</v>
      </c>
      <c r="K1120" s="28">
        <f t="shared" ref="K1120:K1121" si="327">TRUNC(H1120*I1120,2)</f>
        <v>17.79</v>
      </c>
      <c r="L1120" s="29"/>
      <c r="M1120" s="6">
        <f t="shared" si="302"/>
        <v>0</v>
      </c>
    </row>
    <row r="1121" spans="1:15" ht="39" customHeight="1" x14ac:dyDescent="0.25">
      <c r="A1121" s="23" t="s">
        <v>25</v>
      </c>
      <c r="B1121" s="24" t="s">
        <v>838</v>
      </c>
      <c r="C1121" s="23" t="s">
        <v>21</v>
      </c>
      <c r="D1121" s="23" t="s">
        <v>839</v>
      </c>
      <c r="E1121" s="183" t="s">
        <v>695</v>
      </c>
      <c r="F1121" s="184"/>
      <c r="G1121" s="25" t="s">
        <v>159</v>
      </c>
      <c r="H1121" s="26">
        <v>1</v>
      </c>
      <c r="I1121" s="27">
        <v>10.41</v>
      </c>
      <c r="J1121" s="27">
        <v>10.41</v>
      </c>
      <c r="K1121" s="28">
        <f t="shared" si="327"/>
        <v>10.41</v>
      </c>
      <c r="L1121" s="29"/>
      <c r="M1121" s="6">
        <f t="shared" si="302"/>
        <v>0</v>
      </c>
    </row>
    <row r="1122" spans="1:15" ht="18" customHeight="1" x14ac:dyDescent="0.25">
      <c r="A1122" s="30"/>
      <c r="B1122" s="30"/>
      <c r="C1122" s="30"/>
      <c r="D1122" s="30"/>
      <c r="E1122" s="30" t="s">
        <v>41</v>
      </c>
      <c r="F1122" s="31">
        <v>13.65</v>
      </c>
      <c r="G1122" s="30" t="s">
        <v>42</v>
      </c>
      <c r="H1122" s="31">
        <v>0</v>
      </c>
      <c r="I1122" s="30" t="s">
        <v>43</v>
      </c>
      <c r="J1122" s="31">
        <v>13.65</v>
      </c>
      <c r="K1122" s="32"/>
      <c r="L1122" s="29"/>
      <c r="M1122" s="6">
        <f t="shared" si="302"/>
        <v>0</v>
      </c>
    </row>
    <row r="1123" spans="1:15" ht="18" customHeight="1" x14ac:dyDescent="0.25">
      <c r="A1123" s="30"/>
      <c r="B1123" s="30"/>
      <c r="C1123" s="30"/>
      <c r="D1123" s="30"/>
      <c r="E1123" s="30" t="s">
        <v>44</v>
      </c>
      <c r="F1123" s="31">
        <v>7.24</v>
      </c>
      <c r="G1123" s="30"/>
      <c r="H1123" s="187" t="s">
        <v>45</v>
      </c>
      <c r="I1123" s="188"/>
      <c r="J1123" s="31">
        <v>35.159999999999997</v>
      </c>
      <c r="K1123" s="46">
        <f>TRUNC(K1119*1.247,2)</f>
        <v>35.159999999999997</v>
      </c>
      <c r="L1123" s="29"/>
      <c r="M1123" s="6">
        <f t="shared" si="302"/>
        <v>0</v>
      </c>
    </row>
    <row r="1124" spans="1:15" x14ac:dyDescent="0.25">
      <c r="A1124" s="35"/>
      <c r="B1124" s="35"/>
      <c r="C1124" s="35"/>
      <c r="D1124" s="35"/>
      <c r="E1124" s="35"/>
      <c r="F1124" s="35"/>
      <c r="G1124" s="35" t="s">
        <v>46</v>
      </c>
      <c r="H1124" s="36" t="s">
        <v>111</v>
      </c>
      <c r="I1124" s="35" t="s">
        <v>48</v>
      </c>
      <c r="J1124" s="37">
        <v>281.27999999999997</v>
      </c>
      <c r="K1124" s="45">
        <f>TRUNC(H1124*K1123,2)</f>
        <v>281.27999999999997</v>
      </c>
      <c r="L1124" s="39">
        <f>J1124-K1124</f>
        <v>0</v>
      </c>
      <c r="M1124" s="6">
        <f t="shared" si="302"/>
        <v>0</v>
      </c>
      <c r="N1124" s="40">
        <f t="shared" ref="N1124:O1124" si="328">J1124</f>
        <v>281.27999999999997</v>
      </c>
      <c r="O1124" s="40">
        <f t="shared" si="328"/>
        <v>281.27999999999997</v>
      </c>
    </row>
    <row r="1125" spans="1:15" ht="0.75" customHeight="1" x14ac:dyDescent="0.25">
      <c r="A1125" s="41"/>
      <c r="B1125" s="41"/>
      <c r="C1125" s="41"/>
      <c r="D1125" s="41"/>
      <c r="E1125" s="41"/>
      <c r="F1125" s="41"/>
      <c r="G1125" s="41"/>
      <c r="H1125" s="41"/>
      <c r="I1125" s="41"/>
      <c r="J1125" s="41"/>
      <c r="K1125" s="42"/>
      <c r="L1125" s="43"/>
      <c r="M1125" s="6">
        <f t="shared" si="302"/>
        <v>0</v>
      </c>
    </row>
    <row r="1126" spans="1:15" ht="18" customHeight="1" x14ac:dyDescent="0.25">
      <c r="A1126" s="11" t="s">
        <v>876</v>
      </c>
      <c r="B1126" s="12" t="s">
        <v>11</v>
      </c>
      <c r="C1126" s="11" t="s">
        <v>12</v>
      </c>
      <c r="D1126" s="11" t="s">
        <v>13</v>
      </c>
      <c r="E1126" s="185" t="s">
        <v>14</v>
      </c>
      <c r="F1126" s="184"/>
      <c r="G1126" s="13" t="s">
        <v>15</v>
      </c>
      <c r="H1126" s="12" t="s">
        <v>16</v>
      </c>
      <c r="I1126" s="12" t="s">
        <v>17</v>
      </c>
      <c r="J1126" s="12" t="s">
        <v>18</v>
      </c>
      <c r="K1126" s="14"/>
      <c r="L1126" s="15"/>
      <c r="M1126" s="6">
        <f t="shared" si="302"/>
        <v>0</v>
      </c>
    </row>
    <row r="1127" spans="1:15" ht="39" customHeight="1" x14ac:dyDescent="0.25">
      <c r="A1127" s="16" t="s">
        <v>19</v>
      </c>
      <c r="B1127" s="17" t="s">
        <v>877</v>
      </c>
      <c r="C1127" s="16" t="s">
        <v>21</v>
      </c>
      <c r="D1127" s="16" t="s">
        <v>878</v>
      </c>
      <c r="E1127" s="186" t="s">
        <v>695</v>
      </c>
      <c r="F1127" s="184"/>
      <c r="G1127" s="18" t="s">
        <v>159</v>
      </c>
      <c r="H1127" s="19">
        <v>1</v>
      </c>
      <c r="I1127" s="20">
        <v>34.31</v>
      </c>
      <c r="J1127" s="20">
        <v>34.31</v>
      </c>
      <c r="K1127" s="52">
        <f>SUM(K1128:K1129)</f>
        <v>34.31</v>
      </c>
      <c r="L1127" s="22"/>
      <c r="M1127" s="6">
        <f t="shared" si="302"/>
        <v>0</v>
      </c>
    </row>
    <row r="1128" spans="1:15" ht="39" customHeight="1" x14ac:dyDescent="0.25">
      <c r="A1128" s="23" t="s">
        <v>25</v>
      </c>
      <c r="B1128" s="24" t="s">
        <v>879</v>
      </c>
      <c r="C1128" s="23" t="s">
        <v>21</v>
      </c>
      <c r="D1128" s="23" t="s">
        <v>880</v>
      </c>
      <c r="E1128" s="183" t="s">
        <v>695</v>
      </c>
      <c r="F1128" s="184"/>
      <c r="G1128" s="25" t="s">
        <v>159</v>
      </c>
      <c r="H1128" s="26">
        <v>1</v>
      </c>
      <c r="I1128" s="27">
        <v>23.9</v>
      </c>
      <c r="J1128" s="27">
        <v>23.9</v>
      </c>
      <c r="K1128" s="28">
        <f t="shared" ref="K1128:K1129" si="329">TRUNC(H1128*I1128,2)</f>
        <v>23.9</v>
      </c>
      <c r="L1128" s="29"/>
      <c r="M1128" s="6">
        <f t="shared" si="302"/>
        <v>0</v>
      </c>
    </row>
    <row r="1129" spans="1:15" ht="39" customHeight="1" x14ac:dyDescent="0.25">
      <c r="A1129" s="23" t="s">
        <v>25</v>
      </c>
      <c r="B1129" s="24" t="s">
        <v>838</v>
      </c>
      <c r="C1129" s="23" t="s">
        <v>21</v>
      </c>
      <c r="D1129" s="23" t="s">
        <v>839</v>
      </c>
      <c r="E1129" s="183" t="s">
        <v>695</v>
      </c>
      <c r="F1129" s="184"/>
      <c r="G1129" s="25" t="s">
        <v>159</v>
      </c>
      <c r="H1129" s="26">
        <v>1</v>
      </c>
      <c r="I1129" s="27">
        <v>10.41</v>
      </c>
      <c r="J1129" s="27">
        <v>10.41</v>
      </c>
      <c r="K1129" s="28">
        <f t="shared" si="329"/>
        <v>10.41</v>
      </c>
      <c r="L1129" s="29"/>
      <c r="M1129" s="6">
        <f t="shared" si="302"/>
        <v>0</v>
      </c>
    </row>
    <row r="1130" spans="1:15" ht="18" customHeight="1" x14ac:dyDescent="0.25">
      <c r="A1130" s="30"/>
      <c r="B1130" s="30"/>
      <c r="C1130" s="30"/>
      <c r="D1130" s="30"/>
      <c r="E1130" s="30" t="s">
        <v>41</v>
      </c>
      <c r="F1130" s="31">
        <v>16.87</v>
      </c>
      <c r="G1130" s="30" t="s">
        <v>42</v>
      </c>
      <c r="H1130" s="31">
        <v>0</v>
      </c>
      <c r="I1130" s="30" t="s">
        <v>43</v>
      </c>
      <c r="J1130" s="31">
        <v>16.87</v>
      </c>
      <c r="K1130" s="32"/>
      <c r="L1130" s="29"/>
      <c r="M1130" s="6">
        <f t="shared" si="302"/>
        <v>0</v>
      </c>
    </row>
    <row r="1131" spans="1:15" ht="18" customHeight="1" x14ac:dyDescent="0.25">
      <c r="A1131" s="30"/>
      <c r="B1131" s="30"/>
      <c r="C1131" s="30"/>
      <c r="D1131" s="30"/>
      <c r="E1131" s="30" t="s">
        <v>44</v>
      </c>
      <c r="F1131" s="31">
        <v>8.81</v>
      </c>
      <c r="G1131" s="30"/>
      <c r="H1131" s="187" t="s">
        <v>45</v>
      </c>
      <c r="I1131" s="188"/>
      <c r="J1131" s="31">
        <v>42.78</v>
      </c>
      <c r="K1131" s="46">
        <f>TRUNC(K1127*1.247,2)</f>
        <v>42.78</v>
      </c>
      <c r="L1131" s="29"/>
      <c r="M1131" s="6">
        <f t="shared" si="302"/>
        <v>0</v>
      </c>
    </row>
    <row r="1132" spans="1:15" x14ac:dyDescent="0.25">
      <c r="A1132" s="35"/>
      <c r="B1132" s="35"/>
      <c r="C1132" s="35"/>
      <c r="D1132" s="35"/>
      <c r="E1132" s="35"/>
      <c r="F1132" s="35"/>
      <c r="G1132" s="35" t="s">
        <v>46</v>
      </c>
      <c r="H1132" s="36" t="s">
        <v>162</v>
      </c>
      <c r="I1132" s="35" t="s">
        <v>48</v>
      </c>
      <c r="J1132" s="37">
        <v>171.12</v>
      </c>
      <c r="K1132" s="45">
        <f>TRUNC(H1132*K1131,2)</f>
        <v>171.12</v>
      </c>
      <c r="L1132" s="39">
        <f>J1132-K1132</f>
        <v>0</v>
      </c>
      <c r="M1132" s="6">
        <f t="shared" si="302"/>
        <v>0</v>
      </c>
      <c r="N1132" s="40">
        <f t="shared" ref="N1132:O1132" si="330">J1132</f>
        <v>171.12</v>
      </c>
      <c r="O1132" s="40">
        <f t="shared" si="330"/>
        <v>171.12</v>
      </c>
    </row>
    <row r="1133" spans="1:15" ht="0.75" customHeight="1" x14ac:dyDescent="0.25">
      <c r="A1133" s="41"/>
      <c r="B1133" s="41"/>
      <c r="C1133" s="41"/>
      <c r="D1133" s="41"/>
      <c r="E1133" s="41"/>
      <c r="F1133" s="41"/>
      <c r="G1133" s="41"/>
      <c r="H1133" s="41"/>
      <c r="I1133" s="41"/>
      <c r="J1133" s="41"/>
      <c r="K1133" s="42"/>
      <c r="L1133" s="43"/>
      <c r="M1133" s="6">
        <f t="shared" si="302"/>
        <v>0</v>
      </c>
    </row>
    <row r="1134" spans="1:15" ht="18" customHeight="1" x14ac:dyDescent="0.25">
      <c r="A1134" s="11" t="s">
        <v>881</v>
      </c>
      <c r="B1134" s="12" t="s">
        <v>11</v>
      </c>
      <c r="C1134" s="11" t="s">
        <v>12</v>
      </c>
      <c r="D1134" s="11" t="s">
        <v>13</v>
      </c>
      <c r="E1134" s="185" t="s">
        <v>14</v>
      </c>
      <c r="F1134" s="184"/>
      <c r="G1134" s="13" t="s">
        <v>15</v>
      </c>
      <c r="H1134" s="12" t="s">
        <v>16</v>
      </c>
      <c r="I1134" s="12" t="s">
        <v>17</v>
      </c>
      <c r="J1134" s="12" t="s">
        <v>18</v>
      </c>
      <c r="K1134" s="14"/>
      <c r="L1134" s="15"/>
      <c r="M1134" s="6">
        <f t="shared" si="302"/>
        <v>0</v>
      </c>
    </row>
    <row r="1135" spans="1:15" ht="39" customHeight="1" x14ac:dyDescent="0.25">
      <c r="A1135" s="16" t="s">
        <v>19</v>
      </c>
      <c r="B1135" s="17" t="s">
        <v>882</v>
      </c>
      <c r="C1135" s="16" t="s">
        <v>21</v>
      </c>
      <c r="D1135" s="16" t="s">
        <v>883</v>
      </c>
      <c r="E1135" s="186" t="s">
        <v>695</v>
      </c>
      <c r="F1135" s="184"/>
      <c r="G1135" s="18" t="s">
        <v>159</v>
      </c>
      <c r="H1135" s="19">
        <v>1</v>
      </c>
      <c r="I1135" s="20">
        <v>63.84</v>
      </c>
      <c r="J1135" s="20">
        <v>63.84</v>
      </c>
      <c r="K1135" s="52">
        <f>SUM(K1136:K1137)</f>
        <v>63.84</v>
      </c>
      <c r="L1135" s="22"/>
      <c r="M1135" s="6">
        <f t="shared" si="302"/>
        <v>0</v>
      </c>
    </row>
    <row r="1136" spans="1:15" ht="39" customHeight="1" x14ac:dyDescent="0.25">
      <c r="A1136" s="23" t="s">
        <v>25</v>
      </c>
      <c r="B1136" s="24" t="s">
        <v>884</v>
      </c>
      <c r="C1136" s="23" t="s">
        <v>21</v>
      </c>
      <c r="D1136" s="23" t="s">
        <v>885</v>
      </c>
      <c r="E1136" s="183" t="s">
        <v>695</v>
      </c>
      <c r="F1136" s="184"/>
      <c r="G1136" s="25" t="s">
        <v>159</v>
      </c>
      <c r="H1136" s="26">
        <v>1</v>
      </c>
      <c r="I1136" s="27">
        <v>53.43</v>
      </c>
      <c r="J1136" s="27">
        <v>53.43</v>
      </c>
      <c r="K1136" s="28">
        <f t="shared" ref="K1136:K1137" si="331">TRUNC(H1136*I1136,2)</f>
        <v>53.43</v>
      </c>
      <c r="L1136" s="29"/>
      <c r="M1136" s="6">
        <f t="shared" si="302"/>
        <v>0</v>
      </c>
    </row>
    <row r="1137" spans="1:15" ht="39" customHeight="1" x14ac:dyDescent="0.25">
      <c r="A1137" s="23" t="s">
        <v>25</v>
      </c>
      <c r="B1137" s="24" t="s">
        <v>838</v>
      </c>
      <c r="C1137" s="23" t="s">
        <v>21</v>
      </c>
      <c r="D1137" s="23" t="s">
        <v>839</v>
      </c>
      <c r="E1137" s="183" t="s">
        <v>695</v>
      </c>
      <c r="F1137" s="184"/>
      <c r="G1137" s="25" t="s">
        <v>159</v>
      </c>
      <c r="H1137" s="26">
        <v>1</v>
      </c>
      <c r="I1137" s="27">
        <v>10.41</v>
      </c>
      <c r="J1137" s="27">
        <v>10.41</v>
      </c>
      <c r="K1137" s="28">
        <f t="shared" si="331"/>
        <v>10.41</v>
      </c>
      <c r="L1137" s="29"/>
      <c r="M1137" s="6">
        <f t="shared" si="302"/>
        <v>0</v>
      </c>
    </row>
    <row r="1138" spans="1:15" ht="18" customHeight="1" x14ac:dyDescent="0.25">
      <c r="A1138" s="30"/>
      <c r="B1138" s="30"/>
      <c r="C1138" s="30"/>
      <c r="D1138" s="30"/>
      <c r="E1138" s="30" t="s">
        <v>41</v>
      </c>
      <c r="F1138" s="31">
        <v>29.74</v>
      </c>
      <c r="G1138" s="30" t="s">
        <v>42</v>
      </c>
      <c r="H1138" s="31">
        <v>0</v>
      </c>
      <c r="I1138" s="30" t="s">
        <v>43</v>
      </c>
      <c r="J1138" s="31">
        <v>29.74</v>
      </c>
      <c r="K1138" s="32"/>
      <c r="L1138" s="29"/>
      <c r="M1138" s="6">
        <f t="shared" si="302"/>
        <v>0</v>
      </c>
    </row>
    <row r="1139" spans="1:15" ht="18" customHeight="1" x14ac:dyDescent="0.25">
      <c r="A1139" s="30"/>
      <c r="B1139" s="30"/>
      <c r="C1139" s="30"/>
      <c r="D1139" s="30"/>
      <c r="E1139" s="30" t="s">
        <v>44</v>
      </c>
      <c r="F1139" s="31">
        <v>16.399999999999999</v>
      </c>
      <c r="G1139" s="30"/>
      <c r="H1139" s="187" t="s">
        <v>45</v>
      </c>
      <c r="I1139" s="188"/>
      <c r="J1139" s="31">
        <v>79.599999999999994</v>
      </c>
      <c r="K1139" s="46">
        <f>TRUNC(K1135*1.247,2)</f>
        <v>79.599999999999994</v>
      </c>
      <c r="L1139" s="29"/>
      <c r="M1139" s="6">
        <f t="shared" si="302"/>
        <v>0</v>
      </c>
    </row>
    <row r="1140" spans="1:15" x14ac:dyDescent="0.25">
      <c r="A1140" s="35"/>
      <c r="B1140" s="35"/>
      <c r="C1140" s="35"/>
      <c r="D1140" s="35"/>
      <c r="E1140" s="35"/>
      <c r="F1140" s="35"/>
      <c r="G1140" s="35" t="s">
        <v>46</v>
      </c>
      <c r="H1140" s="36" t="s">
        <v>170</v>
      </c>
      <c r="I1140" s="35" t="s">
        <v>48</v>
      </c>
      <c r="J1140" s="37">
        <v>79.599999999999994</v>
      </c>
      <c r="K1140" s="45">
        <f>TRUNC(H1140*K1139,2)</f>
        <v>79.599999999999994</v>
      </c>
      <c r="L1140" s="39">
        <f>J1140-K1140</f>
        <v>0</v>
      </c>
      <c r="M1140" s="6">
        <f t="shared" si="302"/>
        <v>0</v>
      </c>
      <c r="N1140" s="40">
        <f t="shared" ref="N1140:O1140" si="332">J1140</f>
        <v>79.599999999999994</v>
      </c>
      <c r="O1140" s="40">
        <f t="shared" si="332"/>
        <v>79.599999999999994</v>
      </c>
    </row>
    <row r="1141" spans="1:15" ht="0.75" customHeight="1" x14ac:dyDescent="0.25">
      <c r="A1141" s="41"/>
      <c r="B1141" s="41"/>
      <c r="C1141" s="41"/>
      <c r="D1141" s="41"/>
      <c r="E1141" s="41"/>
      <c r="F1141" s="41"/>
      <c r="G1141" s="41"/>
      <c r="H1141" s="41"/>
      <c r="I1141" s="41"/>
      <c r="J1141" s="41"/>
      <c r="K1141" s="42"/>
      <c r="L1141" s="43"/>
      <c r="M1141" s="6">
        <f t="shared" si="302"/>
        <v>0</v>
      </c>
    </row>
    <row r="1142" spans="1:15" ht="18" customHeight="1" x14ac:dyDescent="0.25">
      <c r="A1142" s="11" t="s">
        <v>886</v>
      </c>
      <c r="B1142" s="12" t="s">
        <v>11</v>
      </c>
      <c r="C1142" s="11" t="s">
        <v>12</v>
      </c>
      <c r="D1142" s="11" t="s">
        <v>13</v>
      </c>
      <c r="E1142" s="185" t="s">
        <v>14</v>
      </c>
      <c r="F1142" s="184"/>
      <c r="G1142" s="13" t="s">
        <v>15</v>
      </c>
      <c r="H1142" s="12" t="s">
        <v>16</v>
      </c>
      <c r="I1142" s="12" t="s">
        <v>17</v>
      </c>
      <c r="J1142" s="12" t="s">
        <v>18</v>
      </c>
      <c r="K1142" s="14"/>
      <c r="L1142" s="15"/>
      <c r="M1142" s="6">
        <f t="shared" si="302"/>
        <v>0</v>
      </c>
    </row>
    <row r="1143" spans="1:15" ht="39" customHeight="1" x14ac:dyDescent="0.25">
      <c r="A1143" s="16" t="s">
        <v>19</v>
      </c>
      <c r="B1143" s="17" t="s">
        <v>887</v>
      </c>
      <c r="C1143" s="16" t="s">
        <v>21</v>
      </c>
      <c r="D1143" s="16" t="s">
        <v>888</v>
      </c>
      <c r="E1143" s="186" t="s">
        <v>695</v>
      </c>
      <c r="F1143" s="184"/>
      <c r="G1143" s="18" t="s">
        <v>159</v>
      </c>
      <c r="H1143" s="19">
        <v>1</v>
      </c>
      <c r="I1143" s="20">
        <v>16.440000000000001</v>
      </c>
      <c r="J1143" s="20">
        <v>16.440000000000001</v>
      </c>
      <c r="K1143" s="52">
        <f>SUM(K1144:K1146)</f>
        <v>16.439999999999998</v>
      </c>
      <c r="L1143" s="22"/>
      <c r="M1143" s="6">
        <f t="shared" si="302"/>
        <v>0</v>
      </c>
    </row>
    <row r="1144" spans="1:15" ht="25.5" customHeight="1" x14ac:dyDescent="0.25">
      <c r="A1144" s="23" t="s">
        <v>25</v>
      </c>
      <c r="B1144" s="24" t="s">
        <v>706</v>
      </c>
      <c r="C1144" s="23" t="s">
        <v>21</v>
      </c>
      <c r="D1144" s="23" t="s">
        <v>707</v>
      </c>
      <c r="E1144" s="183" t="s">
        <v>23</v>
      </c>
      <c r="F1144" s="184"/>
      <c r="G1144" s="25" t="s">
        <v>24</v>
      </c>
      <c r="H1144" s="26">
        <v>7.4800000000000005E-2</v>
      </c>
      <c r="I1144" s="27">
        <v>21.96</v>
      </c>
      <c r="J1144" s="27">
        <v>1.64</v>
      </c>
      <c r="K1144" s="28">
        <f t="shared" ref="K1144:K1146" si="333">TRUNC(H1144*I1144,2)</f>
        <v>1.64</v>
      </c>
      <c r="L1144" s="29"/>
      <c r="M1144" s="6">
        <f t="shared" si="302"/>
        <v>0</v>
      </c>
    </row>
    <row r="1145" spans="1:15" ht="24" customHeight="1" x14ac:dyDescent="0.25">
      <c r="A1145" s="23" t="s">
        <v>25</v>
      </c>
      <c r="B1145" s="24" t="s">
        <v>702</v>
      </c>
      <c r="C1145" s="23" t="s">
        <v>21</v>
      </c>
      <c r="D1145" s="23" t="s">
        <v>703</v>
      </c>
      <c r="E1145" s="183" t="s">
        <v>23</v>
      </c>
      <c r="F1145" s="184"/>
      <c r="G1145" s="25" t="s">
        <v>24</v>
      </c>
      <c r="H1145" s="26">
        <v>0.17949999999999999</v>
      </c>
      <c r="I1145" s="27">
        <v>26.68</v>
      </c>
      <c r="J1145" s="27">
        <v>4.78</v>
      </c>
      <c r="K1145" s="28">
        <f t="shared" si="333"/>
        <v>4.78</v>
      </c>
      <c r="L1145" s="29"/>
      <c r="M1145" s="6">
        <f t="shared" si="302"/>
        <v>0</v>
      </c>
    </row>
    <row r="1146" spans="1:15" ht="25.5" customHeight="1" x14ac:dyDescent="0.25">
      <c r="A1146" s="23" t="s">
        <v>28</v>
      </c>
      <c r="B1146" s="24" t="s">
        <v>889</v>
      </c>
      <c r="C1146" s="23" t="s">
        <v>21</v>
      </c>
      <c r="D1146" s="23" t="s">
        <v>890</v>
      </c>
      <c r="E1146" s="183" t="s">
        <v>31</v>
      </c>
      <c r="F1146" s="184"/>
      <c r="G1146" s="25" t="s">
        <v>159</v>
      </c>
      <c r="H1146" s="26">
        <v>1</v>
      </c>
      <c r="I1146" s="27">
        <v>10.02</v>
      </c>
      <c r="J1146" s="27">
        <v>10.02</v>
      </c>
      <c r="K1146" s="28">
        <f t="shared" si="333"/>
        <v>10.02</v>
      </c>
      <c r="L1146" s="29"/>
      <c r="M1146" s="6">
        <f t="shared" si="302"/>
        <v>0</v>
      </c>
    </row>
    <row r="1147" spans="1:15" ht="18" customHeight="1" x14ac:dyDescent="0.25">
      <c r="A1147" s="30"/>
      <c r="B1147" s="30"/>
      <c r="C1147" s="30"/>
      <c r="D1147" s="30"/>
      <c r="E1147" s="30" t="s">
        <v>41</v>
      </c>
      <c r="F1147" s="31">
        <v>5.07</v>
      </c>
      <c r="G1147" s="30" t="s">
        <v>42</v>
      </c>
      <c r="H1147" s="31">
        <v>0</v>
      </c>
      <c r="I1147" s="30" t="s">
        <v>43</v>
      </c>
      <c r="J1147" s="31">
        <v>5.07</v>
      </c>
      <c r="K1147" s="32"/>
      <c r="L1147" s="29"/>
      <c r="M1147" s="6">
        <f t="shared" si="302"/>
        <v>0</v>
      </c>
    </row>
    <row r="1148" spans="1:15" ht="18" customHeight="1" x14ac:dyDescent="0.25">
      <c r="A1148" s="30"/>
      <c r="B1148" s="30"/>
      <c r="C1148" s="30"/>
      <c r="D1148" s="30"/>
      <c r="E1148" s="30" t="s">
        <v>44</v>
      </c>
      <c r="F1148" s="31">
        <v>4.22</v>
      </c>
      <c r="G1148" s="30"/>
      <c r="H1148" s="187" t="s">
        <v>45</v>
      </c>
      <c r="I1148" s="188"/>
      <c r="J1148" s="31">
        <v>20.5</v>
      </c>
      <c r="K1148" s="46">
        <f>TRUNC(K1143*1.247,2)</f>
        <v>20.5</v>
      </c>
      <c r="L1148" s="29"/>
      <c r="M1148" s="6">
        <f t="shared" si="302"/>
        <v>0</v>
      </c>
    </row>
    <row r="1149" spans="1:15" x14ac:dyDescent="0.25">
      <c r="A1149" s="35"/>
      <c r="B1149" s="35"/>
      <c r="C1149" s="35"/>
      <c r="D1149" s="35"/>
      <c r="E1149" s="35"/>
      <c r="F1149" s="35"/>
      <c r="G1149" s="35" t="s">
        <v>46</v>
      </c>
      <c r="H1149" s="36" t="s">
        <v>489</v>
      </c>
      <c r="I1149" s="35" t="s">
        <v>48</v>
      </c>
      <c r="J1149" s="37">
        <v>246</v>
      </c>
      <c r="K1149" s="45">
        <f>TRUNC(H1149*K1148,2)</f>
        <v>246</v>
      </c>
      <c r="L1149" s="39">
        <f>J1149-K1149</f>
        <v>0</v>
      </c>
      <c r="M1149" s="6">
        <f t="shared" si="302"/>
        <v>0</v>
      </c>
      <c r="N1149" s="40">
        <f t="shared" ref="N1149:O1149" si="334">J1149</f>
        <v>246</v>
      </c>
      <c r="O1149" s="40">
        <f t="shared" si="334"/>
        <v>246</v>
      </c>
    </row>
    <row r="1150" spans="1:15" ht="0.75" customHeight="1" x14ac:dyDescent="0.25">
      <c r="A1150" s="41"/>
      <c r="B1150" s="41"/>
      <c r="C1150" s="41"/>
      <c r="D1150" s="41"/>
      <c r="E1150" s="41"/>
      <c r="F1150" s="41"/>
      <c r="G1150" s="41"/>
      <c r="H1150" s="41"/>
      <c r="I1150" s="41"/>
      <c r="J1150" s="41"/>
      <c r="K1150" s="42"/>
      <c r="L1150" s="43"/>
      <c r="M1150" s="6">
        <f t="shared" si="302"/>
        <v>0</v>
      </c>
    </row>
    <row r="1151" spans="1:15" ht="18" customHeight="1" x14ac:dyDescent="0.25">
      <c r="A1151" s="11" t="s">
        <v>891</v>
      </c>
      <c r="B1151" s="12" t="s">
        <v>11</v>
      </c>
      <c r="C1151" s="11" t="s">
        <v>12</v>
      </c>
      <c r="D1151" s="11" t="s">
        <v>13</v>
      </c>
      <c r="E1151" s="185" t="s">
        <v>14</v>
      </c>
      <c r="F1151" s="184"/>
      <c r="G1151" s="13" t="s">
        <v>15</v>
      </c>
      <c r="H1151" s="12" t="s">
        <v>16</v>
      </c>
      <c r="I1151" s="12" t="s">
        <v>17</v>
      </c>
      <c r="J1151" s="12" t="s">
        <v>18</v>
      </c>
      <c r="K1151" s="14"/>
      <c r="L1151" s="15"/>
      <c r="M1151" s="6">
        <f t="shared" si="302"/>
        <v>0</v>
      </c>
    </row>
    <row r="1152" spans="1:15" ht="39" customHeight="1" x14ac:dyDescent="0.25">
      <c r="A1152" s="16" t="s">
        <v>19</v>
      </c>
      <c r="B1152" s="17" t="s">
        <v>892</v>
      </c>
      <c r="C1152" s="16" t="s">
        <v>63</v>
      </c>
      <c r="D1152" s="16" t="s">
        <v>893</v>
      </c>
      <c r="E1152" s="186" t="s">
        <v>695</v>
      </c>
      <c r="F1152" s="184"/>
      <c r="G1152" s="18" t="s">
        <v>363</v>
      </c>
      <c r="H1152" s="19">
        <v>1</v>
      </c>
      <c r="I1152" s="20">
        <f>J1152</f>
        <v>69.7</v>
      </c>
      <c r="J1152" s="20">
        <v>69.7</v>
      </c>
      <c r="K1152" s="52">
        <f>SUM(K1153:K1157)</f>
        <v>69.7</v>
      </c>
      <c r="L1152" s="22"/>
      <c r="M1152" s="6">
        <f t="shared" si="302"/>
        <v>0</v>
      </c>
    </row>
    <row r="1153" spans="1:15" ht="24" customHeight="1" x14ac:dyDescent="0.25">
      <c r="A1153" s="23" t="s">
        <v>25</v>
      </c>
      <c r="B1153" s="24" t="s">
        <v>702</v>
      </c>
      <c r="C1153" s="23" t="s">
        <v>21</v>
      </c>
      <c r="D1153" s="23" t="s">
        <v>703</v>
      </c>
      <c r="E1153" s="183" t="s">
        <v>23</v>
      </c>
      <c r="F1153" s="184"/>
      <c r="G1153" s="25" t="s">
        <v>24</v>
      </c>
      <c r="H1153" s="26">
        <v>0.6</v>
      </c>
      <c r="I1153" s="27">
        <v>26.68</v>
      </c>
      <c r="J1153" s="27">
        <v>16</v>
      </c>
      <c r="K1153" s="28">
        <f t="shared" ref="K1153:K1157" si="335">TRUNC(H1153*I1153,2)</f>
        <v>16</v>
      </c>
      <c r="L1153" s="29"/>
      <c r="M1153" s="6">
        <f t="shared" si="302"/>
        <v>0</v>
      </c>
    </row>
    <row r="1154" spans="1:15" ht="25.5" customHeight="1" x14ac:dyDescent="0.25">
      <c r="A1154" s="23" t="s">
        <v>25</v>
      </c>
      <c r="B1154" s="24" t="s">
        <v>706</v>
      </c>
      <c r="C1154" s="23" t="s">
        <v>21</v>
      </c>
      <c r="D1154" s="23" t="s">
        <v>707</v>
      </c>
      <c r="E1154" s="183" t="s">
        <v>23</v>
      </c>
      <c r="F1154" s="184"/>
      <c r="G1154" s="25" t="s">
        <v>24</v>
      </c>
      <c r="H1154" s="26">
        <v>0.3</v>
      </c>
      <c r="I1154" s="27">
        <v>21.96</v>
      </c>
      <c r="J1154" s="27">
        <v>6.58</v>
      </c>
      <c r="K1154" s="28">
        <f t="shared" si="335"/>
        <v>6.58</v>
      </c>
      <c r="L1154" s="29"/>
      <c r="M1154" s="6">
        <f t="shared" si="302"/>
        <v>0</v>
      </c>
    </row>
    <row r="1155" spans="1:15" ht="39" customHeight="1" x14ac:dyDescent="0.25">
      <c r="A1155" s="23" t="s">
        <v>28</v>
      </c>
      <c r="B1155" s="24" t="s">
        <v>894</v>
      </c>
      <c r="C1155" s="23" t="s">
        <v>21</v>
      </c>
      <c r="D1155" s="23" t="s">
        <v>895</v>
      </c>
      <c r="E1155" s="183" t="s">
        <v>31</v>
      </c>
      <c r="F1155" s="184"/>
      <c r="G1155" s="25" t="s">
        <v>159</v>
      </c>
      <c r="H1155" s="26">
        <v>1</v>
      </c>
      <c r="I1155" s="27">
        <v>35.1</v>
      </c>
      <c r="J1155" s="27">
        <f t="shared" ref="J1155:J1156" si="336">H1155*I1155</f>
        <v>35.1</v>
      </c>
      <c r="K1155" s="28">
        <f t="shared" si="335"/>
        <v>35.1</v>
      </c>
      <c r="L1155" s="29"/>
      <c r="M1155" s="6">
        <f t="shared" si="302"/>
        <v>0</v>
      </c>
    </row>
    <row r="1156" spans="1:15" ht="24" customHeight="1" x14ac:dyDescent="0.25">
      <c r="A1156" s="23" t="s">
        <v>28</v>
      </c>
      <c r="B1156" s="24" t="s">
        <v>896</v>
      </c>
      <c r="C1156" s="23" t="s">
        <v>21</v>
      </c>
      <c r="D1156" s="23" t="s">
        <v>897</v>
      </c>
      <c r="E1156" s="183" t="s">
        <v>31</v>
      </c>
      <c r="F1156" s="184"/>
      <c r="G1156" s="25" t="s">
        <v>159</v>
      </c>
      <c r="H1156" s="26">
        <v>2</v>
      </c>
      <c r="I1156" s="27">
        <v>5.95</v>
      </c>
      <c r="J1156" s="27">
        <f t="shared" si="336"/>
        <v>11.9</v>
      </c>
      <c r="K1156" s="28">
        <f t="shared" si="335"/>
        <v>11.9</v>
      </c>
      <c r="L1156" s="29"/>
      <c r="M1156" s="6">
        <f t="shared" si="302"/>
        <v>0</v>
      </c>
    </row>
    <row r="1157" spans="1:15" ht="25.5" customHeight="1" x14ac:dyDescent="0.25">
      <c r="A1157" s="23" t="s">
        <v>28</v>
      </c>
      <c r="B1157" s="24" t="s">
        <v>749</v>
      </c>
      <c r="C1157" s="23" t="s">
        <v>21</v>
      </c>
      <c r="D1157" s="23" t="s">
        <v>750</v>
      </c>
      <c r="E1157" s="183" t="s">
        <v>31</v>
      </c>
      <c r="F1157" s="184"/>
      <c r="G1157" s="25" t="s">
        <v>159</v>
      </c>
      <c r="H1157" s="26">
        <v>0.04</v>
      </c>
      <c r="I1157" s="27">
        <v>3.14</v>
      </c>
      <c r="J1157" s="27">
        <f>I1157*H1157</f>
        <v>0.12560000000000002</v>
      </c>
      <c r="K1157" s="28">
        <f t="shared" si="335"/>
        <v>0.12</v>
      </c>
      <c r="L1157" s="29"/>
      <c r="M1157" s="6">
        <f t="shared" si="302"/>
        <v>0</v>
      </c>
    </row>
    <row r="1158" spans="1:15" ht="18" customHeight="1" x14ac:dyDescent="0.25">
      <c r="A1158" s="30"/>
      <c r="B1158" s="30"/>
      <c r="C1158" s="30"/>
      <c r="D1158" s="30"/>
      <c r="E1158" s="30" t="s">
        <v>41</v>
      </c>
      <c r="F1158" s="31">
        <v>17.78</v>
      </c>
      <c r="G1158" s="30" t="s">
        <v>42</v>
      </c>
      <c r="H1158" s="31">
        <v>0</v>
      </c>
      <c r="I1158" s="30" t="s">
        <v>43</v>
      </c>
      <c r="J1158" s="31">
        <v>17.78</v>
      </c>
      <c r="K1158" s="32"/>
      <c r="L1158" s="29"/>
      <c r="M1158" s="6">
        <f t="shared" si="302"/>
        <v>0</v>
      </c>
    </row>
    <row r="1159" spans="1:15" ht="18" customHeight="1" x14ac:dyDescent="0.25">
      <c r="A1159" s="30"/>
      <c r="B1159" s="30"/>
      <c r="C1159" s="30"/>
      <c r="D1159" s="30"/>
      <c r="E1159" s="30" t="s">
        <v>44</v>
      </c>
      <c r="F1159" s="31">
        <f>J1159-J1152</f>
        <v>17.209999999999994</v>
      </c>
      <c r="G1159" s="30"/>
      <c r="H1159" s="187" t="s">
        <v>45</v>
      </c>
      <c r="I1159" s="188"/>
      <c r="J1159" s="31">
        <v>86.91</v>
      </c>
      <c r="K1159" s="46">
        <f>TRUNC(K1152*1.247,2)</f>
        <v>86.91</v>
      </c>
      <c r="L1159" s="29"/>
      <c r="M1159" s="6">
        <f t="shared" si="302"/>
        <v>0</v>
      </c>
    </row>
    <row r="1160" spans="1:15" x14ac:dyDescent="0.25">
      <c r="A1160" s="35"/>
      <c r="B1160" s="35"/>
      <c r="C1160" s="35"/>
      <c r="D1160" s="35"/>
      <c r="E1160" s="35"/>
      <c r="F1160" s="35"/>
      <c r="G1160" s="35" t="s">
        <v>46</v>
      </c>
      <c r="H1160" s="36" t="s">
        <v>898</v>
      </c>
      <c r="I1160" s="35" t="s">
        <v>48</v>
      </c>
      <c r="J1160" s="37">
        <f>J1159*H1160</f>
        <v>3910.95</v>
      </c>
      <c r="K1160" s="45">
        <f>TRUNC(H1160*K1159,2)</f>
        <v>3910.95</v>
      </c>
      <c r="L1160" s="39">
        <f>J1160-K1160</f>
        <v>0</v>
      </c>
      <c r="M1160" s="6">
        <f t="shared" si="302"/>
        <v>0</v>
      </c>
      <c r="N1160" s="40">
        <f t="shared" ref="N1160:O1160" si="337">J1160</f>
        <v>3910.95</v>
      </c>
      <c r="O1160" s="40">
        <f t="shared" si="337"/>
        <v>3910.95</v>
      </c>
    </row>
    <row r="1161" spans="1:15" ht="0.75" customHeight="1" x14ac:dyDescent="0.25">
      <c r="A1161" s="41"/>
      <c r="B1161" s="41"/>
      <c r="C1161" s="41"/>
      <c r="D1161" s="41"/>
      <c r="E1161" s="41"/>
      <c r="F1161" s="41"/>
      <c r="G1161" s="41"/>
      <c r="H1161" s="41"/>
      <c r="I1161" s="41"/>
      <c r="J1161" s="41"/>
      <c r="K1161" s="42"/>
      <c r="L1161" s="43"/>
      <c r="M1161" s="6">
        <f t="shared" si="302"/>
        <v>0</v>
      </c>
    </row>
    <row r="1162" spans="1:15" ht="18" customHeight="1" x14ac:dyDescent="0.25">
      <c r="A1162" s="11" t="s">
        <v>899</v>
      </c>
      <c r="B1162" s="12" t="s">
        <v>11</v>
      </c>
      <c r="C1162" s="11" t="s">
        <v>12</v>
      </c>
      <c r="D1162" s="11" t="s">
        <v>13</v>
      </c>
      <c r="E1162" s="185" t="s">
        <v>14</v>
      </c>
      <c r="F1162" s="184"/>
      <c r="G1162" s="13" t="s">
        <v>15</v>
      </c>
      <c r="H1162" s="12" t="s">
        <v>16</v>
      </c>
      <c r="I1162" s="12" t="s">
        <v>17</v>
      </c>
      <c r="J1162" s="12" t="s">
        <v>18</v>
      </c>
      <c r="K1162" s="14"/>
      <c r="L1162" s="15"/>
      <c r="M1162" s="6">
        <f t="shared" si="302"/>
        <v>0</v>
      </c>
    </row>
    <row r="1163" spans="1:15" ht="25.5" customHeight="1" x14ac:dyDescent="0.25">
      <c r="A1163" s="16" t="s">
        <v>19</v>
      </c>
      <c r="B1163" s="17" t="s">
        <v>900</v>
      </c>
      <c r="C1163" s="16" t="s">
        <v>63</v>
      </c>
      <c r="D1163" s="16" t="s">
        <v>901</v>
      </c>
      <c r="E1163" s="186" t="s">
        <v>695</v>
      </c>
      <c r="F1163" s="184"/>
      <c r="G1163" s="18" t="s">
        <v>116</v>
      </c>
      <c r="H1163" s="19">
        <v>1</v>
      </c>
      <c r="I1163" s="20">
        <v>47.91</v>
      </c>
      <c r="J1163" s="20">
        <v>47.91</v>
      </c>
      <c r="K1163" s="52">
        <f>SUM(K1164:K1168)</f>
        <v>47.910000000000004</v>
      </c>
      <c r="L1163" s="22"/>
      <c r="M1163" s="6">
        <f t="shared" si="302"/>
        <v>0</v>
      </c>
    </row>
    <row r="1164" spans="1:15" ht="25.5" customHeight="1" x14ac:dyDescent="0.25">
      <c r="A1164" s="23" t="s">
        <v>25</v>
      </c>
      <c r="B1164" s="24" t="s">
        <v>706</v>
      </c>
      <c r="C1164" s="23" t="s">
        <v>21</v>
      </c>
      <c r="D1164" s="23" t="s">
        <v>707</v>
      </c>
      <c r="E1164" s="183" t="s">
        <v>23</v>
      </c>
      <c r="F1164" s="184"/>
      <c r="G1164" s="25" t="s">
        <v>24</v>
      </c>
      <c r="H1164" s="26">
        <v>0.6</v>
      </c>
      <c r="I1164" s="27">
        <v>21.96</v>
      </c>
      <c r="J1164" s="27">
        <v>13.17</v>
      </c>
      <c r="K1164" s="28">
        <f t="shared" ref="K1164:K1168" si="338">TRUNC(H1164*I1164,2)</f>
        <v>13.17</v>
      </c>
      <c r="L1164" s="29"/>
      <c r="M1164" s="6">
        <f t="shared" si="302"/>
        <v>0</v>
      </c>
    </row>
    <row r="1165" spans="1:15" ht="24" customHeight="1" x14ac:dyDescent="0.25">
      <c r="A1165" s="23" t="s">
        <v>25</v>
      </c>
      <c r="B1165" s="24" t="s">
        <v>702</v>
      </c>
      <c r="C1165" s="23" t="s">
        <v>21</v>
      </c>
      <c r="D1165" s="23" t="s">
        <v>703</v>
      </c>
      <c r="E1165" s="183" t="s">
        <v>23</v>
      </c>
      <c r="F1165" s="184"/>
      <c r="G1165" s="25" t="s">
        <v>24</v>
      </c>
      <c r="H1165" s="26">
        <v>0.4</v>
      </c>
      <c r="I1165" s="27">
        <v>26.68</v>
      </c>
      <c r="J1165" s="27">
        <v>10.67</v>
      </c>
      <c r="K1165" s="28">
        <f t="shared" si="338"/>
        <v>10.67</v>
      </c>
      <c r="L1165" s="29"/>
      <c r="M1165" s="6">
        <f t="shared" si="302"/>
        <v>0</v>
      </c>
    </row>
    <row r="1166" spans="1:15" ht="39" customHeight="1" x14ac:dyDescent="0.25">
      <c r="A1166" s="23" t="s">
        <v>28</v>
      </c>
      <c r="B1166" s="24" t="s">
        <v>626</v>
      </c>
      <c r="C1166" s="23" t="s">
        <v>21</v>
      </c>
      <c r="D1166" s="23" t="s">
        <v>627</v>
      </c>
      <c r="E1166" s="183" t="s">
        <v>31</v>
      </c>
      <c r="F1166" s="184"/>
      <c r="G1166" s="25" t="s">
        <v>159</v>
      </c>
      <c r="H1166" s="26">
        <v>2</v>
      </c>
      <c r="I1166" s="27">
        <v>0.24</v>
      </c>
      <c r="J1166" s="27">
        <v>0.48</v>
      </c>
      <c r="K1166" s="28">
        <f t="shared" si="338"/>
        <v>0.48</v>
      </c>
      <c r="L1166" s="29"/>
      <c r="M1166" s="6">
        <f t="shared" si="302"/>
        <v>0</v>
      </c>
    </row>
    <row r="1167" spans="1:15" ht="25.5" customHeight="1" x14ac:dyDescent="0.25">
      <c r="A1167" s="23" t="s">
        <v>28</v>
      </c>
      <c r="B1167" s="24" t="s">
        <v>808</v>
      </c>
      <c r="C1167" s="23" t="s">
        <v>21</v>
      </c>
      <c r="D1167" s="23" t="s">
        <v>809</v>
      </c>
      <c r="E1167" s="183" t="s">
        <v>31</v>
      </c>
      <c r="F1167" s="184"/>
      <c r="G1167" s="25" t="s">
        <v>159</v>
      </c>
      <c r="H1167" s="26">
        <v>1</v>
      </c>
      <c r="I1167" s="27">
        <v>23.41</v>
      </c>
      <c r="J1167" s="27">
        <v>23.41</v>
      </c>
      <c r="K1167" s="28">
        <f t="shared" si="338"/>
        <v>23.41</v>
      </c>
      <c r="L1167" s="29"/>
      <c r="M1167" s="6">
        <f t="shared" si="302"/>
        <v>0</v>
      </c>
    </row>
    <row r="1168" spans="1:15" ht="25.5" customHeight="1" x14ac:dyDescent="0.25">
      <c r="A1168" s="23" t="s">
        <v>28</v>
      </c>
      <c r="B1168" s="24" t="s">
        <v>749</v>
      </c>
      <c r="C1168" s="23" t="s">
        <v>21</v>
      </c>
      <c r="D1168" s="23" t="s">
        <v>750</v>
      </c>
      <c r="E1168" s="183" t="s">
        <v>31</v>
      </c>
      <c r="F1168" s="184"/>
      <c r="G1168" s="25" t="s">
        <v>159</v>
      </c>
      <c r="H1168" s="26">
        <v>0.04</v>
      </c>
      <c r="I1168" s="27">
        <v>4.62</v>
      </c>
      <c r="J1168" s="27">
        <v>0.18</v>
      </c>
      <c r="K1168" s="28">
        <f t="shared" si="338"/>
        <v>0.18</v>
      </c>
      <c r="L1168" s="29"/>
      <c r="M1168" s="6">
        <f t="shared" si="302"/>
        <v>0</v>
      </c>
    </row>
    <row r="1169" spans="1:15" ht="18" customHeight="1" x14ac:dyDescent="0.25">
      <c r="A1169" s="30"/>
      <c r="B1169" s="30"/>
      <c r="C1169" s="30"/>
      <c r="D1169" s="30"/>
      <c r="E1169" s="30" t="s">
        <v>41</v>
      </c>
      <c r="F1169" s="31">
        <v>18.5</v>
      </c>
      <c r="G1169" s="30" t="s">
        <v>42</v>
      </c>
      <c r="H1169" s="31">
        <v>0</v>
      </c>
      <c r="I1169" s="30" t="s">
        <v>43</v>
      </c>
      <c r="J1169" s="31">
        <v>18.5</v>
      </c>
      <c r="K1169" s="32"/>
      <c r="L1169" s="29"/>
      <c r="M1169" s="6">
        <f t="shared" si="302"/>
        <v>0</v>
      </c>
    </row>
    <row r="1170" spans="1:15" ht="18" customHeight="1" x14ac:dyDescent="0.25">
      <c r="A1170" s="30"/>
      <c r="B1170" s="30"/>
      <c r="C1170" s="30"/>
      <c r="D1170" s="30"/>
      <c r="E1170" s="30" t="s">
        <v>44</v>
      </c>
      <c r="F1170" s="31">
        <v>12.31</v>
      </c>
      <c r="G1170" s="30"/>
      <c r="H1170" s="187" t="s">
        <v>45</v>
      </c>
      <c r="I1170" s="188"/>
      <c r="J1170" s="31">
        <v>59.74</v>
      </c>
      <c r="K1170" s="46">
        <f>TRUNC(K1163*1.247,2)</f>
        <v>59.74</v>
      </c>
      <c r="L1170" s="29"/>
      <c r="M1170" s="6">
        <f t="shared" si="302"/>
        <v>0</v>
      </c>
    </row>
    <row r="1171" spans="1:15" x14ac:dyDescent="0.25">
      <c r="A1171" s="35"/>
      <c r="B1171" s="35"/>
      <c r="C1171" s="35"/>
      <c r="D1171" s="35"/>
      <c r="E1171" s="35"/>
      <c r="F1171" s="35"/>
      <c r="G1171" s="35" t="s">
        <v>46</v>
      </c>
      <c r="H1171" s="36" t="s">
        <v>162</v>
      </c>
      <c r="I1171" s="35" t="s">
        <v>48</v>
      </c>
      <c r="J1171" s="37">
        <v>238.96</v>
      </c>
      <c r="K1171" s="45">
        <f>TRUNC(H1171*K1170,2)</f>
        <v>238.96</v>
      </c>
      <c r="L1171" s="39">
        <f>J1171-K1171</f>
        <v>0</v>
      </c>
      <c r="M1171" s="6">
        <f t="shared" si="302"/>
        <v>0</v>
      </c>
      <c r="N1171" s="40">
        <f t="shared" ref="N1171:O1171" si="339">J1171</f>
        <v>238.96</v>
      </c>
      <c r="O1171" s="40">
        <f t="shared" si="339"/>
        <v>238.96</v>
      </c>
    </row>
    <row r="1172" spans="1:15" ht="0.75" customHeight="1" x14ac:dyDescent="0.25">
      <c r="A1172" s="41"/>
      <c r="B1172" s="41"/>
      <c r="C1172" s="41"/>
      <c r="D1172" s="41"/>
      <c r="E1172" s="41"/>
      <c r="F1172" s="41"/>
      <c r="G1172" s="41"/>
      <c r="H1172" s="41"/>
      <c r="I1172" s="41"/>
      <c r="J1172" s="41"/>
      <c r="K1172" s="42"/>
      <c r="L1172" s="43"/>
      <c r="M1172" s="6">
        <f t="shared" si="302"/>
        <v>0</v>
      </c>
    </row>
    <row r="1173" spans="1:15" ht="18" customHeight="1" x14ac:dyDescent="0.25">
      <c r="A1173" s="11" t="s">
        <v>902</v>
      </c>
      <c r="B1173" s="12" t="s">
        <v>11</v>
      </c>
      <c r="C1173" s="11" t="s">
        <v>12</v>
      </c>
      <c r="D1173" s="11" t="s">
        <v>13</v>
      </c>
      <c r="E1173" s="185" t="s">
        <v>14</v>
      </c>
      <c r="F1173" s="184"/>
      <c r="G1173" s="13" t="s">
        <v>15</v>
      </c>
      <c r="H1173" s="12" t="s">
        <v>16</v>
      </c>
      <c r="I1173" s="12" t="s">
        <v>17</v>
      </c>
      <c r="J1173" s="12" t="s">
        <v>18</v>
      </c>
      <c r="K1173" s="14"/>
      <c r="L1173" s="15"/>
      <c r="M1173" s="6">
        <f t="shared" si="302"/>
        <v>0</v>
      </c>
    </row>
    <row r="1174" spans="1:15" ht="25.5" customHeight="1" x14ac:dyDescent="0.25">
      <c r="A1174" s="16" t="s">
        <v>19</v>
      </c>
      <c r="B1174" s="17" t="s">
        <v>806</v>
      </c>
      <c r="C1174" s="16" t="s">
        <v>63</v>
      </c>
      <c r="D1174" s="16" t="s">
        <v>807</v>
      </c>
      <c r="E1174" s="186" t="s">
        <v>695</v>
      </c>
      <c r="F1174" s="184"/>
      <c r="G1174" s="18" t="s">
        <v>116</v>
      </c>
      <c r="H1174" s="19">
        <v>1</v>
      </c>
      <c r="I1174" s="20">
        <v>76.650000000000006</v>
      </c>
      <c r="J1174" s="20">
        <v>76.650000000000006</v>
      </c>
      <c r="K1174" s="52">
        <f>SUM(K1175:K1179)</f>
        <v>76.650000000000006</v>
      </c>
      <c r="L1174" s="22"/>
      <c r="M1174" s="6">
        <f t="shared" si="302"/>
        <v>0</v>
      </c>
    </row>
    <row r="1175" spans="1:15" ht="25.5" customHeight="1" x14ac:dyDescent="0.25">
      <c r="A1175" s="23" t="s">
        <v>25</v>
      </c>
      <c r="B1175" s="24" t="s">
        <v>706</v>
      </c>
      <c r="C1175" s="23" t="s">
        <v>21</v>
      </c>
      <c r="D1175" s="23" t="s">
        <v>707</v>
      </c>
      <c r="E1175" s="183" t="s">
        <v>23</v>
      </c>
      <c r="F1175" s="184"/>
      <c r="G1175" s="25" t="s">
        <v>24</v>
      </c>
      <c r="H1175" s="26">
        <v>0.6</v>
      </c>
      <c r="I1175" s="27">
        <v>21.96</v>
      </c>
      <c r="J1175" s="27">
        <v>13.17</v>
      </c>
      <c r="K1175" s="28">
        <f t="shared" ref="K1175:K1179" si="340">TRUNC(H1175*I1175,2)</f>
        <v>13.17</v>
      </c>
      <c r="L1175" s="29"/>
      <c r="M1175" s="6">
        <f t="shared" si="302"/>
        <v>0</v>
      </c>
    </row>
    <row r="1176" spans="1:15" ht="24" customHeight="1" x14ac:dyDescent="0.25">
      <c r="A1176" s="23" t="s">
        <v>25</v>
      </c>
      <c r="B1176" s="24" t="s">
        <v>702</v>
      </c>
      <c r="C1176" s="23" t="s">
        <v>21</v>
      </c>
      <c r="D1176" s="23" t="s">
        <v>703</v>
      </c>
      <c r="E1176" s="183" t="s">
        <v>23</v>
      </c>
      <c r="F1176" s="184"/>
      <c r="G1176" s="25" t="s">
        <v>24</v>
      </c>
      <c r="H1176" s="26">
        <v>0.6</v>
      </c>
      <c r="I1176" s="27">
        <v>26.68</v>
      </c>
      <c r="J1176" s="27">
        <v>16</v>
      </c>
      <c r="K1176" s="28">
        <f t="shared" si="340"/>
        <v>16</v>
      </c>
      <c r="L1176" s="29"/>
      <c r="M1176" s="6">
        <f t="shared" si="302"/>
        <v>0</v>
      </c>
    </row>
    <row r="1177" spans="1:15" ht="25.5" customHeight="1" x14ac:dyDescent="0.25">
      <c r="A1177" s="23" t="s">
        <v>28</v>
      </c>
      <c r="B1177" s="24" t="s">
        <v>749</v>
      </c>
      <c r="C1177" s="23" t="s">
        <v>21</v>
      </c>
      <c r="D1177" s="23" t="s">
        <v>750</v>
      </c>
      <c r="E1177" s="183" t="s">
        <v>31</v>
      </c>
      <c r="F1177" s="184"/>
      <c r="G1177" s="25" t="s">
        <v>159</v>
      </c>
      <c r="H1177" s="26">
        <v>0.04</v>
      </c>
      <c r="I1177" s="27">
        <v>4.62</v>
      </c>
      <c r="J1177" s="27">
        <v>0.18</v>
      </c>
      <c r="K1177" s="28">
        <f t="shared" si="340"/>
        <v>0.18</v>
      </c>
      <c r="L1177" s="29"/>
      <c r="M1177" s="6">
        <f t="shared" si="302"/>
        <v>0</v>
      </c>
    </row>
    <row r="1178" spans="1:15" ht="39" customHeight="1" x14ac:dyDescent="0.25">
      <c r="A1178" s="23" t="s">
        <v>28</v>
      </c>
      <c r="B1178" s="24" t="s">
        <v>626</v>
      </c>
      <c r="C1178" s="23" t="s">
        <v>21</v>
      </c>
      <c r="D1178" s="23" t="s">
        <v>627</v>
      </c>
      <c r="E1178" s="183" t="s">
        <v>31</v>
      </c>
      <c r="F1178" s="184"/>
      <c r="G1178" s="25" t="s">
        <v>159</v>
      </c>
      <c r="H1178" s="26">
        <v>2</v>
      </c>
      <c r="I1178" s="27">
        <v>0.24</v>
      </c>
      <c r="J1178" s="27">
        <v>0.48</v>
      </c>
      <c r="K1178" s="28">
        <f t="shared" si="340"/>
        <v>0.48</v>
      </c>
      <c r="L1178" s="29"/>
      <c r="M1178" s="6">
        <f t="shared" si="302"/>
        <v>0</v>
      </c>
    </row>
    <row r="1179" spans="1:15" ht="25.5" customHeight="1" x14ac:dyDescent="0.25">
      <c r="A1179" s="23" t="s">
        <v>28</v>
      </c>
      <c r="B1179" s="24" t="s">
        <v>808</v>
      </c>
      <c r="C1179" s="23" t="s">
        <v>21</v>
      </c>
      <c r="D1179" s="23" t="s">
        <v>809</v>
      </c>
      <c r="E1179" s="183" t="s">
        <v>31</v>
      </c>
      <c r="F1179" s="184"/>
      <c r="G1179" s="25" t="s">
        <v>159</v>
      </c>
      <c r="H1179" s="26">
        <v>2</v>
      </c>
      <c r="I1179" s="27">
        <v>23.41</v>
      </c>
      <c r="J1179" s="27">
        <v>46.82</v>
      </c>
      <c r="K1179" s="28">
        <f t="shared" si="340"/>
        <v>46.82</v>
      </c>
      <c r="L1179" s="29"/>
      <c r="M1179" s="6">
        <f t="shared" si="302"/>
        <v>0</v>
      </c>
    </row>
    <row r="1180" spans="1:15" ht="18" customHeight="1" x14ac:dyDescent="0.25">
      <c r="A1180" s="30"/>
      <c r="B1180" s="30"/>
      <c r="C1180" s="30"/>
      <c r="D1180" s="30"/>
      <c r="E1180" s="30" t="s">
        <v>41</v>
      </c>
      <c r="F1180" s="31">
        <v>22.77</v>
      </c>
      <c r="G1180" s="30" t="s">
        <v>42</v>
      </c>
      <c r="H1180" s="31">
        <v>0</v>
      </c>
      <c r="I1180" s="30" t="s">
        <v>43</v>
      </c>
      <c r="J1180" s="31">
        <v>22.77</v>
      </c>
      <c r="K1180" s="32"/>
      <c r="L1180" s="29"/>
      <c r="M1180" s="6">
        <f t="shared" si="302"/>
        <v>0</v>
      </c>
    </row>
    <row r="1181" spans="1:15" ht="18" customHeight="1" x14ac:dyDescent="0.25">
      <c r="A1181" s="30"/>
      <c r="B1181" s="30"/>
      <c r="C1181" s="30"/>
      <c r="D1181" s="30"/>
      <c r="E1181" s="30" t="s">
        <v>44</v>
      </c>
      <c r="F1181" s="31">
        <v>19.690000000000001</v>
      </c>
      <c r="G1181" s="30"/>
      <c r="H1181" s="187" t="s">
        <v>45</v>
      </c>
      <c r="I1181" s="188"/>
      <c r="J1181" s="31">
        <v>95.58</v>
      </c>
      <c r="K1181" s="46">
        <f>TRUNC(K1174*1.247,2)</f>
        <v>95.58</v>
      </c>
      <c r="L1181" s="29"/>
      <c r="M1181" s="6">
        <f t="shared" si="302"/>
        <v>0</v>
      </c>
    </row>
    <row r="1182" spans="1:15" x14ac:dyDescent="0.25">
      <c r="A1182" s="35"/>
      <c r="B1182" s="35"/>
      <c r="C1182" s="35"/>
      <c r="D1182" s="35"/>
      <c r="E1182" s="35"/>
      <c r="F1182" s="35"/>
      <c r="G1182" s="35" t="s">
        <v>46</v>
      </c>
      <c r="H1182" s="36" t="s">
        <v>443</v>
      </c>
      <c r="I1182" s="35" t="s">
        <v>48</v>
      </c>
      <c r="J1182" s="37">
        <v>573.48</v>
      </c>
      <c r="K1182" s="45">
        <f>TRUNC(H1182*K1181,2)</f>
        <v>573.48</v>
      </c>
      <c r="L1182" s="39">
        <f>J1182-K1182</f>
        <v>0</v>
      </c>
      <c r="M1182" s="6">
        <f t="shared" si="302"/>
        <v>0</v>
      </c>
      <c r="N1182" s="40">
        <f t="shared" ref="N1182:O1182" si="341">J1182</f>
        <v>573.48</v>
      </c>
      <c r="O1182" s="40">
        <f t="shared" si="341"/>
        <v>573.48</v>
      </c>
    </row>
    <row r="1183" spans="1:15" ht="0.75" customHeight="1" x14ac:dyDescent="0.25">
      <c r="A1183" s="41"/>
      <c r="B1183" s="41"/>
      <c r="C1183" s="41"/>
      <c r="D1183" s="41"/>
      <c r="E1183" s="41"/>
      <c r="F1183" s="41"/>
      <c r="G1183" s="41"/>
      <c r="H1183" s="41"/>
      <c r="I1183" s="41"/>
      <c r="J1183" s="41"/>
      <c r="K1183" s="42"/>
      <c r="L1183" s="43"/>
      <c r="M1183" s="6">
        <f t="shared" si="302"/>
        <v>0</v>
      </c>
    </row>
    <row r="1184" spans="1:15" ht="18" customHeight="1" x14ac:dyDescent="0.25">
      <c r="A1184" s="11" t="s">
        <v>903</v>
      </c>
      <c r="B1184" s="12" t="s">
        <v>11</v>
      </c>
      <c r="C1184" s="11" t="s">
        <v>12</v>
      </c>
      <c r="D1184" s="11" t="s">
        <v>13</v>
      </c>
      <c r="E1184" s="185" t="s">
        <v>14</v>
      </c>
      <c r="F1184" s="184"/>
      <c r="G1184" s="13" t="s">
        <v>15</v>
      </c>
      <c r="H1184" s="12" t="s">
        <v>16</v>
      </c>
      <c r="I1184" s="12" t="s">
        <v>17</v>
      </c>
      <c r="J1184" s="12" t="s">
        <v>18</v>
      </c>
      <c r="K1184" s="14"/>
      <c r="L1184" s="15"/>
      <c r="M1184" s="6">
        <f t="shared" si="302"/>
        <v>0</v>
      </c>
    </row>
    <row r="1185" spans="1:15" ht="25.5" customHeight="1" x14ac:dyDescent="0.25">
      <c r="A1185" s="16" t="s">
        <v>19</v>
      </c>
      <c r="B1185" s="17" t="s">
        <v>904</v>
      </c>
      <c r="C1185" s="16" t="s">
        <v>21</v>
      </c>
      <c r="D1185" s="16" t="s">
        <v>905</v>
      </c>
      <c r="E1185" s="186" t="s">
        <v>695</v>
      </c>
      <c r="F1185" s="184"/>
      <c r="G1185" s="18" t="s">
        <v>159</v>
      </c>
      <c r="H1185" s="19">
        <v>1</v>
      </c>
      <c r="I1185" s="20">
        <v>98.3</v>
      </c>
      <c r="J1185" s="20">
        <v>98.3</v>
      </c>
      <c r="K1185" s="52">
        <f>SUM(K1186:K1189)</f>
        <v>98.3</v>
      </c>
      <c r="L1185" s="22"/>
      <c r="M1185" s="6">
        <f t="shared" si="302"/>
        <v>0</v>
      </c>
    </row>
    <row r="1186" spans="1:15" ht="25.5" customHeight="1" x14ac:dyDescent="0.25">
      <c r="A1186" s="23" t="s">
        <v>25</v>
      </c>
      <c r="B1186" s="24" t="s">
        <v>706</v>
      </c>
      <c r="C1186" s="23" t="s">
        <v>21</v>
      </c>
      <c r="D1186" s="23" t="s">
        <v>707</v>
      </c>
      <c r="E1186" s="183" t="s">
        <v>23</v>
      </c>
      <c r="F1186" s="184"/>
      <c r="G1186" s="25" t="s">
        <v>24</v>
      </c>
      <c r="H1186" s="26">
        <v>0.56769999999999998</v>
      </c>
      <c r="I1186" s="27">
        <v>21.96</v>
      </c>
      <c r="J1186" s="27">
        <v>12.46</v>
      </c>
      <c r="K1186" s="28">
        <f t="shared" ref="K1186:K1189" si="342">TRUNC(H1186*I1186,2)</f>
        <v>12.46</v>
      </c>
      <c r="L1186" s="29"/>
      <c r="M1186" s="6">
        <f t="shared" si="302"/>
        <v>0</v>
      </c>
    </row>
    <row r="1187" spans="1:15" ht="24" customHeight="1" x14ac:dyDescent="0.25">
      <c r="A1187" s="23" t="s">
        <v>25</v>
      </c>
      <c r="B1187" s="24" t="s">
        <v>702</v>
      </c>
      <c r="C1187" s="23" t="s">
        <v>21</v>
      </c>
      <c r="D1187" s="23" t="s">
        <v>703</v>
      </c>
      <c r="E1187" s="183" t="s">
        <v>23</v>
      </c>
      <c r="F1187" s="184"/>
      <c r="G1187" s="25" t="s">
        <v>24</v>
      </c>
      <c r="H1187" s="26">
        <v>0.56769999999999998</v>
      </c>
      <c r="I1187" s="27">
        <v>26.68</v>
      </c>
      <c r="J1187" s="27">
        <v>15.14</v>
      </c>
      <c r="K1187" s="28">
        <f t="shared" si="342"/>
        <v>15.14</v>
      </c>
      <c r="L1187" s="29"/>
      <c r="M1187" s="6">
        <f t="shared" si="302"/>
        <v>0</v>
      </c>
    </row>
    <row r="1188" spans="1:15" ht="25.5" customHeight="1" x14ac:dyDescent="0.25">
      <c r="A1188" s="23" t="s">
        <v>28</v>
      </c>
      <c r="B1188" s="24" t="s">
        <v>906</v>
      </c>
      <c r="C1188" s="23" t="s">
        <v>21</v>
      </c>
      <c r="D1188" s="23" t="s">
        <v>907</v>
      </c>
      <c r="E1188" s="183" t="s">
        <v>31</v>
      </c>
      <c r="F1188" s="184"/>
      <c r="G1188" s="25" t="s">
        <v>159</v>
      </c>
      <c r="H1188" s="26">
        <v>1</v>
      </c>
      <c r="I1188" s="27">
        <v>63.44</v>
      </c>
      <c r="J1188" s="27">
        <v>63.44</v>
      </c>
      <c r="K1188" s="28">
        <f t="shared" si="342"/>
        <v>63.44</v>
      </c>
      <c r="L1188" s="29"/>
      <c r="M1188" s="6">
        <f t="shared" si="302"/>
        <v>0</v>
      </c>
    </row>
    <row r="1189" spans="1:15" ht="39" customHeight="1" x14ac:dyDescent="0.25">
      <c r="A1189" s="23" t="s">
        <v>28</v>
      </c>
      <c r="B1189" s="24" t="s">
        <v>908</v>
      </c>
      <c r="C1189" s="23" t="s">
        <v>21</v>
      </c>
      <c r="D1189" s="23" t="s">
        <v>909</v>
      </c>
      <c r="E1189" s="183" t="s">
        <v>31</v>
      </c>
      <c r="F1189" s="184"/>
      <c r="G1189" s="25" t="s">
        <v>159</v>
      </c>
      <c r="H1189" s="26">
        <v>3</v>
      </c>
      <c r="I1189" s="27">
        <v>2.42</v>
      </c>
      <c r="J1189" s="27">
        <v>7.26</v>
      </c>
      <c r="K1189" s="28">
        <f t="shared" si="342"/>
        <v>7.26</v>
      </c>
      <c r="L1189" s="29"/>
      <c r="M1189" s="6">
        <f t="shared" si="302"/>
        <v>0</v>
      </c>
    </row>
    <row r="1190" spans="1:15" ht="18" customHeight="1" x14ac:dyDescent="0.25">
      <c r="A1190" s="30"/>
      <c r="B1190" s="30"/>
      <c r="C1190" s="30"/>
      <c r="D1190" s="30"/>
      <c r="E1190" s="30" t="s">
        <v>41</v>
      </c>
      <c r="F1190" s="31">
        <v>21.54</v>
      </c>
      <c r="G1190" s="30" t="s">
        <v>42</v>
      </c>
      <c r="H1190" s="31">
        <v>0</v>
      </c>
      <c r="I1190" s="30" t="s">
        <v>43</v>
      </c>
      <c r="J1190" s="31">
        <v>21.54</v>
      </c>
      <c r="K1190" s="32"/>
      <c r="L1190" s="29"/>
      <c r="M1190" s="6">
        <f t="shared" si="302"/>
        <v>0</v>
      </c>
    </row>
    <row r="1191" spans="1:15" ht="18" customHeight="1" x14ac:dyDescent="0.25">
      <c r="A1191" s="30"/>
      <c r="B1191" s="30"/>
      <c r="C1191" s="30"/>
      <c r="D1191" s="30"/>
      <c r="E1191" s="30" t="s">
        <v>44</v>
      </c>
      <c r="F1191" s="31">
        <v>25.26</v>
      </c>
      <c r="G1191" s="30"/>
      <c r="H1191" s="187" t="s">
        <v>45</v>
      </c>
      <c r="I1191" s="188"/>
      <c r="J1191" s="31">
        <v>122.58</v>
      </c>
      <c r="K1191" s="46">
        <f>TRUNC(K1185*1.247,2)</f>
        <v>122.58</v>
      </c>
      <c r="L1191" s="29"/>
      <c r="M1191" s="6">
        <f t="shared" si="302"/>
        <v>0</v>
      </c>
    </row>
    <row r="1192" spans="1:15" x14ac:dyDescent="0.25">
      <c r="A1192" s="35"/>
      <c r="B1192" s="35"/>
      <c r="C1192" s="35"/>
      <c r="D1192" s="35"/>
      <c r="E1192" s="35"/>
      <c r="F1192" s="35"/>
      <c r="G1192" s="35" t="s">
        <v>46</v>
      </c>
      <c r="H1192" s="36" t="s">
        <v>170</v>
      </c>
      <c r="I1192" s="35" t="s">
        <v>48</v>
      </c>
      <c r="J1192" s="37">
        <v>122.58</v>
      </c>
      <c r="K1192" s="45">
        <f>TRUNC(H1192*K1191,2)</f>
        <v>122.58</v>
      </c>
      <c r="L1192" s="39">
        <f>J1192-K1192</f>
        <v>0</v>
      </c>
      <c r="M1192" s="6">
        <f t="shared" si="302"/>
        <v>0</v>
      </c>
      <c r="N1192" s="40">
        <f t="shared" ref="N1192:O1192" si="343">J1192</f>
        <v>122.58</v>
      </c>
      <c r="O1192" s="40">
        <f t="shared" si="343"/>
        <v>122.58</v>
      </c>
    </row>
    <row r="1193" spans="1:15" ht="0.75" customHeight="1" x14ac:dyDescent="0.25">
      <c r="A1193" s="41"/>
      <c r="B1193" s="41"/>
      <c r="C1193" s="41"/>
      <c r="D1193" s="41"/>
      <c r="E1193" s="41"/>
      <c r="F1193" s="41"/>
      <c r="G1193" s="41"/>
      <c r="H1193" s="41"/>
      <c r="I1193" s="41"/>
      <c r="J1193" s="41"/>
      <c r="K1193" s="42"/>
      <c r="L1193" s="43"/>
      <c r="M1193" s="6">
        <f t="shared" si="302"/>
        <v>0</v>
      </c>
    </row>
    <row r="1194" spans="1:15" ht="18" customHeight="1" x14ac:dyDescent="0.25">
      <c r="A1194" s="11" t="s">
        <v>910</v>
      </c>
      <c r="B1194" s="12" t="s">
        <v>11</v>
      </c>
      <c r="C1194" s="11" t="s">
        <v>12</v>
      </c>
      <c r="D1194" s="11" t="s">
        <v>13</v>
      </c>
      <c r="E1194" s="185" t="s">
        <v>14</v>
      </c>
      <c r="F1194" s="184"/>
      <c r="G1194" s="13" t="s">
        <v>15</v>
      </c>
      <c r="H1194" s="12" t="s">
        <v>16</v>
      </c>
      <c r="I1194" s="12" t="s">
        <v>17</v>
      </c>
      <c r="J1194" s="12" t="s">
        <v>18</v>
      </c>
      <c r="K1194" s="14"/>
      <c r="L1194" s="15"/>
      <c r="M1194" s="6">
        <f t="shared" si="302"/>
        <v>0</v>
      </c>
    </row>
    <row r="1195" spans="1:15" ht="24" customHeight="1" x14ac:dyDescent="0.25">
      <c r="A1195" s="16" t="s">
        <v>19</v>
      </c>
      <c r="B1195" s="17" t="s">
        <v>911</v>
      </c>
      <c r="C1195" s="16" t="s">
        <v>63</v>
      </c>
      <c r="D1195" s="16" t="s">
        <v>912</v>
      </c>
      <c r="E1195" s="186" t="s">
        <v>695</v>
      </c>
      <c r="F1195" s="184"/>
      <c r="G1195" s="18" t="s">
        <v>159</v>
      </c>
      <c r="H1195" s="19">
        <v>1</v>
      </c>
      <c r="I1195" s="20">
        <v>134.35</v>
      </c>
      <c r="J1195" s="20">
        <v>134.35</v>
      </c>
      <c r="K1195" s="52">
        <f>SUM(K1196:K1199)</f>
        <v>134.35000000000002</v>
      </c>
      <c r="L1195" s="22"/>
      <c r="M1195" s="6">
        <f t="shared" si="302"/>
        <v>0</v>
      </c>
    </row>
    <row r="1196" spans="1:15" ht="24" customHeight="1" x14ac:dyDescent="0.25">
      <c r="A1196" s="23" t="s">
        <v>25</v>
      </c>
      <c r="B1196" s="24" t="s">
        <v>702</v>
      </c>
      <c r="C1196" s="23" t="s">
        <v>21</v>
      </c>
      <c r="D1196" s="23" t="s">
        <v>703</v>
      </c>
      <c r="E1196" s="183" t="s">
        <v>23</v>
      </c>
      <c r="F1196" s="184"/>
      <c r="G1196" s="25" t="s">
        <v>24</v>
      </c>
      <c r="H1196" s="26">
        <v>0.56999999999999995</v>
      </c>
      <c r="I1196" s="27">
        <v>26.68</v>
      </c>
      <c r="J1196" s="27">
        <v>15.2</v>
      </c>
      <c r="K1196" s="28">
        <f t="shared" ref="K1196:K1199" si="344">TRUNC(H1196*I1196,2)</f>
        <v>15.2</v>
      </c>
      <c r="L1196" s="29"/>
      <c r="M1196" s="6">
        <f t="shared" si="302"/>
        <v>0</v>
      </c>
    </row>
    <row r="1197" spans="1:15" ht="25.5" customHeight="1" x14ac:dyDescent="0.25">
      <c r="A1197" s="23" t="s">
        <v>25</v>
      </c>
      <c r="B1197" s="24" t="s">
        <v>706</v>
      </c>
      <c r="C1197" s="23" t="s">
        <v>21</v>
      </c>
      <c r="D1197" s="23" t="s">
        <v>707</v>
      </c>
      <c r="E1197" s="183" t="s">
        <v>23</v>
      </c>
      <c r="F1197" s="184"/>
      <c r="G1197" s="25" t="s">
        <v>24</v>
      </c>
      <c r="H1197" s="26">
        <v>0.56999999999999995</v>
      </c>
      <c r="I1197" s="27">
        <v>21.96</v>
      </c>
      <c r="J1197" s="27">
        <v>12.51</v>
      </c>
      <c r="K1197" s="28">
        <f t="shared" si="344"/>
        <v>12.51</v>
      </c>
      <c r="L1197" s="29"/>
      <c r="M1197" s="6">
        <f t="shared" si="302"/>
        <v>0</v>
      </c>
    </row>
    <row r="1198" spans="1:15" ht="39" customHeight="1" x14ac:dyDescent="0.25">
      <c r="A1198" s="23" t="s">
        <v>28</v>
      </c>
      <c r="B1198" s="24" t="s">
        <v>913</v>
      </c>
      <c r="C1198" s="23" t="s">
        <v>21</v>
      </c>
      <c r="D1198" s="23" t="s">
        <v>914</v>
      </c>
      <c r="E1198" s="183" t="s">
        <v>31</v>
      </c>
      <c r="F1198" s="184"/>
      <c r="G1198" s="25" t="s">
        <v>159</v>
      </c>
      <c r="H1198" s="26">
        <v>3</v>
      </c>
      <c r="I1198" s="27">
        <v>3.35</v>
      </c>
      <c r="J1198" s="27">
        <v>10.050000000000001</v>
      </c>
      <c r="K1198" s="28">
        <f t="shared" si="344"/>
        <v>10.050000000000001</v>
      </c>
      <c r="L1198" s="29"/>
      <c r="M1198" s="6">
        <f t="shared" si="302"/>
        <v>0</v>
      </c>
    </row>
    <row r="1199" spans="1:15" ht="25.5" customHeight="1" x14ac:dyDescent="0.25">
      <c r="A1199" s="23" t="s">
        <v>28</v>
      </c>
      <c r="B1199" s="24" t="s">
        <v>915</v>
      </c>
      <c r="C1199" s="23" t="s">
        <v>21</v>
      </c>
      <c r="D1199" s="23" t="s">
        <v>916</v>
      </c>
      <c r="E1199" s="183" t="s">
        <v>31</v>
      </c>
      <c r="F1199" s="184"/>
      <c r="G1199" s="25" t="s">
        <v>159</v>
      </c>
      <c r="H1199" s="26">
        <v>1</v>
      </c>
      <c r="I1199" s="27">
        <v>96.59</v>
      </c>
      <c r="J1199" s="27">
        <v>96.59</v>
      </c>
      <c r="K1199" s="28">
        <f t="shared" si="344"/>
        <v>96.59</v>
      </c>
      <c r="L1199" s="29"/>
      <c r="M1199" s="6">
        <f t="shared" si="302"/>
        <v>0</v>
      </c>
    </row>
    <row r="1200" spans="1:15" ht="18" customHeight="1" x14ac:dyDescent="0.25">
      <c r="A1200" s="30"/>
      <c r="B1200" s="30"/>
      <c r="C1200" s="30"/>
      <c r="D1200" s="30"/>
      <c r="E1200" s="30" t="s">
        <v>41</v>
      </c>
      <c r="F1200" s="31">
        <v>21.63</v>
      </c>
      <c r="G1200" s="30" t="s">
        <v>42</v>
      </c>
      <c r="H1200" s="31">
        <v>0</v>
      </c>
      <c r="I1200" s="30" t="s">
        <v>43</v>
      </c>
      <c r="J1200" s="31">
        <v>21.63</v>
      </c>
      <c r="K1200" s="32"/>
      <c r="L1200" s="29"/>
      <c r="M1200" s="6">
        <f t="shared" si="302"/>
        <v>0</v>
      </c>
    </row>
    <row r="1201" spans="1:15" ht="18" customHeight="1" x14ac:dyDescent="0.25">
      <c r="A1201" s="30"/>
      <c r="B1201" s="30"/>
      <c r="C1201" s="30"/>
      <c r="D1201" s="30"/>
      <c r="E1201" s="30" t="s">
        <v>44</v>
      </c>
      <c r="F1201" s="31">
        <v>34.520000000000003</v>
      </c>
      <c r="G1201" s="30"/>
      <c r="H1201" s="187" t="s">
        <v>45</v>
      </c>
      <c r="I1201" s="188"/>
      <c r="J1201" s="31">
        <v>167.53</v>
      </c>
      <c r="K1201" s="46">
        <f>TRUNC(K1195*1.247,2)</f>
        <v>167.53</v>
      </c>
      <c r="L1201" s="29"/>
      <c r="M1201" s="6">
        <f t="shared" si="302"/>
        <v>0</v>
      </c>
    </row>
    <row r="1202" spans="1:15" x14ac:dyDescent="0.25">
      <c r="A1202" s="35"/>
      <c r="B1202" s="35"/>
      <c r="C1202" s="35"/>
      <c r="D1202" s="35"/>
      <c r="E1202" s="35"/>
      <c r="F1202" s="35"/>
      <c r="G1202" s="35" t="s">
        <v>46</v>
      </c>
      <c r="H1202" s="36" t="s">
        <v>170</v>
      </c>
      <c r="I1202" s="35" t="s">
        <v>48</v>
      </c>
      <c r="J1202" s="37">
        <v>167.53</v>
      </c>
      <c r="K1202" s="45">
        <f>TRUNC(H1202*K1201,2)</f>
        <v>167.53</v>
      </c>
      <c r="L1202" s="39">
        <f>J1202-K1202</f>
        <v>0</v>
      </c>
      <c r="M1202" s="6">
        <f t="shared" si="302"/>
        <v>0</v>
      </c>
      <c r="N1202" s="40">
        <f t="shared" ref="N1202:O1202" si="345">J1202</f>
        <v>167.53</v>
      </c>
      <c r="O1202" s="40">
        <f t="shared" si="345"/>
        <v>167.53</v>
      </c>
    </row>
    <row r="1203" spans="1:15" ht="0.75" customHeight="1" x14ac:dyDescent="0.25">
      <c r="A1203" s="41"/>
      <c r="B1203" s="41"/>
      <c r="C1203" s="41"/>
      <c r="D1203" s="41"/>
      <c r="E1203" s="41"/>
      <c r="F1203" s="41"/>
      <c r="G1203" s="41"/>
      <c r="H1203" s="41"/>
      <c r="I1203" s="41"/>
      <c r="J1203" s="41"/>
      <c r="K1203" s="42"/>
      <c r="L1203" s="43"/>
      <c r="M1203" s="6">
        <f t="shared" si="302"/>
        <v>0</v>
      </c>
    </row>
    <row r="1204" spans="1:15" ht="18" customHeight="1" x14ac:dyDescent="0.25">
      <c r="A1204" s="11" t="s">
        <v>917</v>
      </c>
      <c r="B1204" s="12" t="s">
        <v>11</v>
      </c>
      <c r="C1204" s="11" t="s">
        <v>12</v>
      </c>
      <c r="D1204" s="11" t="s">
        <v>13</v>
      </c>
      <c r="E1204" s="185" t="s">
        <v>14</v>
      </c>
      <c r="F1204" s="184"/>
      <c r="G1204" s="13" t="s">
        <v>15</v>
      </c>
      <c r="H1204" s="12" t="s">
        <v>16</v>
      </c>
      <c r="I1204" s="12" t="s">
        <v>17</v>
      </c>
      <c r="J1204" s="12" t="s">
        <v>18</v>
      </c>
      <c r="K1204" s="14"/>
      <c r="L1204" s="15"/>
      <c r="M1204" s="6">
        <f t="shared" si="302"/>
        <v>0</v>
      </c>
    </row>
    <row r="1205" spans="1:15" ht="25.5" customHeight="1" x14ac:dyDescent="0.25">
      <c r="A1205" s="16" t="s">
        <v>19</v>
      </c>
      <c r="B1205" s="17" t="s">
        <v>918</v>
      </c>
      <c r="C1205" s="16" t="s">
        <v>63</v>
      </c>
      <c r="D1205" s="16" t="s">
        <v>919</v>
      </c>
      <c r="E1205" s="186" t="s">
        <v>695</v>
      </c>
      <c r="F1205" s="184"/>
      <c r="G1205" s="18" t="s">
        <v>159</v>
      </c>
      <c r="H1205" s="19">
        <v>1</v>
      </c>
      <c r="I1205" s="20">
        <v>427.45</v>
      </c>
      <c r="J1205" s="20">
        <v>427.45</v>
      </c>
      <c r="K1205" s="52">
        <f>SUM(K1206:K1209)</f>
        <v>427.45</v>
      </c>
      <c r="L1205" s="22"/>
      <c r="M1205" s="6">
        <f t="shared" si="302"/>
        <v>0</v>
      </c>
    </row>
    <row r="1206" spans="1:15" ht="25.5" customHeight="1" x14ac:dyDescent="0.25">
      <c r="A1206" s="23" t="s">
        <v>25</v>
      </c>
      <c r="B1206" s="24" t="s">
        <v>706</v>
      </c>
      <c r="C1206" s="23" t="s">
        <v>21</v>
      </c>
      <c r="D1206" s="23" t="s">
        <v>707</v>
      </c>
      <c r="E1206" s="183" t="s">
        <v>23</v>
      </c>
      <c r="F1206" s="184"/>
      <c r="G1206" s="25" t="s">
        <v>24</v>
      </c>
      <c r="H1206" s="26">
        <v>0.56769999999999998</v>
      </c>
      <c r="I1206" s="27">
        <v>21.96</v>
      </c>
      <c r="J1206" s="27">
        <v>12.46</v>
      </c>
      <c r="K1206" s="28">
        <f t="shared" ref="K1206:K1209" si="346">TRUNC(H1206*I1206,2)</f>
        <v>12.46</v>
      </c>
      <c r="L1206" s="29"/>
      <c r="M1206" s="6">
        <f t="shared" si="302"/>
        <v>0</v>
      </c>
    </row>
    <row r="1207" spans="1:15" ht="24" customHeight="1" x14ac:dyDescent="0.25">
      <c r="A1207" s="23" t="s">
        <v>25</v>
      </c>
      <c r="B1207" s="24" t="s">
        <v>702</v>
      </c>
      <c r="C1207" s="23" t="s">
        <v>21</v>
      </c>
      <c r="D1207" s="23" t="s">
        <v>703</v>
      </c>
      <c r="E1207" s="183" t="s">
        <v>23</v>
      </c>
      <c r="F1207" s="184"/>
      <c r="G1207" s="25" t="s">
        <v>24</v>
      </c>
      <c r="H1207" s="26">
        <v>0.56769999999999998</v>
      </c>
      <c r="I1207" s="27">
        <v>26.68</v>
      </c>
      <c r="J1207" s="27">
        <v>15.14</v>
      </c>
      <c r="K1207" s="28">
        <f t="shared" si="346"/>
        <v>15.14</v>
      </c>
      <c r="L1207" s="29"/>
      <c r="M1207" s="6">
        <f t="shared" si="302"/>
        <v>0</v>
      </c>
    </row>
    <row r="1208" spans="1:15" ht="39" customHeight="1" x14ac:dyDescent="0.25">
      <c r="A1208" s="23" t="s">
        <v>28</v>
      </c>
      <c r="B1208" s="24" t="s">
        <v>908</v>
      </c>
      <c r="C1208" s="23" t="s">
        <v>21</v>
      </c>
      <c r="D1208" s="23" t="s">
        <v>909</v>
      </c>
      <c r="E1208" s="183" t="s">
        <v>31</v>
      </c>
      <c r="F1208" s="184"/>
      <c r="G1208" s="25" t="s">
        <v>159</v>
      </c>
      <c r="H1208" s="26">
        <v>3</v>
      </c>
      <c r="I1208" s="27">
        <v>2.42</v>
      </c>
      <c r="J1208" s="27">
        <v>7.26</v>
      </c>
      <c r="K1208" s="28">
        <f t="shared" si="346"/>
        <v>7.26</v>
      </c>
      <c r="L1208" s="29"/>
      <c r="M1208" s="6">
        <f t="shared" si="302"/>
        <v>0</v>
      </c>
    </row>
    <row r="1209" spans="1:15" ht="25.5" customHeight="1" x14ac:dyDescent="0.25">
      <c r="A1209" s="23" t="s">
        <v>28</v>
      </c>
      <c r="B1209" s="24" t="s">
        <v>920</v>
      </c>
      <c r="C1209" s="23" t="s">
        <v>21</v>
      </c>
      <c r="D1209" s="23" t="s">
        <v>921</v>
      </c>
      <c r="E1209" s="183" t="s">
        <v>31</v>
      </c>
      <c r="F1209" s="184"/>
      <c r="G1209" s="25" t="s">
        <v>159</v>
      </c>
      <c r="H1209" s="26">
        <v>1</v>
      </c>
      <c r="I1209" s="27">
        <v>392.59</v>
      </c>
      <c r="J1209" s="27">
        <v>392.59</v>
      </c>
      <c r="K1209" s="28">
        <f t="shared" si="346"/>
        <v>392.59</v>
      </c>
      <c r="L1209" s="29"/>
      <c r="M1209" s="6">
        <f t="shared" si="302"/>
        <v>0</v>
      </c>
    </row>
    <row r="1210" spans="1:15" ht="18" customHeight="1" x14ac:dyDescent="0.25">
      <c r="A1210" s="30"/>
      <c r="B1210" s="30"/>
      <c r="C1210" s="30"/>
      <c r="D1210" s="30"/>
      <c r="E1210" s="30" t="s">
        <v>41</v>
      </c>
      <c r="F1210" s="31">
        <v>21.54</v>
      </c>
      <c r="G1210" s="30" t="s">
        <v>42</v>
      </c>
      <c r="H1210" s="31">
        <v>0</v>
      </c>
      <c r="I1210" s="30" t="s">
        <v>43</v>
      </c>
      <c r="J1210" s="31">
        <v>21.54</v>
      </c>
      <c r="K1210" s="32"/>
      <c r="L1210" s="29"/>
      <c r="M1210" s="6">
        <f t="shared" si="302"/>
        <v>0</v>
      </c>
    </row>
    <row r="1211" spans="1:15" ht="18" customHeight="1" x14ac:dyDescent="0.25">
      <c r="A1211" s="30"/>
      <c r="B1211" s="30"/>
      <c r="C1211" s="30"/>
      <c r="D1211" s="30"/>
      <c r="E1211" s="30" t="s">
        <v>44</v>
      </c>
      <c r="F1211" s="31">
        <v>109.85</v>
      </c>
      <c r="G1211" s="30"/>
      <c r="H1211" s="187" t="s">
        <v>45</v>
      </c>
      <c r="I1211" s="188"/>
      <c r="J1211" s="31">
        <v>533.03</v>
      </c>
      <c r="K1211" s="46">
        <f>TRUNC(K1205*1.247,2)</f>
        <v>533.03</v>
      </c>
      <c r="L1211" s="29"/>
      <c r="M1211" s="6">
        <f t="shared" si="302"/>
        <v>0</v>
      </c>
    </row>
    <row r="1212" spans="1:15" x14ac:dyDescent="0.25">
      <c r="A1212" s="35"/>
      <c r="B1212" s="35"/>
      <c r="C1212" s="35"/>
      <c r="D1212" s="35"/>
      <c r="E1212" s="35"/>
      <c r="F1212" s="35"/>
      <c r="G1212" s="35" t="s">
        <v>46</v>
      </c>
      <c r="H1212" s="36" t="s">
        <v>170</v>
      </c>
      <c r="I1212" s="35" t="s">
        <v>48</v>
      </c>
      <c r="J1212" s="37">
        <v>533.03</v>
      </c>
      <c r="K1212" s="45">
        <f>TRUNC(H1212*K1211,2)</f>
        <v>533.03</v>
      </c>
      <c r="L1212" s="39">
        <f>J1212-K1212</f>
        <v>0</v>
      </c>
      <c r="M1212" s="6">
        <f t="shared" si="302"/>
        <v>0</v>
      </c>
      <c r="N1212" s="40">
        <f t="shared" ref="N1212:O1212" si="347">J1212</f>
        <v>533.03</v>
      </c>
      <c r="O1212" s="40">
        <f t="shared" si="347"/>
        <v>533.03</v>
      </c>
    </row>
    <row r="1213" spans="1:15" ht="0.75" customHeight="1" x14ac:dyDescent="0.25">
      <c r="A1213" s="41"/>
      <c r="B1213" s="41"/>
      <c r="C1213" s="41"/>
      <c r="D1213" s="41"/>
      <c r="E1213" s="41"/>
      <c r="F1213" s="41"/>
      <c r="G1213" s="41"/>
      <c r="H1213" s="41"/>
      <c r="I1213" s="41"/>
      <c r="J1213" s="41"/>
      <c r="K1213" s="42"/>
      <c r="L1213" s="43"/>
      <c r="M1213" s="6">
        <f t="shared" si="302"/>
        <v>0</v>
      </c>
    </row>
    <row r="1214" spans="1:15" ht="18" customHeight="1" x14ac:dyDescent="0.25">
      <c r="A1214" s="11" t="s">
        <v>922</v>
      </c>
      <c r="B1214" s="12" t="s">
        <v>11</v>
      </c>
      <c r="C1214" s="11" t="s">
        <v>12</v>
      </c>
      <c r="D1214" s="11" t="s">
        <v>13</v>
      </c>
      <c r="E1214" s="185" t="s">
        <v>14</v>
      </c>
      <c r="F1214" s="184"/>
      <c r="G1214" s="13" t="s">
        <v>15</v>
      </c>
      <c r="H1214" s="12" t="s">
        <v>16</v>
      </c>
      <c r="I1214" s="12" t="s">
        <v>17</v>
      </c>
      <c r="J1214" s="12" t="s">
        <v>18</v>
      </c>
      <c r="K1214" s="14"/>
      <c r="L1214" s="15"/>
      <c r="M1214" s="6">
        <f t="shared" si="302"/>
        <v>0</v>
      </c>
    </row>
    <row r="1215" spans="1:15" ht="25.5" customHeight="1" x14ac:dyDescent="0.25">
      <c r="A1215" s="16" t="s">
        <v>19</v>
      </c>
      <c r="B1215" s="17" t="s">
        <v>923</v>
      </c>
      <c r="C1215" s="16" t="s">
        <v>21</v>
      </c>
      <c r="D1215" s="16" t="s">
        <v>924</v>
      </c>
      <c r="E1215" s="186" t="s">
        <v>695</v>
      </c>
      <c r="F1215" s="184"/>
      <c r="G1215" s="18" t="s">
        <v>159</v>
      </c>
      <c r="H1215" s="19">
        <v>1</v>
      </c>
      <c r="I1215" s="20">
        <v>11.95</v>
      </c>
      <c r="J1215" s="20">
        <v>11.95</v>
      </c>
      <c r="K1215" s="52">
        <f>SUM(K1216:K1219)</f>
        <v>11.950000000000001</v>
      </c>
      <c r="L1215" s="22"/>
      <c r="M1215" s="6">
        <f t="shared" si="302"/>
        <v>0</v>
      </c>
    </row>
    <row r="1216" spans="1:15" ht="24" customHeight="1" x14ac:dyDescent="0.25">
      <c r="A1216" s="23" t="s">
        <v>25</v>
      </c>
      <c r="B1216" s="24" t="s">
        <v>702</v>
      </c>
      <c r="C1216" s="23" t="s">
        <v>21</v>
      </c>
      <c r="D1216" s="23" t="s">
        <v>703</v>
      </c>
      <c r="E1216" s="183" t="s">
        <v>23</v>
      </c>
      <c r="F1216" s="184"/>
      <c r="G1216" s="25" t="s">
        <v>24</v>
      </c>
      <c r="H1216" s="26">
        <v>3.5200000000000002E-2</v>
      </c>
      <c r="I1216" s="27">
        <v>26.68</v>
      </c>
      <c r="J1216" s="27">
        <v>0.93</v>
      </c>
      <c r="K1216" s="28">
        <f t="shared" ref="K1216:K1219" si="348">TRUNC(H1216*I1216,2)</f>
        <v>0.93</v>
      </c>
      <c r="L1216" s="29"/>
      <c r="M1216" s="6">
        <f t="shared" si="302"/>
        <v>0</v>
      </c>
    </row>
    <row r="1217" spans="1:15" ht="25.5" customHeight="1" x14ac:dyDescent="0.25">
      <c r="A1217" s="23" t="s">
        <v>25</v>
      </c>
      <c r="B1217" s="24" t="s">
        <v>706</v>
      </c>
      <c r="C1217" s="23" t="s">
        <v>21</v>
      </c>
      <c r="D1217" s="23" t="s">
        <v>707</v>
      </c>
      <c r="E1217" s="183" t="s">
        <v>23</v>
      </c>
      <c r="F1217" s="184"/>
      <c r="G1217" s="25" t="s">
        <v>24</v>
      </c>
      <c r="H1217" s="26">
        <v>3.5200000000000002E-2</v>
      </c>
      <c r="I1217" s="27">
        <v>21.96</v>
      </c>
      <c r="J1217" s="27">
        <v>0.77</v>
      </c>
      <c r="K1217" s="28">
        <f t="shared" si="348"/>
        <v>0.77</v>
      </c>
      <c r="L1217" s="29"/>
      <c r="M1217" s="6">
        <f t="shared" si="302"/>
        <v>0</v>
      </c>
    </row>
    <row r="1218" spans="1:15" ht="25.5" customHeight="1" x14ac:dyDescent="0.25">
      <c r="A1218" s="23" t="s">
        <v>28</v>
      </c>
      <c r="B1218" s="24" t="s">
        <v>925</v>
      </c>
      <c r="C1218" s="23" t="s">
        <v>21</v>
      </c>
      <c r="D1218" s="23" t="s">
        <v>926</v>
      </c>
      <c r="E1218" s="183" t="s">
        <v>31</v>
      </c>
      <c r="F1218" s="184"/>
      <c r="G1218" s="25" t="s">
        <v>159</v>
      </c>
      <c r="H1218" s="26">
        <v>1</v>
      </c>
      <c r="I1218" s="27">
        <v>9.0299999999999994</v>
      </c>
      <c r="J1218" s="27">
        <v>9.0299999999999994</v>
      </c>
      <c r="K1218" s="28">
        <f t="shared" si="348"/>
        <v>9.0299999999999994</v>
      </c>
      <c r="L1218" s="29"/>
      <c r="M1218" s="6">
        <f t="shared" si="302"/>
        <v>0</v>
      </c>
    </row>
    <row r="1219" spans="1:15" ht="39" customHeight="1" x14ac:dyDescent="0.25">
      <c r="A1219" s="23" t="s">
        <v>28</v>
      </c>
      <c r="B1219" s="24" t="s">
        <v>927</v>
      </c>
      <c r="C1219" s="23" t="s">
        <v>21</v>
      </c>
      <c r="D1219" s="23" t="s">
        <v>928</v>
      </c>
      <c r="E1219" s="183" t="s">
        <v>31</v>
      </c>
      <c r="F1219" s="184"/>
      <c r="G1219" s="25" t="s">
        <v>159</v>
      </c>
      <c r="H1219" s="26">
        <v>1</v>
      </c>
      <c r="I1219" s="27">
        <v>1.22</v>
      </c>
      <c r="J1219" s="27">
        <v>1.22</v>
      </c>
      <c r="K1219" s="28">
        <f t="shared" si="348"/>
        <v>1.22</v>
      </c>
      <c r="L1219" s="29"/>
      <c r="M1219" s="6">
        <f t="shared" si="302"/>
        <v>0</v>
      </c>
    </row>
    <row r="1220" spans="1:15" ht="18" customHeight="1" x14ac:dyDescent="0.25">
      <c r="A1220" s="30"/>
      <c r="B1220" s="30"/>
      <c r="C1220" s="30"/>
      <c r="D1220" s="30"/>
      <c r="E1220" s="30" t="s">
        <v>41</v>
      </c>
      <c r="F1220" s="31">
        <v>1.33</v>
      </c>
      <c r="G1220" s="30" t="s">
        <v>42</v>
      </c>
      <c r="H1220" s="31">
        <v>0</v>
      </c>
      <c r="I1220" s="30" t="s">
        <v>43</v>
      </c>
      <c r="J1220" s="31">
        <v>1.33</v>
      </c>
      <c r="K1220" s="32"/>
      <c r="L1220" s="29"/>
      <c r="M1220" s="6">
        <f t="shared" si="302"/>
        <v>0</v>
      </c>
    </row>
    <row r="1221" spans="1:15" ht="18" customHeight="1" x14ac:dyDescent="0.25">
      <c r="A1221" s="30"/>
      <c r="B1221" s="30"/>
      <c r="C1221" s="30"/>
      <c r="D1221" s="30"/>
      <c r="E1221" s="30" t="s">
        <v>44</v>
      </c>
      <c r="F1221" s="31">
        <v>3.07</v>
      </c>
      <c r="G1221" s="30"/>
      <c r="H1221" s="187" t="s">
        <v>45</v>
      </c>
      <c r="I1221" s="188"/>
      <c r="J1221" s="31">
        <v>14.9</v>
      </c>
      <c r="K1221" s="46">
        <f>TRUNC(K1215*1.247,2)</f>
        <v>14.9</v>
      </c>
      <c r="L1221" s="29"/>
      <c r="M1221" s="6">
        <f t="shared" si="302"/>
        <v>0</v>
      </c>
    </row>
    <row r="1222" spans="1:15" x14ac:dyDescent="0.25">
      <c r="A1222" s="35"/>
      <c r="B1222" s="35"/>
      <c r="C1222" s="35"/>
      <c r="D1222" s="35"/>
      <c r="E1222" s="35"/>
      <c r="F1222" s="35"/>
      <c r="G1222" s="35" t="s">
        <v>46</v>
      </c>
      <c r="H1222" s="36" t="s">
        <v>810</v>
      </c>
      <c r="I1222" s="35" t="s">
        <v>48</v>
      </c>
      <c r="J1222" s="37">
        <v>74.5</v>
      </c>
      <c r="K1222" s="45">
        <f>TRUNC(H1222*K1221,2)</f>
        <v>74.5</v>
      </c>
      <c r="L1222" s="39">
        <f>J1222-K1222</f>
        <v>0</v>
      </c>
      <c r="M1222" s="6">
        <f t="shared" si="302"/>
        <v>0</v>
      </c>
      <c r="N1222" s="40">
        <f t="shared" ref="N1222:O1222" si="349">J1222</f>
        <v>74.5</v>
      </c>
      <c r="O1222" s="40">
        <f t="shared" si="349"/>
        <v>74.5</v>
      </c>
    </row>
    <row r="1223" spans="1:15" ht="0.75" customHeight="1" x14ac:dyDescent="0.25">
      <c r="A1223" s="41"/>
      <c r="B1223" s="41"/>
      <c r="C1223" s="41"/>
      <c r="D1223" s="41"/>
      <c r="E1223" s="41"/>
      <c r="F1223" s="41"/>
      <c r="G1223" s="41"/>
      <c r="H1223" s="41"/>
      <c r="I1223" s="41"/>
      <c r="J1223" s="41"/>
      <c r="K1223" s="42"/>
      <c r="L1223" s="43"/>
      <c r="M1223" s="6">
        <f t="shared" si="302"/>
        <v>0</v>
      </c>
    </row>
    <row r="1224" spans="1:15" ht="18" customHeight="1" x14ac:dyDescent="0.25">
      <c r="A1224" s="11" t="s">
        <v>929</v>
      </c>
      <c r="B1224" s="12" t="s">
        <v>11</v>
      </c>
      <c r="C1224" s="11" t="s">
        <v>12</v>
      </c>
      <c r="D1224" s="11" t="s">
        <v>13</v>
      </c>
      <c r="E1224" s="185" t="s">
        <v>14</v>
      </c>
      <c r="F1224" s="184"/>
      <c r="G1224" s="13" t="s">
        <v>15</v>
      </c>
      <c r="H1224" s="12" t="s">
        <v>16</v>
      </c>
      <c r="I1224" s="12" t="s">
        <v>17</v>
      </c>
      <c r="J1224" s="12" t="s">
        <v>18</v>
      </c>
      <c r="K1224" s="14"/>
      <c r="L1224" s="15"/>
      <c r="M1224" s="6">
        <f t="shared" si="302"/>
        <v>0</v>
      </c>
    </row>
    <row r="1225" spans="1:15" ht="25.5" customHeight="1" x14ac:dyDescent="0.25">
      <c r="A1225" s="16" t="s">
        <v>19</v>
      </c>
      <c r="B1225" s="17" t="s">
        <v>930</v>
      </c>
      <c r="C1225" s="16" t="s">
        <v>21</v>
      </c>
      <c r="D1225" s="16" t="s">
        <v>931</v>
      </c>
      <c r="E1225" s="186" t="s">
        <v>695</v>
      </c>
      <c r="F1225" s="184"/>
      <c r="G1225" s="18" t="s">
        <v>159</v>
      </c>
      <c r="H1225" s="19">
        <v>1</v>
      </c>
      <c r="I1225" s="20">
        <v>12.55</v>
      </c>
      <c r="J1225" s="20">
        <v>12.55</v>
      </c>
      <c r="K1225" s="52">
        <f>SUM(K1226:K1229)</f>
        <v>12.549999999999999</v>
      </c>
      <c r="L1225" s="22"/>
      <c r="M1225" s="6">
        <f t="shared" si="302"/>
        <v>0</v>
      </c>
    </row>
    <row r="1226" spans="1:15" ht="25.5" customHeight="1" x14ac:dyDescent="0.25">
      <c r="A1226" s="23" t="s">
        <v>25</v>
      </c>
      <c r="B1226" s="24" t="s">
        <v>706</v>
      </c>
      <c r="C1226" s="23" t="s">
        <v>21</v>
      </c>
      <c r="D1226" s="23" t="s">
        <v>707</v>
      </c>
      <c r="E1226" s="183" t="s">
        <v>23</v>
      </c>
      <c r="F1226" s="184"/>
      <c r="G1226" s="25" t="s">
        <v>24</v>
      </c>
      <c r="H1226" s="26">
        <v>4.7600000000000003E-2</v>
      </c>
      <c r="I1226" s="27">
        <v>21.96</v>
      </c>
      <c r="J1226" s="27">
        <v>1.04</v>
      </c>
      <c r="K1226" s="28">
        <f t="shared" ref="K1226:K1229" si="350">TRUNC(H1226*I1226,2)</f>
        <v>1.04</v>
      </c>
      <c r="L1226" s="29"/>
      <c r="M1226" s="6">
        <f t="shared" si="302"/>
        <v>0</v>
      </c>
    </row>
    <row r="1227" spans="1:15" ht="24" customHeight="1" x14ac:dyDescent="0.25">
      <c r="A1227" s="23" t="s">
        <v>25</v>
      </c>
      <c r="B1227" s="24" t="s">
        <v>702</v>
      </c>
      <c r="C1227" s="23" t="s">
        <v>21</v>
      </c>
      <c r="D1227" s="23" t="s">
        <v>703</v>
      </c>
      <c r="E1227" s="183" t="s">
        <v>23</v>
      </c>
      <c r="F1227" s="184"/>
      <c r="G1227" s="25" t="s">
        <v>24</v>
      </c>
      <c r="H1227" s="26">
        <v>4.7600000000000003E-2</v>
      </c>
      <c r="I1227" s="27">
        <v>26.68</v>
      </c>
      <c r="J1227" s="27">
        <v>1.26</v>
      </c>
      <c r="K1227" s="28">
        <f t="shared" si="350"/>
        <v>1.26</v>
      </c>
      <c r="L1227" s="29"/>
      <c r="M1227" s="6">
        <f t="shared" si="302"/>
        <v>0</v>
      </c>
    </row>
    <row r="1228" spans="1:15" ht="39" customHeight="1" x14ac:dyDescent="0.25">
      <c r="A1228" s="23" t="s">
        <v>28</v>
      </c>
      <c r="B1228" s="24" t="s">
        <v>927</v>
      </c>
      <c r="C1228" s="23" t="s">
        <v>21</v>
      </c>
      <c r="D1228" s="23" t="s">
        <v>928</v>
      </c>
      <c r="E1228" s="183" t="s">
        <v>31</v>
      </c>
      <c r="F1228" s="184"/>
      <c r="G1228" s="25" t="s">
        <v>159</v>
      </c>
      <c r="H1228" s="26">
        <v>1</v>
      </c>
      <c r="I1228" s="27">
        <v>1.22</v>
      </c>
      <c r="J1228" s="27">
        <v>1.22</v>
      </c>
      <c r="K1228" s="28">
        <f t="shared" si="350"/>
        <v>1.22</v>
      </c>
      <c r="L1228" s="29"/>
      <c r="M1228" s="6">
        <f t="shared" si="302"/>
        <v>0</v>
      </c>
    </row>
    <row r="1229" spans="1:15" ht="25.5" customHeight="1" x14ac:dyDescent="0.25">
      <c r="A1229" s="23" t="s">
        <v>28</v>
      </c>
      <c r="B1229" s="24" t="s">
        <v>925</v>
      </c>
      <c r="C1229" s="23" t="s">
        <v>21</v>
      </c>
      <c r="D1229" s="23" t="s">
        <v>926</v>
      </c>
      <c r="E1229" s="183" t="s">
        <v>31</v>
      </c>
      <c r="F1229" s="184"/>
      <c r="G1229" s="25" t="s">
        <v>159</v>
      </c>
      <c r="H1229" s="26">
        <v>1</v>
      </c>
      <c r="I1229" s="27">
        <v>9.0299999999999994</v>
      </c>
      <c r="J1229" s="27">
        <v>9.0299999999999994</v>
      </c>
      <c r="K1229" s="28">
        <f t="shared" si="350"/>
        <v>9.0299999999999994</v>
      </c>
      <c r="L1229" s="29"/>
      <c r="M1229" s="6">
        <f t="shared" si="302"/>
        <v>0</v>
      </c>
    </row>
    <row r="1230" spans="1:15" ht="18" customHeight="1" x14ac:dyDescent="0.25">
      <c r="A1230" s="30"/>
      <c r="B1230" s="30"/>
      <c r="C1230" s="30"/>
      <c r="D1230" s="30"/>
      <c r="E1230" s="30" t="s">
        <v>41</v>
      </c>
      <c r="F1230" s="31">
        <v>1.8</v>
      </c>
      <c r="G1230" s="30" t="s">
        <v>42</v>
      </c>
      <c r="H1230" s="31">
        <v>0</v>
      </c>
      <c r="I1230" s="30" t="s">
        <v>43</v>
      </c>
      <c r="J1230" s="31">
        <v>1.8</v>
      </c>
      <c r="K1230" s="32"/>
      <c r="L1230" s="29"/>
      <c r="M1230" s="6">
        <f t="shared" si="302"/>
        <v>0</v>
      </c>
    </row>
    <row r="1231" spans="1:15" ht="18" customHeight="1" x14ac:dyDescent="0.25">
      <c r="A1231" s="30"/>
      <c r="B1231" s="30"/>
      <c r="C1231" s="30"/>
      <c r="D1231" s="30"/>
      <c r="E1231" s="30" t="s">
        <v>44</v>
      </c>
      <c r="F1231" s="31">
        <v>3.22</v>
      </c>
      <c r="G1231" s="30"/>
      <c r="H1231" s="187" t="s">
        <v>45</v>
      </c>
      <c r="I1231" s="188"/>
      <c r="J1231" s="31">
        <v>15.64</v>
      </c>
      <c r="K1231" s="46">
        <f>TRUNC(K1225*1.247,2)</f>
        <v>15.64</v>
      </c>
      <c r="L1231" s="29"/>
      <c r="M1231" s="6">
        <f t="shared" si="302"/>
        <v>0</v>
      </c>
    </row>
    <row r="1232" spans="1:15" x14ac:dyDescent="0.25">
      <c r="A1232" s="35"/>
      <c r="B1232" s="35"/>
      <c r="C1232" s="35"/>
      <c r="D1232" s="35"/>
      <c r="E1232" s="35"/>
      <c r="F1232" s="35"/>
      <c r="G1232" s="35" t="s">
        <v>46</v>
      </c>
      <c r="H1232" s="36" t="s">
        <v>489</v>
      </c>
      <c r="I1232" s="35" t="s">
        <v>48</v>
      </c>
      <c r="J1232" s="37">
        <v>187.68</v>
      </c>
      <c r="K1232" s="45">
        <f>TRUNC(H1232*K1231,2)</f>
        <v>187.68</v>
      </c>
      <c r="L1232" s="39">
        <f>J1232-K1232</f>
        <v>0</v>
      </c>
      <c r="M1232" s="6">
        <f t="shared" si="302"/>
        <v>0</v>
      </c>
      <c r="N1232" s="40">
        <f t="shared" ref="N1232:O1232" si="351">J1232</f>
        <v>187.68</v>
      </c>
      <c r="O1232" s="40">
        <f t="shared" si="351"/>
        <v>187.68</v>
      </c>
    </row>
    <row r="1233" spans="1:15" ht="0.75" customHeight="1" x14ac:dyDescent="0.25">
      <c r="A1233" s="41"/>
      <c r="B1233" s="41"/>
      <c r="C1233" s="41"/>
      <c r="D1233" s="41"/>
      <c r="E1233" s="41"/>
      <c r="F1233" s="41"/>
      <c r="G1233" s="41"/>
      <c r="H1233" s="41"/>
      <c r="I1233" s="41"/>
      <c r="J1233" s="41"/>
      <c r="K1233" s="42"/>
      <c r="L1233" s="43"/>
      <c r="M1233" s="6">
        <f t="shared" si="302"/>
        <v>0</v>
      </c>
    </row>
    <row r="1234" spans="1:15" ht="18" customHeight="1" x14ac:dyDescent="0.25">
      <c r="A1234" s="11" t="s">
        <v>932</v>
      </c>
      <c r="B1234" s="12" t="s">
        <v>11</v>
      </c>
      <c r="C1234" s="11" t="s">
        <v>12</v>
      </c>
      <c r="D1234" s="11" t="s">
        <v>13</v>
      </c>
      <c r="E1234" s="185" t="s">
        <v>14</v>
      </c>
      <c r="F1234" s="184"/>
      <c r="G1234" s="13" t="s">
        <v>15</v>
      </c>
      <c r="H1234" s="12" t="s">
        <v>16</v>
      </c>
      <c r="I1234" s="12" t="s">
        <v>17</v>
      </c>
      <c r="J1234" s="12" t="s">
        <v>18</v>
      </c>
      <c r="K1234" s="14"/>
      <c r="L1234" s="15"/>
      <c r="M1234" s="6">
        <f t="shared" si="302"/>
        <v>0</v>
      </c>
    </row>
    <row r="1235" spans="1:15" ht="25.5" customHeight="1" x14ac:dyDescent="0.25">
      <c r="A1235" s="16" t="s">
        <v>19</v>
      </c>
      <c r="B1235" s="17" t="s">
        <v>933</v>
      </c>
      <c r="C1235" s="16" t="s">
        <v>21</v>
      </c>
      <c r="D1235" s="16" t="s">
        <v>934</v>
      </c>
      <c r="E1235" s="186" t="s">
        <v>695</v>
      </c>
      <c r="F1235" s="184"/>
      <c r="G1235" s="18" t="s">
        <v>159</v>
      </c>
      <c r="H1235" s="19">
        <v>1</v>
      </c>
      <c r="I1235" s="20">
        <v>57.63</v>
      </c>
      <c r="J1235" s="20">
        <v>57.63</v>
      </c>
      <c r="K1235" s="52">
        <f>SUM(K1236:K1239)</f>
        <v>57.63</v>
      </c>
      <c r="L1235" s="22"/>
      <c r="M1235" s="6">
        <f t="shared" si="302"/>
        <v>0</v>
      </c>
    </row>
    <row r="1236" spans="1:15" ht="25.5" customHeight="1" x14ac:dyDescent="0.25">
      <c r="A1236" s="23" t="s">
        <v>25</v>
      </c>
      <c r="B1236" s="24" t="s">
        <v>706</v>
      </c>
      <c r="C1236" s="23" t="s">
        <v>21</v>
      </c>
      <c r="D1236" s="23" t="s">
        <v>707</v>
      </c>
      <c r="E1236" s="183" t="s">
        <v>23</v>
      </c>
      <c r="F1236" s="184"/>
      <c r="G1236" s="25" t="s">
        <v>24</v>
      </c>
      <c r="H1236" s="26">
        <v>7.0300000000000001E-2</v>
      </c>
      <c r="I1236" s="27">
        <v>21.96</v>
      </c>
      <c r="J1236" s="27">
        <v>1.54</v>
      </c>
      <c r="K1236" s="28">
        <f t="shared" ref="K1236:K1239" si="352">TRUNC(H1236*I1236,2)</f>
        <v>1.54</v>
      </c>
      <c r="L1236" s="29"/>
      <c r="M1236" s="6">
        <f t="shared" si="302"/>
        <v>0</v>
      </c>
    </row>
    <row r="1237" spans="1:15" ht="24" customHeight="1" x14ac:dyDescent="0.25">
      <c r="A1237" s="23" t="s">
        <v>25</v>
      </c>
      <c r="B1237" s="24" t="s">
        <v>702</v>
      </c>
      <c r="C1237" s="23" t="s">
        <v>21</v>
      </c>
      <c r="D1237" s="23" t="s">
        <v>703</v>
      </c>
      <c r="E1237" s="183" t="s">
        <v>23</v>
      </c>
      <c r="F1237" s="184"/>
      <c r="G1237" s="25" t="s">
        <v>24</v>
      </c>
      <c r="H1237" s="26">
        <v>7.0300000000000001E-2</v>
      </c>
      <c r="I1237" s="27">
        <v>26.68</v>
      </c>
      <c r="J1237" s="27">
        <v>1.87</v>
      </c>
      <c r="K1237" s="28">
        <f t="shared" si="352"/>
        <v>1.87</v>
      </c>
      <c r="L1237" s="29"/>
      <c r="M1237" s="6">
        <f t="shared" si="302"/>
        <v>0</v>
      </c>
    </row>
    <row r="1238" spans="1:15" ht="39" customHeight="1" x14ac:dyDescent="0.25">
      <c r="A1238" s="23" t="s">
        <v>28</v>
      </c>
      <c r="B1238" s="24" t="s">
        <v>927</v>
      </c>
      <c r="C1238" s="23" t="s">
        <v>21</v>
      </c>
      <c r="D1238" s="23" t="s">
        <v>928</v>
      </c>
      <c r="E1238" s="183" t="s">
        <v>31</v>
      </c>
      <c r="F1238" s="184"/>
      <c r="G1238" s="25" t="s">
        <v>159</v>
      </c>
      <c r="H1238" s="26">
        <v>2</v>
      </c>
      <c r="I1238" s="27">
        <v>1.22</v>
      </c>
      <c r="J1238" s="27">
        <v>2.44</v>
      </c>
      <c r="K1238" s="28">
        <f t="shared" si="352"/>
        <v>2.44</v>
      </c>
      <c r="L1238" s="29"/>
      <c r="M1238" s="6">
        <f t="shared" si="302"/>
        <v>0</v>
      </c>
    </row>
    <row r="1239" spans="1:15" ht="25.5" customHeight="1" x14ac:dyDescent="0.25">
      <c r="A1239" s="23" t="s">
        <v>28</v>
      </c>
      <c r="B1239" s="24" t="s">
        <v>935</v>
      </c>
      <c r="C1239" s="23" t="s">
        <v>21</v>
      </c>
      <c r="D1239" s="23" t="s">
        <v>936</v>
      </c>
      <c r="E1239" s="183" t="s">
        <v>31</v>
      </c>
      <c r="F1239" s="184"/>
      <c r="G1239" s="25" t="s">
        <v>159</v>
      </c>
      <c r="H1239" s="26">
        <v>1</v>
      </c>
      <c r="I1239" s="27">
        <v>51.78</v>
      </c>
      <c r="J1239" s="27">
        <v>51.78</v>
      </c>
      <c r="K1239" s="28">
        <f t="shared" si="352"/>
        <v>51.78</v>
      </c>
      <c r="L1239" s="29"/>
      <c r="M1239" s="6">
        <f t="shared" si="302"/>
        <v>0</v>
      </c>
    </row>
    <row r="1240" spans="1:15" ht="18" customHeight="1" x14ac:dyDescent="0.25">
      <c r="A1240" s="30"/>
      <c r="B1240" s="30"/>
      <c r="C1240" s="30"/>
      <c r="D1240" s="30"/>
      <c r="E1240" s="30" t="s">
        <v>41</v>
      </c>
      <c r="F1240" s="31">
        <v>2.66</v>
      </c>
      <c r="G1240" s="30" t="s">
        <v>42</v>
      </c>
      <c r="H1240" s="31">
        <v>0</v>
      </c>
      <c r="I1240" s="30" t="s">
        <v>43</v>
      </c>
      <c r="J1240" s="31">
        <v>2.66</v>
      </c>
      <c r="K1240" s="32"/>
      <c r="L1240" s="29"/>
      <c r="M1240" s="6">
        <f t="shared" si="302"/>
        <v>0</v>
      </c>
    </row>
    <row r="1241" spans="1:15" ht="18" customHeight="1" x14ac:dyDescent="0.25">
      <c r="A1241" s="30"/>
      <c r="B1241" s="30"/>
      <c r="C1241" s="30"/>
      <c r="D1241" s="30"/>
      <c r="E1241" s="30" t="s">
        <v>44</v>
      </c>
      <c r="F1241" s="31">
        <v>14.81</v>
      </c>
      <c r="G1241" s="30"/>
      <c r="H1241" s="187" t="s">
        <v>45</v>
      </c>
      <c r="I1241" s="188"/>
      <c r="J1241" s="31">
        <v>71.86</v>
      </c>
      <c r="K1241" s="46">
        <f>TRUNC(K1235*1.247,2)</f>
        <v>71.86</v>
      </c>
      <c r="L1241" s="29"/>
      <c r="M1241" s="6">
        <f t="shared" si="302"/>
        <v>0</v>
      </c>
    </row>
    <row r="1242" spans="1:15" x14ac:dyDescent="0.25">
      <c r="A1242" s="35"/>
      <c r="B1242" s="35"/>
      <c r="C1242" s="35"/>
      <c r="D1242" s="35"/>
      <c r="E1242" s="35"/>
      <c r="F1242" s="35"/>
      <c r="G1242" s="35" t="s">
        <v>46</v>
      </c>
      <c r="H1242" s="36" t="s">
        <v>170</v>
      </c>
      <c r="I1242" s="35" t="s">
        <v>48</v>
      </c>
      <c r="J1242" s="37">
        <v>71.86</v>
      </c>
      <c r="K1242" s="45">
        <f>TRUNC(H1242*K1241,2)</f>
        <v>71.86</v>
      </c>
      <c r="L1242" s="39">
        <f>J1242-K1242</f>
        <v>0</v>
      </c>
      <c r="M1242" s="6">
        <f t="shared" si="302"/>
        <v>0</v>
      </c>
      <c r="N1242" s="40">
        <f t="shared" ref="N1242:O1242" si="353">J1242</f>
        <v>71.86</v>
      </c>
      <c r="O1242" s="40">
        <f t="shared" si="353"/>
        <v>71.86</v>
      </c>
    </row>
    <row r="1243" spans="1:15" ht="0.75" customHeight="1" x14ac:dyDescent="0.25">
      <c r="A1243" s="41"/>
      <c r="B1243" s="41"/>
      <c r="C1243" s="41"/>
      <c r="D1243" s="41"/>
      <c r="E1243" s="41"/>
      <c r="F1243" s="41"/>
      <c r="G1243" s="41"/>
      <c r="H1243" s="41"/>
      <c r="I1243" s="41"/>
      <c r="J1243" s="41"/>
      <c r="K1243" s="42"/>
      <c r="L1243" s="43"/>
      <c r="M1243" s="6">
        <f t="shared" si="302"/>
        <v>0</v>
      </c>
    </row>
    <row r="1244" spans="1:15" ht="18" customHeight="1" x14ac:dyDescent="0.25">
      <c r="A1244" s="11" t="s">
        <v>937</v>
      </c>
      <c r="B1244" s="12" t="s">
        <v>11</v>
      </c>
      <c r="C1244" s="11" t="s">
        <v>12</v>
      </c>
      <c r="D1244" s="11" t="s">
        <v>13</v>
      </c>
      <c r="E1244" s="185" t="s">
        <v>14</v>
      </c>
      <c r="F1244" s="184"/>
      <c r="G1244" s="13" t="s">
        <v>15</v>
      </c>
      <c r="H1244" s="12" t="s">
        <v>16</v>
      </c>
      <c r="I1244" s="12" t="s">
        <v>17</v>
      </c>
      <c r="J1244" s="12" t="s">
        <v>18</v>
      </c>
      <c r="K1244" s="14"/>
      <c r="L1244" s="15"/>
      <c r="M1244" s="6">
        <f t="shared" si="302"/>
        <v>0</v>
      </c>
    </row>
    <row r="1245" spans="1:15" ht="25.5" customHeight="1" x14ac:dyDescent="0.25">
      <c r="A1245" s="16" t="s">
        <v>19</v>
      </c>
      <c r="B1245" s="17" t="s">
        <v>938</v>
      </c>
      <c r="C1245" s="16" t="s">
        <v>21</v>
      </c>
      <c r="D1245" s="16" t="s">
        <v>939</v>
      </c>
      <c r="E1245" s="186" t="s">
        <v>695</v>
      </c>
      <c r="F1245" s="184"/>
      <c r="G1245" s="18" t="s">
        <v>159</v>
      </c>
      <c r="H1245" s="19">
        <v>1</v>
      </c>
      <c r="I1245" s="20">
        <f>J1245</f>
        <v>47.540000000000006</v>
      </c>
      <c r="J1245" s="20">
        <f>J1249+J1248+J1247+J1246</f>
        <v>47.540000000000006</v>
      </c>
      <c r="K1245" s="52">
        <f>SUM(K1246:K1249)</f>
        <v>47.54</v>
      </c>
      <c r="L1245" s="22"/>
      <c r="M1245" s="6">
        <f t="shared" si="302"/>
        <v>0</v>
      </c>
    </row>
    <row r="1246" spans="1:15" ht="24" customHeight="1" x14ac:dyDescent="0.25">
      <c r="A1246" s="23" t="s">
        <v>25</v>
      </c>
      <c r="B1246" s="24" t="s">
        <v>702</v>
      </c>
      <c r="C1246" s="23" t="s">
        <v>21</v>
      </c>
      <c r="D1246" s="23" t="s">
        <v>703</v>
      </c>
      <c r="E1246" s="183" t="s">
        <v>23</v>
      </c>
      <c r="F1246" s="184"/>
      <c r="G1246" s="25" t="s">
        <v>24</v>
      </c>
      <c r="H1246" s="26">
        <v>9.5200000000000007E-2</v>
      </c>
      <c r="I1246" s="27">
        <v>26.68</v>
      </c>
      <c r="J1246" s="27">
        <v>2.5299999999999998</v>
      </c>
      <c r="K1246" s="28">
        <f t="shared" ref="K1246:K1249" si="354">TRUNC(H1246*I1246,2)</f>
        <v>2.5299999999999998</v>
      </c>
      <c r="L1246" s="29"/>
      <c r="M1246" s="6">
        <f t="shared" si="302"/>
        <v>0</v>
      </c>
    </row>
    <row r="1247" spans="1:15" ht="25.5" customHeight="1" x14ac:dyDescent="0.25">
      <c r="A1247" s="23" t="s">
        <v>25</v>
      </c>
      <c r="B1247" s="24" t="s">
        <v>706</v>
      </c>
      <c r="C1247" s="23" t="s">
        <v>21</v>
      </c>
      <c r="D1247" s="23" t="s">
        <v>707</v>
      </c>
      <c r="E1247" s="183" t="s">
        <v>23</v>
      </c>
      <c r="F1247" s="184"/>
      <c r="G1247" s="25" t="s">
        <v>24</v>
      </c>
      <c r="H1247" s="26">
        <v>9.5200000000000007E-2</v>
      </c>
      <c r="I1247" s="27">
        <v>21.96</v>
      </c>
      <c r="J1247" s="27">
        <v>2.09</v>
      </c>
      <c r="K1247" s="28">
        <f t="shared" si="354"/>
        <v>2.09</v>
      </c>
      <c r="L1247" s="29"/>
      <c r="M1247" s="6">
        <f t="shared" si="302"/>
        <v>0</v>
      </c>
    </row>
    <row r="1248" spans="1:15" ht="39" customHeight="1" x14ac:dyDescent="0.25">
      <c r="A1248" s="23" t="s">
        <v>28</v>
      </c>
      <c r="B1248" s="24" t="s">
        <v>927</v>
      </c>
      <c r="C1248" s="23" t="s">
        <v>21</v>
      </c>
      <c r="D1248" s="23" t="s">
        <v>928</v>
      </c>
      <c r="E1248" s="183" t="s">
        <v>31</v>
      </c>
      <c r="F1248" s="184"/>
      <c r="G1248" s="25" t="s">
        <v>159</v>
      </c>
      <c r="H1248" s="26">
        <v>2</v>
      </c>
      <c r="I1248" s="27">
        <v>0.92</v>
      </c>
      <c r="J1248" s="27">
        <f t="shared" ref="J1248:J1249" si="355">I1248*H1248</f>
        <v>1.84</v>
      </c>
      <c r="K1248" s="28">
        <f t="shared" si="354"/>
        <v>1.84</v>
      </c>
      <c r="L1248" s="29"/>
      <c r="M1248" s="6">
        <f t="shared" si="302"/>
        <v>0</v>
      </c>
    </row>
    <row r="1249" spans="1:15" ht="25.5" customHeight="1" x14ac:dyDescent="0.25">
      <c r="A1249" s="23" t="s">
        <v>28</v>
      </c>
      <c r="B1249" s="24" t="s">
        <v>935</v>
      </c>
      <c r="C1249" s="23" t="s">
        <v>21</v>
      </c>
      <c r="D1249" s="23" t="s">
        <v>936</v>
      </c>
      <c r="E1249" s="183" t="s">
        <v>31</v>
      </c>
      <c r="F1249" s="184"/>
      <c r="G1249" s="25" t="s">
        <v>159</v>
      </c>
      <c r="H1249" s="26">
        <v>1</v>
      </c>
      <c r="I1249" s="27">
        <v>41.08</v>
      </c>
      <c r="J1249" s="27">
        <f t="shared" si="355"/>
        <v>41.08</v>
      </c>
      <c r="K1249" s="28">
        <f t="shared" si="354"/>
        <v>41.08</v>
      </c>
      <c r="L1249" s="29"/>
      <c r="M1249" s="6">
        <f t="shared" si="302"/>
        <v>0</v>
      </c>
    </row>
    <row r="1250" spans="1:15" ht="18" customHeight="1" x14ac:dyDescent="0.25">
      <c r="A1250" s="30"/>
      <c r="B1250" s="30"/>
      <c r="C1250" s="30"/>
      <c r="D1250" s="30"/>
      <c r="E1250" s="30" t="s">
        <v>41</v>
      </c>
      <c r="F1250" s="31">
        <v>3.61</v>
      </c>
      <c r="G1250" s="30" t="s">
        <v>42</v>
      </c>
      <c r="H1250" s="31">
        <v>0</v>
      </c>
      <c r="I1250" s="30" t="s">
        <v>43</v>
      </c>
      <c r="J1250" s="31">
        <v>3.61</v>
      </c>
      <c r="K1250" s="32"/>
      <c r="L1250" s="29"/>
      <c r="M1250" s="6">
        <f t="shared" si="302"/>
        <v>0</v>
      </c>
    </row>
    <row r="1251" spans="1:15" ht="18" customHeight="1" x14ac:dyDescent="0.25">
      <c r="A1251" s="30"/>
      <c r="B1251" s="30"/>
      <c r="C1251" s="30"/>
      <c r="D1251" s="30"/>
      <c r="E1251" s="30" t="s">
        <v>44</v>
      </c>
      <c r="F1251" s="31">
        <f>J1251-J1245</f>
        <v>11.739999999999995</v>
      </c>
      <c r="G1251" s="30"/>
      <c r="H1251" s="187" t="s">
        <v>45</v>
      </c>
      <c r="I1251" s="188"/>
      <c r="J1251" s="31">
        <v>59.28</v>
      </c>
      <c r="K1251" s="34">
        <f>TRUNC(K1245*1.247,2)</f>
        <v>59.28</v>
      </c>
      <c r="L1251" s="29"/>
      <c r="M1251" s="6">
        <f t="shared" si="302"/>
        <v>0</v>
      </c>
    </row>
    <row r="1252" spans="1:15" x14ac:dyDescent="0.25">
      <c r="A1252" s="35"/>
      <c r="B1252" s="35"/>
      <c r="C1252" s="35"/>
      <c r="D1252" s="35"/>
      <c r="E1252" s="35"/>
      <c r="F1252" s="35"/>
      <c r="G1252" s="35" t="s">
        <v>46</v>
      </c>
      <c r="H1252" s="36" t="s">
        <v>940</v>
      </c>
      <c r="I1252" s="35" t="s">
        <v>48</v>
      </c>
      <c r="J1252" s="37">
        <f>J1251*H1252</f>
        <v>1126.32</v>
      </c>
      <c r="K1252" s="38">
        <f>TRUNC(H1252*K1251,2)</f>
        <v>1126.32</v>
      </c>
      <c r="L1252" s="39"/>
      <c r="M1252" s="6">
        <f t="shared" si="302"/>
        <v>0</v>
      </c>
      <c r="N1252" s="40">
        <f t="shared" ref="N1252:O1252" si="356">J1252</f>
        <v>1126.32</v>
      </c>
      <c r="O1252" s="40">
        <f t="shared" si="356"/>
        <v>1126.32</v>
      </c>
    </row>
    <row r="1253" spans="1:15" ht="0.75" customHeight="1" x14ac:dyDescent="0.25">
      <c r="A1253" s="41"/>
      <c r="B1253" s="41"/>
      <c r="C1253" s="41"/>
      <c r="D1253" s="41"/>
      <c r="E1253" s="41"/>
      <c r="F1253" s="41"/>
      <c r="G1253" s="41"/>
      <c r="H1253" s="41"/>
      <c r="I1253" s="41"/>
      <c r="J1253" s="41"/>
      <c r="K1253" s="42"/>
      <c r="L1253" s="43"/>
      <c r="M1253" s="6">
        <f t="shared" si="302"/>
        <v>0</v>
      </c>
    </row>
    <row r="1254" spans="1:15" ht="18" customHeight="1" x14ac:dyDescent="0.25">
      <c r="A1254" s="11" t="s">
        <v>941</v>
      </c>
      <c r="B1254" s="12" t="s">
        <v>11</v>
      </c>
      <c r="C1254" s="11" t="s">
        <v>12</v>
      </c>
      <c r="D1254" s="11" t="s">
        <v>13</v>
      </c>
      <c r="E1254" s="185" t="s">
        <v>14</v>
      </c>
      <c r="F1254" s="184"/>
      <c r="G1254" s="13" t="s">
        <v>15</v>
      </c>
      <c r="H1254" s="12" t="s">
        <v>16</v>
      </c>
      <c r="I1254" s="12" t="s">
        <v>17</v>
      </c>
      <c r="J1254" s="12" t="s">
        <v>18</v>
      </c>
      <c r="K1254" s="14"/>
      <c r="L1254" s="15"/>
      <c r="M1254" s="6">
        <f t="shared" si="302"/>
        <v>0</v>
      </c>
    </row>
    <row r="1255" spans="1:15" ht="25.5" customHeight="1" x14ac:dyDescent="0.25">
      <c r="A1255" s="16" t="s">
        <v>19</v>
      </c>
      <c r="B1255" s="17" t="s">
        <v>942</v>
      </c>
      <c r="C1255" s="16" t="s">
        <v>21</v>
      </c>
      <c r="D1255" s="16" t="s">
        <v>943</v>
      </c>
      <c r="E1255" s="186" t="s">
        <v>695</v>
      </c>
      <c r="F1255" s="184"/>
      <c r="G1255" s="18" t="s">
        <v>159</v>
      </c>
      <c r="H1255" s="19">
        <v>1</v>
      </c>
      <c r="I1255" s="20">
        <v>61.37</v>
      </c>
      <c r="J1255" s="20">
        <v>61.37</v>
      </c>
      <c r="K1255" s="52">
        <f>SUM(K1256:K1259)</f>
        <v>61.370000000000005</v>
      </c>
      <c r="L1255" s="22"/>
      <c r="M1255" s="6">
        <f t="shared" si="302"/>
        <v>0</v>
      </c>
    </row>
    <row r="1256" spans="1:15" ht="24" customHeight="1" x14ac:dyDescent="0.25">
      <c r="A1256" s="23" t="s">
        <v>25</v>
      </c>
      <c r="B1256" s="24" t="s">
        <v>702</v>
      </c>
      <c r="C1256" s="23" t="s">
        <v>21</v>
      </c>
      <c r="D1256" s="23" t="s">
        <v>703</v>
      </c>
      <c r="E1256" s="183" t="s">
        <v>23</v>
      </c>
      <c r="F1256" s="184"/>
      <c r="G1256" s="25" t="s">
        <v>24</v>
      </c>
      <c r="H1256" s="26">
        <v>0.13250000000000001</v>
      </c>
      <c r="I1256" s="27">
        <v>26.68</v>
      </c>
      <c r="J1256" s="27">
        <v>3.53</v>
      </c>
      <c r="K1256" s="28">
        <f t="shared" ref="K1256:K1259" si="357">TRUNC(H1256*I1256,2)</f>
        <v>3.53</v>
      </c>
      <c r="L1256" s="29"/>
      <c r="M1256" s="6">
        <f t="shared" si="302"/>
        <v>0</v>
      </c>
    </row>
    <row r="1257" spans="1:15" ht="25.5" customHeight="1" x14ac:dyDescent="0.25">
      <c r="A1257" s="23" t="s">
        <v>25</v>
      </c>
      <c r="B1257" s="24" t="s">
        <v>706</v>
      </c>
      <c r="C1257" s="23" t="s">
        <v>21</v>
      </c>
      <c r="D1257" s="23" t="s">
        <v>707</v>
      </c>
      <c r="E1257" s="183" t="s">
        <v>23</v>
      </c>
      <c r="F1257" s="184"/>
      <c r="G1257" s="25" t="s">
        <v>24</v>
      </c>
      <c r="H1257" s="26">
        <v>0.13250000000000001</v>
      </c>
      <c r="I1257" s="27">
        <v>21.96</v>
      </c>
      <c r="J1257" s="27">
        <v>2.9</v>
      </c>
      <c r="K1257" s="28">
        <f t="shared" si="357"/>
        <v>2.9</v>
      </c>
      <c r="L1257" s="29"/>
      <c r="M1257" s="6">
        <f t="shared" si="302"/>
        <v>0</v>
      </c>
    </row>
    <row r="1258" spans="1:15" ht="39" customHeight="1" x14ac:dyDescent="0.25">
      <c r="A1258" s="23" t="s">
        <v>28</v>
      </c>
      <c r="B1258" s="24" t="s">
        <v>944</v>
      </c>
      <c r="C1258" s="23" t="s">
        <v>21</v>
      </c>
      <c r="D1258" s="23" t="s">
        <v>945</v>
      </c>
      <c r="E1258" s="183" t="s">
        <v>31</v>
      </c>
      <c r="F1258" s="184"/>
      <c r="G1258" s="25" t="s">
        <v>159</v>
      </c>
      <c r="H1258" s="26">
        <v>2</v>
      </c>
      <c r="I1258" s="27">
        <v>1.58</v>
      </c>
      <c r="J1258" s="27">
        <v>3.16</v>
      </c>
      <c r="K1258" s="28">
        <f t="shared" si="357"/>
        <v>3.16</v>
      </c>
      <c r="L1258" s="29"/>
      <c r="M1258" s="6">
        <f t="shared" si="302"/>
        <v>0</v>
      </c>
    </row>
    <row r="1259" spans="1:15" ht="25.5" customHeight="1" x14ac:dyDescent="0.25">
      <c r="A1259" s="23" t="s">
        <v>28</v>
      </c>
      <c r="B1259" s="24" t="s">
        <v>935</v>
      </c>
      <c r="C1259" s="23" t="s">
        <v>21</v>
      </c>
      <c r="D1259" s="23" t="s">
        <v>936</v>
      </c>
      <c r="E1259" s="183" t="s">
        <v>31</v>
      </c>
      <c r="F1259" s="184"/>
      <c r="G1259" s="25" t="s">
        <v>159</v>
      </c>
      <c r="H1259" s="26">
        <v>1</v>
      </c>
      <c r="I1259" s="27">
        <v>51.78</v>
      </c>
      <c r="J1259" s="27">
        <v>51.78</v>
      </c>
      <c r="K1259" s="28">
        <f t="shared" si="357"/>
        <v>51.78</v>
      </c>
      <c r="L1259" s="29"/>
      <c r="M1259" s="6">
        <f t="shared" si="302"/>
        <v>0</v>
      </c>
    </row>
    <row r="1260" spans="1:15" ht="18" customHeight="1" x14ac:dyDescent="0.25">
      <c r="A1260" s="30"/>
      <c r="B1260" s="30"/>
      <c r="C1260" s="30"/>
      <c r="D1260" s="30"/>
      <c r="E1260" s="30" t="s">
        <v>41</v>
      </c>
      <c r="F1260" s="31">
        <v>5.0199999999999996</v>
      </c>
      <c r="G1260" s="30" t="s">
        <v>42</v>
      </c>
      <c r="H1260" s="31">
        <v>0</v>
      </c>
      <c r="I1260" s="30" t="s">
        <v>43</v>
      </c>
      <c r="J1260" s="31">
        <v>5.0199999999999996</v>
      </c>
      <c r="K1260" s="32"/>
      <c r="L1260" s="29"/>
      <c r="M1260" s="6">
        <f t="shared" si="302"/>
        <v>0</v>
      </c>
    </row>
    <row r="1261" spans="1:15" ht="18" customHeight="1" x14ac:dyDescent="0.25">
      <c r="A1261" s="30"/>
      <c r="B1261" s="30"/>
      <c r="C1261" s="30"/>
      <c r="D1261" s="30"/>
      <c r="E1261" s="30" t="s">
        <v>44</v>
      </c>
      <c r="F1261" s="31">
        <v>15.77</v>
      </c>
      <c r="G1261" s="30"/>
      <c r="H1261" s="187" t="s">
        <v>45</v>
      </c>
      <c r="I1261" s="188"/>
      <c r="J1261" s="31">
        <v>76.52</v>
      </c>
      <c r="K1261" s="46">
        <f>TRUNC(K1255*1.247,2)</f>
        <v>76.52</v>
      </c>
      <c r="L1261" s="29"/>
      <c r="M1261" s="6">
        <f t="shared" si="302"/>
        <v>0</v>
      </c>
    </row>
    <row r="1262" spans="1:15" x14ac:dyDescent="0.25">
      <c r="A1262" s="35"/>
      <c r="B1262" s="35"/>
      <c r="C1262" s="35"/>
      <c r="D1262" s="35"/>
      <c r="E1262" s="35"/>
      <c r="F1262" s="35"/>
      <c r="G1262" s="35" t="s">
        <v>46</v>
      </c>
      <c r="H1262" s="36" t="s">
        <v>170</v>
      </c>
      <c r="I1262" s="35" t="s">
        <v>48</v>
      </c>
      <c r="J1262" s="37">
        <f>J1261</f>
        <v>76.52</v>
      </c>
      <c r="K1262" s="45">
        <f>TRUNC(H1262*K1261,2)</f>
        <v>76.52</v>
      </c>
      <c r="L1262" s="39">
        <f>J1262-K1262</f>
        <v>0</v>
      </c>
      <c r="M1262" s="6">
        <f t="shared" si="302"/>
        <v>0</v>
      </c>
      <c r="N1262" s="40">
        <f t="shared" ref="N1262:O1262" si="358">J1262</f>
        <v>76.52</v>
      </c>
      <c r="O1262" s="40">
        <f t="shared" si="358"/>
        <v>76.52</v>
      </c>
    </row>
    <row r="1263" spans="1:15" ht="0.75" customHeight="1" x14ac:dyDescent="0.25">
      <c r="A1263" s="41"/>
      <c r="B1263" s="41"/>
      <c r="C1263" s="41"/>
      <c r="D1263" s="41"/>
      <c r="E1263" s="41"/>
      <c r="F1263" s="41"/>
      <c r="G1263" s="41"/>
      <c r="H1263" s="41"/>
      <c r="I1263" s="41"/>
      <c r="J1263" s="41"/>
      <c r="K1263" s="42"/>
      <c r="L1263" s="43"/>
      <c r="M1263" s="6">
        <f t="shared" si="302"/>
        <v>0</v>
      </c>
    </row>
    <row r="1264" spans="1:15" ht="18" customHeight="1" x14ac:dyDescent="0.25">
      <c r="A1264" s="11" t="s">
        <v>946</v>
      </c>
      <c r="B1264" s="12" t="s">
        <v>11</v>
      </c>
      <c r="C1264" s="11" t="s">
        <v>12</v>
      </c>
      <c r="D1264" s="11" t="s">
        <v>13</v>
      </c>
      <c r="E1264" s="185" t="s">
        <v>14</v>
      </c>
      <c r="F1264" s="184"/>
      <c r="G1264" s="13" t="s">
        <v>15</v>
      </c>
      <c r="H1264" s="12" t="s">
        <v>16</v>
      </c>
      <c r="I1264" s="12" t="s">
        <v>17</v>
      </c>
      <c r="J1264" s="12" t="s">
        <v>18</v>
      </c>
      <c r="K1264" s="14"/>
      <c r="L1264" s="15"/>
      <c r="M1264" s="6">
        <f t="shared" si="302"/>
        <v>0</v>
      </c>
    </row>
    <row r="1265" spans="1:15" ht="25.5" customHeight="1" x14ac:dyDescent="0.25">
      <c r="A1265" s="16" t="s">
        <v>19</v>
      </c>
      <c r="B1265" s="17" t="s">
        <v>947</v>
      </c>
      <c r="C1265" s="16" t="s">
        <v>21</v>
      </c>
      <c r="D1265" s="16" t="s">
        <v>948</v>
      </c>
      <c r="E1265" s="186" t="s">
        <v>695</v>
      </c>
      <c r="F1265" s="184"/>
      <c r="G1265" s="18" t="s">
        <v>159</v>
      </c>
      <c r="H1265" s="19">
        <v>1</v>
      </c>
      <c r="I1265" s="20">
        <v>64.42</v>
      </c>
      <c r="J1265" s="20">
        <v>64.42</v>
      </c>
      <c r="K1265" s="52">
        <f>SUM(K1266:K1269)</f>
        <v>64.42</v>
      </c>
      <c r="L1265" s="22"/>
      <c r="M1265" s="6">
        <f t="shared" si="302"/>
        <v>0</v>
      </c>
    </row>
    <row r="1266" spans="1:15" ht="24" customHeight="1" x14ac:dyDescent="0.25">
      <c r="A1266" s="23" t="s">
        <v>25</v>
      </c>
      <c r="B1266" s="24" t="s">
        <v>702</v>
      </c>
      <c r="C1266" s="23" t="s">
        <v>21</v>
      </c>
      <c r="D1266" s="23" t="s">
        <v>703</v>
      </c>
      <c r="E1266" s="183" t="s">
        <v>23</v>
      </c>
      <c r="F1266" s="184"/>
      <c r="G1266" s="25" t="s">
        <v>24</v>
      </c>
      <c r="H1266" s="26">
        <v>0.18229999999999999</v>
      </c>
      <c r="I1266" s="27">
        <v>26.68</v>
      </c>
      <c r="J1266" s="27">
        <v>4.8600000000000003</v>
      </c>
      <c r="K1266" s="28">
        <f t="shared" ref="K1266:K1269" si="359">TRUNC(H1266*I1266,2)</f>
        <v>4.8600000000000003</v>
      </c>
      <c r="L1266" s="29"/>
      <c r="M1266" s="6">
        <f t="shared" si="302"/>
        <v>0</v>
      </c>
    </row>
    <row r="1267" spans="1:15" ht="25.5" customHeight="1" x14ac:dyDescent="0.25">
      <c r="A1267" s="23" t="s">
        <v>25</v>
      </c>
      <c r="B1267" s="24" t="s">
        <v>706</v>
      </c>
      <c r="C1267" s="23" t="s">
        <v>21</v>
      </c>
      <c r="D1267" s="23" t="s">
        <v>707</v>
      </c>
      <c r="E1267" s="183" t="s">
        <v>23</v>
      </c>
      <c r="F1267" s="184"/>
      <c r="G1267" s="25" t="s">
        <v>24</v>
      </c>
      <c r="H1267" s="26">
        <v>0.18229999999999999</v>
      </c>
      <c r="I1267" s="27">
        <v>21.96</v>
      </c>
      <c r="J1267" s="27">
        <v>4</v>
      </c>
      <c r="K1267" s="28">
        <f t="shared" si="359"/>
        <v>4</v>
      </c>
      <c r="L1267" s="29"/>
      <c r="M1267" s="6">
        <f t="shared" si="302"/>
        <v>0</v>
      </c>
    </row>
    <row r="1268" spans="1:15" ht="39" customHeight="1" x14ac:dyDescent="0.25">
      <c r="A1268" s="23" t="s">
        <v>28</v>
      </c>
      <c r="B1268" s="24" t="s">
        <v>949</v>
      </c>
      <c r="C1268" s="23" t="s">
        <v>21</v>
      </c>
      <c r="D1268" s="23" t="s">
        <v>950</v>
      </c>
      <c r="E1268" s="183" t="s">
        <v>31</v>
      </c>
      <c r="F1268" s="184"/>
      <c r="G1268" s="25" t="s">
        <v>159</v>
      </c>
      <c r="H1268" s="26">
        <v>2</v>
      </c>
      <c r="I1268" s="27">
        <v>1.89</v>
      </c>
      <c r="J1268" s="27">
        <v>3.78</v>
      </c>
      <c r="K1268" s="28">
        <f t="shared" si="359"/>
        <v>3.78</v>
      </c>
      <c r="L1268" s="29"/>
      <c r="M1268" s="6">
        <f t="shared" si="302"/>
        <v>0</v>
      </c>
    </row>
    <row r="1269" spans="1:15" ht="25.5" customHeight="1" x14ac:dyDescent="0.25">
      <c r="A1269" s="23" t="s">
        <v>28</v>
      </c>
      <c r="B1269" s="24" t="s">
        <v>935</v>
      </c>
      <c r="C1269" s="23" t="s">
        <v>21</v>
      </c>
      <c r="D1269" s="23" t="s">
        <v>936</v>
      </c>
      <c r="E1269" s="183" t="s">
        <v>31</v>
      </c>
      <c r="F1269" s="184"/>
      <c r="G1269" s="25" t="s">
        <v>159</v>
      </c>
      <c r="H1269" s="26">
        <v>1</v>
      </c>
      <c r="I1269" s="27">
        <v>51.78</v>
      </c>
      <c r="J1269" s="27">
        <v>51.78</v>
      </c>
      <c r="K1269" s="28">
        <f t="shared" si="359"/>
        <v>51.78</v>
      </c>
      <c r="L1269" s="29"/>
      <c r="M1269" s="6">
        <f t="shared" si="302"/>
        <v>0</v>
      </c>
    </row>
    <row r="1270" spans="1:15" ht="18" customHeight="1" x14ac:dyDescent="0.25">
      <c r="A1270" s="30"/>
      <c r="B1270" s="30"/>
      <c r="C1270" s="30"/>
      <c r="D1270" s="30"/>
      <c r="E1270" s="30" t="s">
        <v>41</v>
      </c>
      <c r="F1270" s="31">
        <v>6.91</v>
      </c>
      <c r="G1270" s="30" t="s">
        <v>42</v>
      </c>
      <c r="H1270" s="31">
        <v>0</v>
      </c>
      <c r="I1270" s="30" t="s">
        <v>43</v>
      </c>
      <c r="J1270" s="31">
        <v>6.91</v>
      </c>
      <c r="K1270" s="32"/>
      <c r="L1270" s="29"/>
      <c r="M1270" s="6">
        <f t="shared" si="302"/>
        <v>0</v>
      </c>
    </row>
    <row r="1271" spans="1:15" ht="18" customHeight="1" x14ac:dyDescent="0.25">
      <c r="A1271" s="30"/>
      <c r="B1271" s="30"/>
      <c r="C1271" s="30"/>
      <c r="D1271" s="30"/>
      <c r="E1271" s="30" t="s">
        <v>44</v>
      </c>
      <c r="F1271" s="31">
        <v>16.55</v>
      </c>
      <c r="G1271" s="30"/>
      <c r="H1271" s="187" t="s">
        <v>45</v>
      </c>
      <c r="I1271" s="188"/>
      <c r="J1271" s="31">
        <v>80.33</v>
      </c>
      <c r="K1271" s="46">
        <f>TRUNC(K1265*1.247,2)</f>
        <v>80.33</v>
      </c>
      <c r="L1271" s="29"/>
      <c r="M1271" s="6">
        <f t="shared" si="302"/>
        <v>0</v>
      </c>
    </row>
    <row r="1272" spans="1:15" x14ac:dyDescent="0.25">
      <c r="A1272" s="35"/>
      <c r="B1272" s="35"/>
      <c r="C1272" s="35"/>
      <c r="D1272" s="35"/>
      <c r="E1272" s="35"/>
      <c r="F1272" s="35"/>
      <c r="G1272" s="35" t="s">
        <v>46</v>
      </c>
      <c r="H1272" s="36" t="s">
        <v>170</v>
      </c>
      <c r="I1272" s="35" t="s">
        <v>48</v>
      </c>
      <c r="J1272" s="31">
        <v>80.33</v>
      </c>
      <c r="K1272" s="45">
        <f>TRUNC(H1272*K1271,2)</f>
        <v>80.33</v>
      </c>
      <c r="L1272" s="39">
        <f>J1272-K1272</f>
        <v>0</v>
      </c>
      <c r="M1272" s="6">
        <f t="shared" si="302"/>
        <v>0</v>
      </c>
      <c r="N1272" s="40">
        <f t="shared" ref="N1272:O1272" si="360">J1272</f>
        <v>80.33</v>
      </c>
      <c r="O1272" s="40">
        <f t="shared" si="360"/>
        <v>80.33</v>
      </c>
    </row>
    <row r="1273" spans="1:15" ht="0.75" customHeight="1" x14ac:dyDescent="0.25">
      <c r="A1273" s="41"/>
      <c r="B1273" s="41"/>
      <c r="C1273" s="41"/>
      <c r="D1273" s="41"/>
      <c r="E1273" s="41"/>
      <c r="F1273" s="41"/>
      <c r="G1273" s="41"/>
      <c r="H1273" s="41"/>
      <c r="I1273" s="41"/>
      <c r="J1273" s="41"/>
      <c r="K1273" s="42"/>
      <c r="L1273" s="43"/>
      <c r="M1273" s="6">
        <f t="shared" si="302"/>
        <v>0</v>
      </c>
    </row>
    <row r="1274" spans="1:15" ht="18" customHeight="1" x14ac:dyDescent="0.25">
      <c r="A1274" s="11" t="s">
        <v>951</v>
      </c>
      <c r="B1274" s="12" t="s">
        <v>11</v>
      </c>
      <c r="C1274" s="11" t="s">
        <v>12</v>
      </c>
      <c r="D1274" s="11" t="s">
        <v>13</v>
      </c>
      <c r="E1274" s="185" t="s">
        <v>14</v>
      </c>
      <c r="F1274" s="184"/>
      <c r="G1274" s="13" t="s">
        <v>15</v>
      </c>
      <c r="H1274" s="12" t="s">
        <v>16</v>
      </c>
      <c r="I1274" s="12" t="s">
        <v>17</v>
      </c>
      <c r="J1274" s="12" t="s">
        <v>18</v>
      </c>
      <c r="K1274" s="14"/>
      <c r="L1274" s="15"/>
      <c r="M1274" s="6">
        <f t="shared" si="302"/>
        <v>0</v>
      </c>
    </row>
    <row r="1275" spans="1:15" ht="25.5" customHeight="1" x14ac:dyDescent="0.25">
      <c r="A1275" s="16" t="s">
        <v>19</v>
      </c>
      <c r="B1275" s="17" t="s">
        <v>952</v>
      </c>
      <c r="C1275" s="16" t="s">
        <v>21</v>
      </c>
      <c r="D1275" s="16" t="s">
        <v>953</v>
      </c>
      <c r="E1275" s="186" t="s">
        <v>695</v>
      </c>
      <c r="F1275" s="184"/>
      <c r="G1275" s="18" t="s">
        <v>159</v>
      </c>
      <c r="H1275" s="19">
        <v>1</v>
      </c>
      <c r="I1275" s="20">
        <v>61.37</v>
      </c>
      <c r="J1275" s="20">
        <v>61.37</v>
      </c>
      <c r="K1275" s="52">
        <f>SUM(K1276:K1279)</f>
        <v>61.370000000000005</v>
      </c>
      <c r="L1275" s="22"/>
      <c r="M1275" s="6">
        <f t="shared" si="302"/>
        <v>0</v>
      </c>
    </row>
    <row r="1276" spans="1:15" ht="25.5" customHeight="1" x14ac:dyDescent="0.25">
      <c r="A1276" s="23" t="s">
        <v>25</v>
      </c>
      <c r="B1276" s="24" t="s">
        <v>706</v>
      </c>
      <c r="C1276" s="23" t="s">
        <v>21</v>
      </c>
      <c r="D1276" s="23" t="s">
        <v>707</v>
      </c>
      <c r="E1276" s="183" t="s">
        <v>23</v>
      </c>
      <c r="F1276" s="184"/>
      <c r="G1276" s="25" t="s">
        <v>24</v>
      </c>
      <c r="H1276" s="26">
        <v>0.13250000000000001</v>
      </c>
      <c r="I1276" s="27">
        <v>21.96</v>
      </c>
      <c r="J1276" s="27">
        <v>2.9</v>
      </c>
      <c r="K1276" s="28">
        <f t="shared" ref="K1276:K1279" si="361">TRUNC(H1276*I1276,2)</f>
        <v>2.9</v>
      </c>
      <c r="L1276" s="29"/>
      <c r="M1276" s="6">
        <f t="shared" si="302"/>
        <v>0</v>
      </c>
    </row>
    <row r="1277" spans="1:15" ht="24" customHeight="1" x14ac:dyDescent="0.25">
      <c r="A1277" s="23" t="s">
        <v>25</v>
      </c>
      <c r="B1277" s="24" t="s">
        <v>702</v>
      </c>
      <c r="C1277" s="23" t="s">
        <v>21</v>
      </c>
      <c r="D1277" s="23" t="s">
        <v>703</v>
      </c>
      <c r="E1277" s="183" t="s">
        <v>23</v>
      </c>
      <c r="F1277" s="184"/>
      <c r="G1277" s="25" t="s">
        <v>24</v>
      </c>
      <c r="H1277" s="26">
        <v>0.13250000000000001</v>
      </c>
      <c r="I1277" s="27">
        <v>26.68</v>
      </c>
      <c r="J1277" s="27">
        <v>3.53</v>
      </c>
      <c r="K1277" s="28">
        <f t="shared" si="361"/>
        <v>3.53</v>
      </c>
      <c r="L1277" s="29"/>
      <c r="M1277" s="6">
        <f t="shared" si="302"/>
        <v>0</v>
      </c>
    </row>
    <row r="1278" spans="1:15" ht="39" customHeight="1" x14ac:dyDescent="0.25">
      <c r="A1278" s="23" t="s">
        <v>28</v>
      </c>
      <c r="B1278" s="24" t="s">
        <v>944</v>
      </c>
      <c r="C1278" s="23" t="s">
        <v>21</v>
      </c>
      <c r="D1278" s="23" t="s">
        <v>945</v>
      </c>
      <c r="E1278" s="183" t="s">
        <v>31</v>
      </c>
      <c r="F1278" s="184"/>
      <c r="G1278" s="25" t="s">
        <v>159</v>
      </c>
      <c r="H1278" s="26">
        <v>2</v>
      </c>
      <c r="I1278" s="27">
        <v>1.58</v>
      </c>
      <c r="J1278" s="27">
        <v>3.16</v>
      </c>
      <c r="K1278" s="28">
        <f t="shared" si="361"/>
        <v>3.16</v>
      </c>
      <c r="L1278" s="29"/>
      <c r="M1278" s="6">
        <f t="shared" si="302"/>
        <v>0</v>
      </c>
    </row>
    <row r="1279" spans="1:15" ht="25.5" customHeight="1" x14ac:dyDescent="0.25">
      <c r="A1279" s="23" t="s">
        <v>28</v>
      </c>
      <c r="B1279" s="24" t="s">
        <v>935</v>
      </c>
      <c r="C1279" s="23" t="s">
        <v>21</v>
      </c>
      <c r="D1279" s="23" t="s">
        <v>936</v>
      </c>
      <c r="E1279" s="183" t="s">
        <v>31</v>
      </c>
      <c r="F1279" s="184"/>
      <c r="G1279" s="25" t="s">
        <v>159</v>
      </c>
      <c r="H1279" s="26">
        <v>1</v>
      </c>
      <c r="I1279" s="27">
        <v>51.78</v>
      </c>
      <c r="J1279" s="27">
        <v>51.78</v>
      </c>
      <c r="K1279" s="28">
        <f t="shared" si="361"/>
        <v>51.78</v>
      </c>
      <c r="L1279" s="29"/>
      <c r="M1279" s="6">
        <f t="shared" ref="M1279:M1533" si="362">ABS(L1279)</f>
        <v>0</v>
      </c>
    </row>
    <row r="1280" spans="1:15" ht="18" customHeight="1" x14ac:dyDescent="0.25">
      <c r="A1280" s="30"/>
      <c r="B1280" s="30"/>
      <c r="C1280" s="30"/>
      <c r="D1280" s="30"/>
      <c r="E1280" s="30" t="s">
        <v>41</v>
      </c>
      <c r="F1280" s="31">
        <v>5.0199999999999996</v>
      </c>
      <c r="G1280" s="30" t="s">
        <v>42</v>
      </c>
      <c r="H1280" s="31">
        <v>0</v>
      </c>
      <c r="I1280" s="30" t="s">
        <v>43</v>
      </c>
      <c r="J1280" s="31">
        <v>5.0199999999999996</v>
      </c>
      <c r="K1280" s="32"/>
      <c r="L1280" s="29"/>
      <c r="M1280" s="6">
        <f t="shared" si="362"/>
        <v>0</v>
      </c>
    </row>
    <row r="1281" spans="1:15" ht="18" customHeight="1" x14ac:dyDescent="0.25">
      <c r="A1281" s="30"/>
      <c r="B1281" s="30"/>
      <c r="C1281" s="30"/>
      <c r="D1281" s="30"/>
      <c r="E1281" s="30" t="s">
        <v>44</v>
      </c>
      <c r="F1281" s="31">
        <v>15.77</v>
      </c>
      <c r="G1281" s="30"/>
      <c r="H1281" s="187" t="s">
        <v>45</v>
      </c>
      <c r="I1281" s="188"/>
      <c r="J1281" s="31">
        <v>76.52</v>
      </c>
      <c r="K1281" s="46">
        <f>TRUNC(K1275*1.247,2)</f>
        <v>76.52</v>
      </c>
      <c r="L1281" s="29"/>
      <c r="M1281" s="6">
        <f t="shared" si="362"/>
        <v>0</v>
      </c>
    </row>
    <row r="1282" spans="1:15" x14ac:dyDescent="0.25">
      <c r="A1282" s="35"/>
      <c r="B1282" s="35"/>
      <c r="C1282" s="35"/>
      <c r="D1282" s="35"/>
      <c r="E1282" s="35"/>
      <c r="F1282" s="35"/>
      <c r="G1282" s="35" t="s">
        <v>46</v>
      </c>
      <c r="H1282" s="36" t="s">
        <v>429</v>
      </c>
      <c r="I1282" s="35" t="s">
        <v>48</v>
      </c>
      <c r="J1282" s="37">
        <v>229.56</v>
      </c>
      <c r="K1282" s="45">
        <f>TRUNC(H1282*K1281,2)</f>
        <v>229.56</v>
      </c>
      <c r="L1282" s="39">
        <f>J1282-K1282</f>
        <v>0</v>
      </c>
      <c r="M1282" s="6">
        <f t="shared" si="362"/>
        <v>0</v>
      </c>
      <c r="N1282" s="40">
        <f t="shared" ref="N1282:O1282" si="363">J1282</f>
        <v>229.56</v>
      </c>
      <c r="O1282" s="40">
        <f t="shared" si="363"/>
        <v>229.56</v>
      </c>
    </row>
    <row r="1283" spans="1:15" ht="0.75" customHeight="1" x14ac:dyDescent="0.25">
      <c r="A1283" s="41"/>
      <c r="B1283" s="41"/>
      <c r="C1283" s="41"/>
      <c r="D1283" s="41"/>
      <c r="E1283" s="41"/>
      <c r="F1283" s="41"/>
      <c r="G1283" s="41"/>
      <c r="H1283" s="41"/>
      <c r="I1283" s="41"/>
      <c r="J1283" s="41"/>
      <c r="K1283" s="42"/>
      <c r="L1283" s="43"/>
      <c r="M1283" s="6">
        <f t="shared" si="362"/>
        <v>0</v>
      </c>
    </row>
    <row r="1284" spans="1:15" ht="18" customHeight="1" x14ac:dyDescent="0.25">
      <c r="A1284" s="11" t="s">
        <v>954</v>
      </c>
      <c r="B1284" s="12" t="s">
        <v>11</v>
      </c>
      <c r="C1284" s="11" t="s">
        <v>12</v>
      </c>
      <c r="D1284" s="11" t="s">
        <v>13</v>
      </c>
      <c r="E1284" s="185" t="s">
        <v>14</v>
      </c>
      <c r="F1284" s="184"/>
      <c r="G1284" s="13" t="s">
        <v>15</v>
      </c>
      <c r="H1284" s="12" t="s">
        <v>16</v>
      </c>
      <c r="I1284" s="12" t="s">
        <v>17</v>
      </c>
      <c r="J1284" s="12" t="s">
        <v>18</v>
      </c>
      <c r="K1284" s="14"/>
      <c r="L1284" s="15"/>
      <c r="M1284" s="6">
        <f t="shared" si="362"/>
        <v>0</v>
      </c>
    </row>
    <row r="1285" spans="1:15" ht="25.5" customHeight="1" x14ac:dyDescent="0.25">
      <c r="A1285" s="16" t="s">
        <v>19</v>
      </c>
      <c r="B1285" s="17" t="s">
        <v>698</v>
      </c>
      <c r="C1285" s="16" t="s">
        <v>21</v>
      </c>
      <c r="D1285" s="16" t="s">
        <v>699</v>
      </c>
      <c r="E1285" s="186" t="s">
        <v>695</v>
      </c>
      <c r="F1285" s="184"/>
      <c r="G1285" s="18" t="s">
        <v>159</v>
      </c>
      <c r="H1285" s="19">
        <v>1</v>
      </c>
      <c r="I1285" s="20">
        <v>75.06</v>
      </c>
      <c r="J1285" s="20">
        <v>75.06</v>
      </c>
      <c r="K1285" s="52">
        <f>SUM(K1286:K1288)</f>
        <v>75.06</v>
      </c>
      <c r="L1285" s="22"/>
      <c r="M1285" s="6">
        <f t="shared" si="362"/>
        <v>0</v>
      </c>
    </row>
    <row r="1286" spans="1:15" ht="25.5" customHeight="1" x14ac:dyDescent="0.25">
      <c r="A1286" s="23" t="s">
        <v>25</v>
      </c>
      <c r="B1286" s="24" t="s">
        <v>706</v>
      </c>
      <c r="C1286" s="23" t="s">
        <v>21</v>
      </c>
      <c r="D1286" s="23" t="s">
        <v>707</v>
      </c>
      <c r="E1286" s="183" t="s">
        <v>23</v>
      </c>
      <c r="F1286" s="184"/>
      <c r="G1286" s="25" t="s">
        <v>24</v>
      </c>
      <c r="H1286" s="26">
        <v>0.24840000000000001</v>
      </c>
      <c r="I1286" s="27">
        <v>21.96</v>
      </c>
      <c r="J1286" s="27">
        <v>5.45</v>
      </c>
      <c r="K1286" s="28">
        <f t="shared" ref="K1286:K1288" si="364">TRUNC(H1286*I1286,2)</f>
        <v>5.45</v>
      </c>
      <c r="L1286" s="29"/>
      <c r="M1286" s="6">
        <f t="shared" si="362"/>
        <v>0</v>
      </c>
    </row>
    <row r="1287" spans="1:15" ht="24" customHeight="1" x14ac:dyDescent="0.25">
      <c r="A1287" s="23" t="s">
        <v>25</v>
      </c>
      <c r="B1287" s="24" t="s">
        <v>702</v>
      </c>
      <c r="C1287" s="23" t="s">
        <v>21</v>
      </c>
      <c r="D1287" s="23" t="s">
        <v>703</v>
      </c>
      <c r="E1287" s="183" t="s">
        <v>23</v>
      </c>
      <c r="F1287" s="184"/>
      <c r="G1287" s="25" t="s">
        <v>24</v>
      </c>
      <c r="H1287" s="26">
        <v>0.24840000000000001</v>
      </c>
      <c r="I1287" s="27">
        <v>26.68</v>
      </c>
      <c r="J1287" s="27">
        <v>6.62</v>
      </c>
      <c r="K1287" s="28">
        <f t="shared" si="364"/>
        <v>6.62</v>
      </c>
      <c r="L1287" s="29"/>
      <c r="M1287" s="6">
        <f t="shared" si="362"/>
        <v>0</v>
      </c>
    </row>
    <row r="1288" spans="1:15" ht="39" customHeight="1" x14ac:dyDescent="0.25">
      <c r="A1288" s="23" t="s">
        <v>28</v>
      </c>
      <c r="B1288" s="24" t="s">
        <v>955</v>
      </c>
      <c r="C1288" s="23" t="s">
        <v>21</v>
      </c>
      <c r="D1288" s="23" t="s">
        <v>956</v>
      </c>
      <c r="E1288" s="183" t="s">
        <v>31</v>
      </c>
      <c r="F1288" s="184"/>
      <c r="G1288" s="25" t="s">
        <v>159</v>
      </c>
      <c r="H1288" s="26">
        <v>1</v>
      </c>
      <c r="I1288" s="27">
        <v>62.99</v>
      </c>
      <c r="J1288" s="27">
        <v>62.99</v>
      </c>
      <c r="K1288" s="28">
        <f t="shared" si="364"/>
        <v>62.99</v>
      </c>
      <c r="L1288" s="29"/>
      <c r="M1288" s="6">
        <f t="shared" si="362"/>
        <v>0</v>
      </c>
    </row>
    <row r="1289" spans="1:15" ht="18" customHeight="1" x14ac:dyDescent="0.25">
      <c r="A1289" s="30"/>
      <c r="B1289" s="30"/>
      <c r="C1289" s="30"/>
      <c r="D1289" s="30"/>
      <c r="E1289" s="30" t="s">
        <v>41</v>
      </c>
      <c r="F1289" s="31">
        <v>9.42</v>
      </c>
      <c r="G1289" s="30" t="s">
        <v>42</v>
      </c>
      <c r="H1289" s="31">
        <v>0</v>
      </c>
      <c r="I1289" s="30" t="s">
        <v>43</v>
      </c>
      <c r="J1289" s="31">
        <v>9.42</v>
      </c>
      <c r="K1289" s="32"/>
      <c r="L1289" s="29"/>
      <c r="M1289" s="6">
        <f t="shared" si="362"/>
        <v>0</v>
      </c>
    </row>
    <row r="1290" spans="1:15" ht="18" customHeight="1" x14ac:dyDescent="0.25">
      <c r="A1290" s="30"/>
      <c r="B1290" s="30"/>
      <c r="C1290" s="30"/>
      <c r="D1290" s="30"/>
      <c r="E1290" s="30" t="s">
        <v>44</v>
      </c>
      <c r="F1290" s="31">
        <v>19.29</v>
      </c>
      <c r="G1290" s="30"/>
      <c r="H1290" s="187" t="s">
        <v>45</v>
      </c>
      <c r="I1290" s="188"/>
      <c r="J1290" s="31">
        <v>93.59</v>
      </c>
      <c r="K1290" s="46">
        <f>TRUNC(K1285*1.247,2)</f>
        <v>93.59</v>
      </c>
      <c r="L1290" s="29"/>
      <c r="M1290" s="6">
        <f t="shared" si="362"/>
        <v>0</v>
      </c>
    </row>
    <row r="1291" spans="1:15" x14ac:dyDescent="0.25">
      <c r="A1291" s="35"/>
      <c r="B1291" s="35"/>
      <c r="C1291" s="35"/>
      <c r="D1291" s="35"/>
      <c r="E1291" s="35"/>
      <c r="F1291" s="35"/>
      <c r="G1291" s="35" t="s">
        <v>46</v>
      </c>
      <c r="H1291" s="36" t="s">
        <v>429</v>
      </c>
      <c r="I1291" s="35" t="s">
        <v>48</v>
      </c>
      <c r="J1291" s="37">
        <v>280.77</v>
      </c>
      <c r="K1291" s="45">
        <f>TRUNC(H1291*K1290,2)</f>
        <v>280.77</v>
      </c>
      <c r="L1291" s="39">
        <f>J1291-K1291</f>
        <v>0</v>
      </c>
      <c r="M1291" s="6">
        <f t="shared" si="362"/>
        <v>0</v>
      </c>
      <c r="N1291" s="40">
        <f t="shared" ref="N1291:O1291" si="365">J1291</f>
        <v>280.77</v>
      </c>
      <c r="O1291" s="40">
        <f t="shared" si="365"/>
        <v>280.77</v>
      </c>
    </row>
    <row r="1292" spans="1:15" ht="0.75" customHeight="1" x14ac:dyDescent="0.25">
      <c r="A1292" s="41"/>
      <c r="B1292" s="41"/>
      <c r="C1292" s="41"/>
      <c r="D1292" s="41"/>
      <c r="E1292" s="41"/>
      <c r="F1292" s="41"/>
      <c r="G1292" s="41"/>
      <c r="H1292" s="41"/>
      <c r="I1292" s="41"/>
      <c r="J1292" s="41"/>
      <c r="K1292" s="42"/>
      <c r="L1292" s="43"/>
      <c r="M1292" s="6">
        <f t="shared" si="362"/>
        <v>0</v>
      </c>
    </row>
    <row r="1293" spans="1:15" ht="18" customHeight="1" x14ac:dyDescent="0.25">
      <c r="A1293" s="11" t="s">
        <v>957</v>
      </c>
      <c r="B1293" s="12" t="s">
        <v>11</v>
      </c>
      <c r="C1293" s="11" t="s">
        <v>12</v>
      </c>
      <c r="D1293" s="11" t="s">
        <v>13</v>
      </c>
      <c r="E1293" s="185" t="s">
        <v>14</v>
      </c>
      <c r="F1293" s="184"/>
      <c r="G1293" s="13" t="s">
        <v>15</v>
      </c>
      <c r="H1293" s="12" t="s">
        <v>16</v>
      </c>
      <c r="I1293" s="12" t="s">
        <v>17</v>
      </c>
      <c r="J1293" s="12" t="s">
        <v>18</v>
      </c>
      <c r="K1293" s="14"/>
      <c r="L1293" s="15"/>
      <c r="M1293" s="6">
        <f t="shared" si="362"/>
        <v>0</v>
      </c>
    </row>
    <row r="1294" spans="1:15" ht="39" customHeight="1" x14ac:dyDescent="0.25">
      <c r="A1294" s="16" t="s">
        <v>19</v>
      </c>
      <c r="B1294" s="17" t="s">
        <v>958</v>
      </c>
      <c r="C1294" s="16" t="s">
        <v>21</v>
      </c>
      <c r="D1294" s="16" t="s">
        <v>959</v>
      </c>
      <c r="E1294" s="186" t="s">
        <v>695</v>
      </c>
      <c r="F1294" s="184"/>
      <c r="G1294" s="18" t="s">
        <v>159</v>
      </c>
      <c r="H1294" s="19">
        <v>1</v>
      </c>
      <c r="I1294" s="20">
        <f>J1294</f>
        <v>299.81</v>
      </c>
      <c r="J1294" s="20">
        <v>299.81</v>
      </c>
      <c r="K1294" s="51">
        <f>SUM(K1295:K1301)</f>
        <v>299.81</v>
      </c>
      <c r="L1294" s="22"/>
      <c r="M1294" s="6">
        <f t="shared" si="362"/>
        <v>0</v>
      </c>
    </row>
    <row r="1295" spans="1:15" ht="24" customHeight="1" x14ac:dyDescent="0.25">
      <c r="A1295" s="23" t="s">
        <v>25</v>
      </c>
      <c r="B1295" s="24" t="s">
        <v>73</v>
      </c>
      <c r="C1295" s="23" t="s">
        <v>21</v>
      </c>
      <c r="D1295" s="23" t="s">
        <v>74</v>
      </c>
      <c r="E1295" s="183" t="s">
        <v>23</v>
      </c>
      <c r="F1295" s="184"/>
      <c r="G1295" s="25" t="s">
        <v>24</v>
      </c>
      <c r="H1295" s="26">
        <v>5.0799999999999998E-2</v>
      </c>
      <c r="I1295" s="27">
        <v>20.32</v>
      </c>
      <c r="J1295" s="27">
        <v>1.03</v>
      </c>
      <c r="K1295" s="28">
        <f t="shared" ref="K1295:K1301" si="366">TRUNC(H1295*I1295,2)</f>
        <v>1.03</v>
      </c>
      <c r="L1295" s="29"/>
      <c r="M1295" s="6">
        <f t="shared" si="362"/>
        <v>0</v>
      </c>
    </row>
    <row r="1296" spans="1:15" ht="24" customHeight="1" x14ac:dyDescent="0.25">
      <c r="A1296" s="23" t="s">
        <v>25</v>
      </c>
      <c r="B1296" s="24" t="s">
        <v>146</v>
      </c>
      <c r="C1296" s="23" t="s">
        <v>21</v>
      </c>
      <c r="D1296" s="23" t="s">
        <v>147</v>
      </c>
      <c r="E1296" s="183" t="s">
        <v>23</v>
      </c>
      <c r="F1296" s="184"/>
      <c r="G1296" s="25" t="s">
        <v>24</v>
      </c>
      <c r="H1296" s="26">
        <v>6.4699999999999994E-2</v>
      </c>
      <c r="I1296" s="27">
        <v>25.62</v>
      </c>
      <c r="J1296" s="27">
        <v>1.65</v>
      </c>
      <c r="K1296" s="28">
        <f t="shared" si="366"/>
        <v>1.65</v>
      </c>
      <c r="L1296" s="29"/>
      <c r="M1296" s="6">
        <f t="shared" si="362"/>
        <v>0</v>
      </c>
    </row>
    <row r="1297" spans="1:15" ht="64.5" customHeight="1" x14ac:dyDescent="0.25">
      <c r="A1297" s="23" t="s">
        <v>25</v>
      </c>
      <c r="B1297" s="24" t="s">
        <v>960</v>
      </c>
      <c r="C1297" s="23" t="s">
        <v>21</v>
      </c>
      <c r="D1297" s="23" t="s">
        <v>961</v>
      </c>
      <c r="E1297" s="183" t="s">
        <v>97</v>
      </c>
      <c r="F1297" s="184"/>
      <c r="G1297" s="25" t="s">
        <v>98</v>
      </c>
      <c r="H1297" s="26">
        <v>3.2800000000000003E-2</v>
      </c>
      <c r="I1297" s="27">
        <v>115</v>
      </c>
      <c r="J1297" s="27">
        <f t="shared" ref="J1297:J1301" si="367">I1297*H1297</f>
        <v>3.7720000000000002</v>
      </c>
      <c r="K1297" s="28">
        <f t="shared" si="366"/>
        <v>3.77</v>
      </c>
      <c r="L1297" s="29"/>
      <c r="M1297" s="6">
        <f t="shared" si="362"/>
        <v>0</v>
      </c>
    </row>
    <row r="1298" spans="1:15" ht="64.5" customHeight="1" x14ac:dyDescent="0.25">
      <c r="A1298" s="23" t="s">
        <v>25</v>
      </c>
      <c r="B1298" s="24" t="s">
        <v>962</v>
      </c>
      <c r="C1298" s="23" t="s">
        <v>21</v>
      </c>
      <c r="D1298" s="23" t="s">
        <v>963</v>
      </c>
      <c r="E1298" s="183" t="s">
        <v>97</v>
      </c>
      <c r="F1298" s="184"/>
      <c r="G1298" s="25" t="s">
        <v>101</v>
      </c>
      <c r="H1298" s="26">
        <v>6.6900000000000001E-2</v>
      </c>
      <c r="I1298" s="27">
        <v>35.979999999999997</v>
      </c>
      <c r="J1298" s="27">
        <f t="shared" si="367"/>
        <v>2.4070619999999998</v>
      </c>
      <c r="K1298" s="28">
        <f t="shared" si="366"/>
        <v>2.4</v>
      </c>
      <c r="L1298" s="29"/>
      <c r="M1298" s="6">
        <f t="shared" si="362"/>
        <v>0</v>
      </c>
    </row>
    <row r="1299" spans="1:15" ht="39" customHeight="1" x14ac:dyDescent="0.25">
      <c r="A1299" s="23" t="s">
        <v>25</v>
      </c>
      <c r="B1299" s="24" t="s">
        <v>964</v>
      </c>
      <c r="C1299" s="23" t="s">
        <v>21</v>
      </c>
      <c r="D1299" s="23" t="s">
        <v>965</v>
      </c>
      <c r="E1299" s="183" t="s">
        <v>69</v>
      </c>
      <c r="F1299" s="184"/>
      <c r="G1299" s="25" t="s">
        <v>70</v>
      </c>
      <c r="H1299" s="26">
        <v>3.2399999999999998E-2</v>
      </c>
      <c r="I1299" s="27">
        <v>2004.74</v>
      </c>
      <c r="J1299" s="27">
        <f t="shared" si="367"/>
        <v>64.953575999999998</v>
      </c>
      <c r="K1299" s="28">
        <f t="shared" si="366"/>
        <v>64.95</v>
      </c>
      <c r="L1299" s="29"/>
      <c r="M1299" s="6">
        <f t="shared" si="362"/>
        <v>0</v>
      </c>
    </row>
    <row r="1300" spans="1:15" ht="39" customHeight="1" x14ac:dyDescent="0.25">
      <c r="A1300" s="23" t="s">
        <v>25</v>
      </c>
      <c r="B1300" s="24" t="s">
        <v>966</v>
      </c>
      <c r="C1300" s="23" t="s">
        <v>21</v>
      </c>
      <c r="D1300" s="23" t="s">
        <v>967</v>
      </c>
      <c r="E1300" s="183" t="s">
        <v>183</v>
      </c>
      <c r="F1300" s="184"/>
      <c r="G1300" s="25" t="s">
        <v>70</v>
      </c>
      <c r="H1300" s="26">
        <v>8.1000000000000003E-2</v>
      </c>
      <c r="I1300" s="27">
        <v>300</v>
      </c>
      <c r="J1300" s="27">
        <f t="shared" si="367"/>
        <v>24.3</v>
      </c>
      <c r="K1300" s="28">
        <f t="shared" si="366"/>
        <v>24.3</v>
      </c>
      <c r="L1300" s="29"/>
      <c r="M1300" s="6">
        <f t="shared" si="362"/>
        <v>0</v>
      </c>
    </row>
    <row r="1301" spans="1:15" ht="25.5" customHeight="1" x14ac:dyDescent="0.25">
      <c r="A1301" s="23" t="s">
        <v>28</v>
      </c>
      <c r="B1301" s="24" t="s">
        <v>968</v>
      </c>
      <c r="C1301" s="23" t="s">
        <v>21</v>
      </c>
      <c r="D1301" s="23" t="s">
        <v>969</v>
      </c>
      <c r="E1301" s="183" t="s">
        <v>31</v>
      </c>
      <c r="F1301" s="184"/>
      <c r="G1301" s="25" t="s">
        <v>159</v>
      </c>
      <c r="H1301" s="26">
        <v>1</v>
      </c>
      <c r="I1301" s="27">
        <v>201.71</v>
      </c>
      <c r="J1301" s="27">
        <f t="shared" si="367"/>
        <v>201.71</v>
      </c>
      <c r="K1301" s="28">
        <f t="shared" si="366"/>
        <v>201.71</v>
      </c>
      <c r="L1301" s="29"/>
      <c r="M1301" s="6">
        <f t="shared" si="362"/>
        <v>0</v>
      </c>
    </row>
    <row r="1302" spans="1:15" ht="18" customHeight="1" x14ac:dyDescent="0.25">
      <c r="A1302" s="30"/>
      <c r="B1302" s="30"/>
      <c r="C1302" s="30"/>
      <c r="D1302" s="30"/>
      <c r="E1302" s="30" t="s">
        <v>41</v>
      </c>
      <c r="F1302" s="31">
        <v>47.86</v>
      </c>
      <c r="G1302" s="30" t="s">
        <v>42</v>
      </c>
      <c r="H1302" s="31">
        <v>0</v>
      </c>
      <c r="I1302" s="30" t="s">
        <v>43</v>
      </c>
      <c r="J1302" s="31">
        <v>47.86</v>
      </c>
      <c r="K1302" s="32"/>
      <c r="L1302" s="29"/>
      <c r="M1302" s="6">
        <f t="shared" si="362"/>
        <v>0</v>
      </c>
    </row>
    <row r="1303" spans="1:15" ht="18" customHeight="1" x14ac:dyDescent="0.25">
      <c r="A1303" s="30"/>
      <c r="B1303" s="30"/>
      <c r="C1303" s="30"/>
      <c r="D1303" s="30"/>
      <c r="E1303" s="30" t="s">
        <v>44</v>
      </c>
      <c r="F1303" s="31">
        <f>J1303-J1294</f>
        <v>74.050000000000011</v>
      </c>
      <c r="G1303" s="30"/>
      <c r="H1303" s="187" t="s">
        <v>45</v>
      </c>
      <c r="I1303" s="188"/>
      <c r="J1303" s="31">
        <v>373.86</v>
      </c>
      <c r="K1303" s="46">
        <f>TRUNC(K1294*1.247,2)</f>
        <v>373.86</v>
      </c>
      <c r="L1303" s="29"/>
      <c r="M1303" s="6">
        <f t="shared" si="362"/>
        <v>0</v>
      </c>
    </row>
    <row r="1304" spans="1:15" x14ac:dyDescent="0.25">
      <c r="A1304" s="35"/>
      <c r="B1304" s="35"/>
      <c r="C1304" s="35"/>
      <c r="D1304" s="35"/>
      <c r="E1304" s="35"/>
      <c r="F1304" s="35"/>
      <c r="G1304" s="35" t="s">
        <v>46</v>
      </c>
      <c r="H1304" s="36" t="s">
        <v>429</v>
      </c>
      <c r="I1304" s="35" t="s">
        <v>48</v>
      </c>
      <c r="J1304" s="37">
        <f>J1303*H1304</f>
        <v>1121.58</v>
      </c>
      <c r="K1304" s="45">
        <f>TRUNC(H1304*K1303,2)</f>
        <v>1121.58</v>
      </c>
      <c r="L1304" s="39">
        <f>J1304-K1304</f>
        <v>0</v>
      </c>
      <c r="M1304" s="6">
        <f t="shared" si="362"/>
        <v>0</v>
      </c>
      <c r="N1304" s="40">
        <f t="shared" ref="N1304:O1304" si="368">J1304</f>
        <v>1121.58</v>
      </c>
      <c r="O1304" s="40">
        <f t="shared" si="368"/>
        <v>1121.58</v>
      </c>
    </row>
    <row r="1305" spans="1:15" ht="0.75" customHeight="1" x14ac:dyDescent="0.25">
      <c r="A1305" s="41"/>
      <c r="B1305" s="41"/>
      <c r="C1305" s="41"/>
      <c r="D1305" s="41"/>
      <c r="E1305" s="41"/>
      <c r="F1305" s="41"/>
      <c r="G1305" s="41"/>
      <c r="H1305" s="41"/>
      <c r="I1305" s="41"/>
      <c r="J1305" s="41"/>
      <c r="K1305" s="42"/>
      <c r="L1305" s="43"/>
      <c r="M1305" s="6">
        <f t="shared" si="362"/>
        <v>0</v>
      </c>
    </row>
    <row r="1306" spans="1:15" ht="18" customHeight="1" x14ac:dyDescent="0.25">
      <c r="A1306" s="11" t="s">
        <v>970</v>
      </c>
      <c r="B1306" s="12" t="s">
        <v>11</v>
      </c>
      <c r="C1306" s="11" t="s">
        <v>12</v>
      </c>
      <c r="D1306" s="11" t="s">
        <v>13</v>
      </c>
      <c r="E1306" s="185" t="s">
        <v>14</v>
      </c>
      <c r="F1306" s="184"/>
      <c r="G1306" s="13" t="s">
        <v>15</v>
      </c>
      <c r="H1306" s="12" t="s">
        <v>16</v>
      </c>
      <c r="I1306" s="12" t="s">
        <v>17</v>
      </c>
      <c r="J1306" s="12" t="s">
        <v>18</v>
      </c>
      <c r="K1306" s="14"/>
      <c r="L1306" s="15"/>
      <c r="M1306" s="6">
        <f t="shared" si="362"/>
        <v>0</v>
      </c>
    </row>
    <row r="1307" spans="1:15" ht="47.25" customHeight="1" x14ac:dyDescent="0.25">
      <c r="A1307" s="16" t="s">
        <v>19</v>
      </c>
      <c r="B1307" s="17" t="s">
        <v>971</v>
      </c>
      <c r="C1307" s="16" t="s">
        <v>21</v>
      </c>
      <c r="D1307" s="16" t="s">
        <v>972</v>
      </c>
      <c r="E1307" s="186" t="s">
        <v>695</v>
      </c>
      <c r="F1307" s="184"/>
      <c r="G1307" s="18" t="s">
        <v>159</v>
      </c>
      <c r="H1307" s="19">
        <v>1</v>
      </c>
      <c r="I1307" s="20">
        <f>J1307</f>
        <v>533.91</v>
      </c>
      <c r="J1307" s="20">
        <v>533.91</v>
      </c>
      <c r="K1307" s="51">
        <f>SUM(K1308:K1311)</f>
        <v>533.91000000000008</v>
      </c>
      <c r="L1307" s="22"/>
      <c r="M1307" s="6">
        <f t="shared" si="362"/>
        <v>0</v>
      </c>
    </row>
    <row r="1308" spans="1:15" ht="20.25" customHeight="1" x14ac:dyDescent="0.25">
      <c r="A1308" s="23" t="s">
        <v>25</v>
      </c>
      <c r="B1308" s="24" t="s">
        <v>702</v>
      </c>
      <c r="C1308" s="23" t="s">
        <v>21</v>
      </c>
      <c r="D1308" s="23" t="s">
        <v>703</v>
      </c>
      <c r="E1308" s="183" t="s">
        <v>23</v>
      </c>
      <c r="F1308" s="184"/>
      <c r="G1308" s="25" t="s">
        <v>24</v>
      </c>
      <c r="H1308" s="26">
        <v>0.53349999999999997</v>
      </c>
      <c r="I1308" s="27">
        <v>26.68</v>
      </c>
      <c r="J1308" s="27">
        <v>14.23</v>
      </c>
      <c r="K1308" s="28">
        <f t="shared" ref="K1308:K1311" si="369">TRUNC(H1308*I1308,2)</f>
        <v>14.23</v>
      </c>
      <c r="L1308" s="29"/>
      <c r="M1308" s="6">
        <f t="shared" si="362"/>
        <v>0</v>
      </c>
    </row>
    <row r="1309" spans="1:15" ht="21" customHeight="1" x14ac:dyDescent="0.25">
      <c r="A1309" s="23" t="s">
        <v>25</v>
      </c>
      <c r="B1309" s="24" t="s">
        <v>706</v>
      </c>
      <c r="C1309" s="23" t="s">
        <v>21</v>
      </c>
      <c r="D1309" s="23" t="s">
        <v>707</v>
      </c>
      <c r="E1309" s="183" t="s">
        <v>23</v>
      </c>
      <c r="F1309" s="184"/>
      <c r="G1309" s="25" t="s">
        <v>24</v>
      </c>
      <c r="H1309" s="26">
        <v>0.53349999999999997</v>
      </c>
      <c r="I1309" s="27">
        <v>21.96</v>
      </c>
      <c r="J1309" s="27">
        <v>11.71</v>
      </c>
      <c r="K1309" s="28">
        <f t="shared" si="369"/>
        <v>11.71</v>
      </c>
      <c r="L1309" s="29"/>
      <c r="M1309" s="6">
        <f t="shared" si="362"/>
        <v>0</v>
      </c>
    </row>
    <row r="1310" spans="1:15" ht="39" customHeight="1" x14ac:dyDescent="0.25">
      <c r="A1310" s="23" t="s">
        <v>25</v>
      </c>
      <c r="B1310" s="24" t="s">
        <v>973</v>
      </c>
      <c r="C1310" s="23" t="s">
        <v>21</v>
      </c>
      <c r="D1310" s="23" t="s">
        <v>974</v>
      </c>
      <c r="E1310" s="183" t="s">
        <v>23</v>
      </c>
      <c r="F1310" s="184"/>
      <c r="G1310" s="25" t="s">
        <v>70</v>
      </c>
      <c r="H1310" s="26">
        <v>1.34E-2</v>
      </c>
      <c r="I1310" s="27">
        <v>635</v>
      </c>
      <c r="J1310" s="27">
        <f t="shared" ref="J1310:J1311" si="370">I1310*H1310</f>
        <v>8.5090000000000003</v>
      </c>
      <c r="K1310" s="28">
        <f t="shared" si="369"/>
        <v>8.5</v>
      </c>
      <c r="L1310" s="29"/>
      <c r="M1310" s="6">
        <f t="shared" si="362"/>
        <v>0</v>
      </c>
      <c r="N1310" s="53"/>
      <c r="O1310" s="53"/>
    </row>
    <row r="1311" spans="1:15" ht="39" customHeight="1" x14ac:dyDescent="0.25">
      <c r="A1311" s="23" t="s">
        <v>28</v>
      </c>
      <c r="B1311" s="24" t="s">
        <v>975</v>
      </c>
      <c r="C1311" s="23" t="s">
        <v>21</v>
      </c>
      <c r="D1311" s="23" t="s">
        <v>976</v>
      </c>
      <c r="E1311" s="183" t="s">
        <v>31</v>
      </c>
      <c r="F1311" s="184"/>
      <c r="G1311" s="25" t="s">
        <v>159</v>
      </c>
      <c r="H1311" s="26">
        <v>1</v>
      </c>
      <c r="I1311" s="27">
        <v>499.47</v>
      </c>
      <c r="J1311" s="27">
        <f t="shared" si="370"/>
        <v>499.47</v>
      </c>
      <c r="K1311" s="28">
        <f t="shared" si="369"/>
        <v>499.47</v>
      </c>
      <c r="L1311" s="29"/>
      <c r="M1311" s="6">
        <f t="shared" si="362"/>
        <v>0</v>
      </c>
    </row>
    <row r="1312" spans="1:15" ht="18" customHeight="1" x14ac:dyDescent="0.25">
      <c r="A1312" s="30"/>
      <c r="B1312" s="30"/>
      <c r="C1312" s="30"/>
      <c r="D1312" s="30"/>
      <c r="E1312" s="30" t="s">
        <v>41</v>
      </c>
      <c r="F1312" s="31">
        <v>22.51</v>
      </c>
      <c r="G1312" s="30" t="s">
        <v>42</v>
      </c>
      <c r="H1312" s="31">
        <v>0</v>
      </c>
      <c r="I1312" s="30" t="s">
        <v>43</v>
      </c>
      <c r="J1312" s="31">
        <v>22.51</v>
      </c>
      <c r="K1312" s="32"/>
      <c r="L1312" s="29"/>
      <c r="M1312" s="6">
        <f t="shared" si="362"/>
        <v>0</v>
      </c>
    </row>
    <row r="1313" spans="1:15" ht="18" customHeight="1" x14ac:dyDescent="0.25">
      <c r="A1313" s="30"/>
      <c r="B1313" s="30"/>
      <c r="C1313" s="30"/>
      <c r="D1313" s="30"/>
      <c r="E1313" s="30" t="s">
        <v>44</v>
      </c>
      <c r="F1313" s="31">
        <f>J1313-J1307</f>
        <v>131.87</v>
      </c>
      <c r="G1313" s="30"/>
      <c r="H1313" s="187" t="s">
        <v>45</v>
      </c>
      <c r="I1313" s="188"/>
      <c r="J1313" s="31">
        <v>665.78</v>
      </c>
      <c r="K1313" s="46">
        <f>TRUNC(K1307*1.247,2)</f>
        <v>665.78</v>
      </c>
      <c r="L1313" s="29"/>
      <c r="M1313" s="6">
        <f t="shared" si="362"/>
        <v>0</v>
      </c>
    </row>
    <row r="1314" spans="1:15" x14ac:dyDescent="0.25">
      <c r="A1314" s="35"/>
      <c r="B1314" s="35"/>
      <c r="C1314" s="35"/>
      <c r="D1314" s="35"/>
      <c r="E1314" s="35"/>
      <c r="F1314" s="35"/>
      <c r="G1314" s="35" t="s">
        <v>46</v>
      </c>
      <c r="H1314" s="36" t="s">
        <v>170</v>
      </c>
      <c r="I1314" s="35" t="s">
        <v>48</v>
      </c>
      <c r="J1314" s="37">
        <f>J1313</f>
        <v>665.78</v>
      </c>
      <c r="K1314" s="45">
        <f>TRUNC(H1314*K1313,2)</f>
        <v>665.78</v>
      </c>
      <c r="L1314" s="39">
        <f>J1314-K1314</f>
        <v>0</v>
      </c>
      <c r="M1314" s="6">
        <f t="shared" si="362"/>
        <v>0</v>
      </c>
      <c r="N1314" s="40">
        <f t="shared" ref="N1314:O1314" si="371">J1314</f>
        <v>665.78</v>
      </c>
      <c r="O1314" s="40">
        <f t="shared" si="371"/>
        <v>665.78</v>
      </c>
    </row>
    <row r="1315" spans="1:15" ht="0.75" customHeight="1" x14ac:dyDescent="0.25">
      <c r="A1315" s="41"/>
      <c r="B1315" s="41"/>
      <c r="C1315" s="41"/>
      <c r="D1315" s="41"/>
      <c r="E1315" s="41"/>
      <c r="F1315" s="41"/>
      <c r="G1315" s="41"/>
      <c r="H1315" s="41"/>
      <c r="I1315" s="41"/>
      <c r="J1315" s="41"/>
      <c r="K1315" s="42"/>
      <c r="L1315" s="43"/>
      <c r="M1315" s="6">
        <f t="shared" si="362"/>
        <v>0</v>
      </c>
    </row>
    <row r="1316" spans="1:15" ht="18" customHeight="1" x14ac:dyDescent="0.25">
      <c r="A1316" s="11" t="s">
        <v>977</v>
      </c>
      <c r="B1316" s="12" t="s">
        <v>11</v>
      </c>
      <c r="C1316" s="11" t="s">
        <v>12</v>
      </c>
      <c r="D1316" s="11" t="s">
        <v>13</v>
      </c>
      <c r="E1316" s="185" t="s">
        <v>14</v>
      </c>
      <c r="F1316" s="184"/>
      <c r="G1316" s="13" t="s">
        <v>15</v>
      </c>
      <c r="H1316" s="12" t="s">
        <v>16</v>
      </c>
      <c r="I1316" s="12" t="s">
        <v>17</v>
      </c>
      <c r="J1316" s="12" t="s">
        <v>18</v>
      </c>
      <c r="K1316" s="14"/>
      <c r="L1316" s="15"/>
      <c r="M1316" s="6">
        <f t="shared" si="362"/>
        <v>0</v>
      </c>
    </row>
    <row r="1317" spans="1:15" ht="51.75" customHeight="1" x14ac:dyDescent="0.25">
      <c r="A1317" s="16" t="s">
        <v>19</v>
      </c>
      <c r="B1317" s="17" t="s">
        <v>978</v>
      </c>
      <c r="C1317" s="16" t="s">
        <v>21</v>
      </c>
      <c r="D1317" s="16" t="s">
        <v>979</v>
      </c>
      <c r="E1317" s="186" t="s">
        <v>695</v>
      </c>
      <c r="F1317" s="184"/>
      <c r="G1317" s="18" t="s">
        <v>159</v>
      </c>
      <c r="H1317" s="19">
        <v>1</v>
      </c>
      <c r="I1317" s="20">
        <v>694.51</v>
      </c>
      <c r="J1317" s="20">
        <v>694.51</v>
      </c>
      <c r="K1317" s="51">
        <f>SUM(K1318:K1321)</f>
        <v>694.51</v>
      </c>
      <c r="L1317" s="22"/>
      <c r="M1317" s="6">
        <f t="shared" si="362"/>
        <v>0</v>
      </c>
    </row>
    <row r="1318" spans="1:15" ht="51.75" customHeight="1" x14ac:dyDescent="0.25">
      <c r="A1318" s="23" t="s">
        <v>25</v>
      </c>
      <c r="B1318" s="24" t="s">
        <v>973</v>
      </c>
      <c r="C1318" s="23" t="s">
        <v>21</v>
      </c>
      <c r="D1318" s="23" t="s">
        <v>974</v>
      </c>
      <c r="E1318" s="183" t="s">
        <v>23</v>
      </c>
      <c r="F1318" s="184"/>
      <c r="G1318" s="25" t="s">
        <v>70</v>
      </c>
      <c r="H1318" s="26">
        <v>1.9199999999999998E-2</v>
      </c>
      <c r="I1318" s="27">
        <v>635</v>
      </c>
      <c r="J1318" s="27">
        <f>I1318*H1318</f>
        <v>12.191999999999998</v>
      </c>
      <c r="K1318" s="28">
        <f t="shared" ref="K1318:K1321" si="372">TRUNC(H1318*I1318,2)</f>
        <v>12.19</v>
      </c>
      <c r="L1318" s="29"/>
      <c r="M1318" s="6">
        <f t="shared" si="362"/>
        <v>0</v>
      </c>
    </row>
    <row r="1319" spans="1:15" ht="25.5" customHeight="1" x14ac:dyDescent="0.25">
      <c r="A1319" s="23" t="s">
        <v>25</v>
      </c>
      <c r="B1319" s="24" t="s">
        <v>706</v>
      </c>
      <c r="C1319" s="23" t="s">
        <v>21</v>
      </c>
      <c r="D1319" s="23" t="s">
        <v>707</v>
      </c>
      <c r="E1319" s="183" t="s">
        <v>23</v>
      </c>
      <c r="F1319" s="184"/>
      <c r="G1319" s="25" t="s">
        <v>24</v>
      </c>
      <c r="H1319" s="26">
        <v>0.63370000000000004</v>
      </c>
      <c r="I1319" s="27">
        <v>21.96</v>
      </c>
      <c r="J1319" s="27">
        <v>13.91</v>
      </c>
      <c r="K1319" s="28">
        <f t="shared" si="372"/>
        <v>13.91</v>
      </c>
      <c r="L1319" s="29"/>
      <c r="M1319" s="6">
        <f t="shared" si="362"/>
        <v>0</v>
      </c>
    </row>
    <row r="1320" spans="1:15" ht="24" customHeight="1" x14ac:dyDescent="0.25">
      <c r="A1320" s="23" t="s">
        <v>25</v>
      </c>
      <c r="B1320" s="24" t="s">
        <v>702</v>
      </c>
      <c r="C1320" s="23" t="s">
        <v>21</v>
      </c>
      <c r="D1320" s="23" t="s">
        <v>703</v>
      </c>
      <c r="E1320" s="183" t="s">
        <v>23</v>
      </c>
      <c r="F1320" s="184"/>
      <c r="G1320" s="25" t="s">
        <v>24</v>
      </c>
      <c r="H1320" s="26">
        <v>0.63370000000000004</v>
      </c>
      <c r="I1320" s="27">
        <v>26.68</v>
      </c>
      <c r="J1320" s="27">
        <v>16.899999999999999</v>
      </c>
      <c r="K1320" s="28">
        <f t="shared" si="372"/>
        <v>16.899999999999999</v>
      </c>
      <c r="L1320" s="29"/>
      <c r="M1320" s="6">
        <f t="shared" si="362"/>
        <v>0</v>
      </c>
    </row>
    <row r="1321" spans="1:15" ht="39" customHeight="1" x14ac:dyDescent="0.25">
      <c r="A1321" s="23" t="s">
        <v>28</v>
      </c>
      <c r="B1321" s="24" t="s">
        <v>980</v>
      </c>
      <c r="C1321" s="23" t="s">
        <v>21</v>
      </c>
      <c r="D1321" s="23" t="s">
        <v>981</v>
      </c>
      <c r="E1321" s="183" t="s">
        <v>31</v>
      </c>
      <c r="F1321" s="184"/>
      <c r="G1321" s="25" t="s">
        <v>159</v>
      </c>
      <c r="H1321" s="26">
        <v>1</v>
      </c>
      <c r="I1321" s="27">
        <v>651.51</v>
      </c>
      <c r="J1321" s="27">
        <f>I1321*H1321</f>
        <v>651.51</v>
      </c>
      <c r="K1321" s="28">
        <f t="shared" si="372"/>
        <v>651.51</v>
      </c>
      <c r="L1321" s="29"/>
      <c r="M1321" s="6">
        <f t="shared" si="362"/>
        <v>0</v>
      </c>
    </row>
    <row r="1322" spans="1:15" ht="18" customHeight="1" x14ac:dyDescent="0.25">
      <c r="A1322" s="30"/>
      <c r="B1322" s="30"/>
      <c r="C1322" s="30"/>
      <c r="D1322" s="30"/>
      <c r="E1322" s="30" t="s">
        <v>41</v>
      </c>
      <c r="F1322" s="31">
        <v>27.3</v>
      </c>
      <c r="G1322" s="30" t="s">
        <v>42</v>
      </c>
      <c r="H1322" s="31">
        <v>0</v>
      </c>
      <c r="I1322" s="30" t="s">
        <v>43</v>
      </c>
      <c r="J1322" s="31">
        <v>27.3</v>
      </c>
      <c r="K1322" s="32"/>
      <c r="L1322" s="29"/>
      <c r="M1322" s="6">
        <f t="shared" si="362"/>
        <v>0</v>
      </c>
    </row>
    <row r="1323" spans="1:15" ht="18" customHeight="1" x14ac:dyDescent="0.25">
      <c r="A1323" s="30"/>
      <c r="B1323" s="30"/>
      <c r="C1323" s="30"/>
      <c r="D1323" s="30"/>
      <c r="E1323" s="30" t="s">
        <v>44</v>
      </c>
      <c r="F1323" s="31">
        <f>J1323-J1317</f>
        <v>171.53999999999996</v>
      </c>
      <c r="G1323" s="30"/>
      <c r="H1323" s="187" t="s">
        <v>45</v>
      </c>
      <c r="I1323" s="188"/>
      <c r="J1323" s="31">
        <v>866.05</v>
      </c>
      <c r="K1323" s="46">
        <f>TRUNC(K1317*1.247,2)</f>
        <v>866.05</v>
      </c>
      <c r="L1323" s="29"/>
      <c r="M1323" s="6">
        <f t="shared" si="362"/>
        <v>0</v>
      </c>
    </row>
    <row r="1324" spans="1:15" x14ac:dyDescent="0.25">
      <c r="A1324" s="35"/>
      <c r="B1324" s="35"/>
      <c r="C1324" s="35"/>
      <c r="D1324" s="35"/>
      <c r="E1324" s="35"/>
      <c r="F1324" s="35"/>
      <c r="G1324" s="35" t="s">
        <v>46</v>
      </c>
      <c r="H1324" s="36" t="s">
        <v>845</v>
      </c>
      <c r="I1324" s="35" t="s">
        <v>48</v>
      </c>
      <c r="J1324" s="37">
        <f>J1323*H1324</f>
        <v>1732.1</v>
      </c>
      <c r="K1324" s="45">
        <f>TRUNC(H1324*K1323,2)</f>
        <v>1732.1</v>
      </c>
      <c r="L1324" s="39">
        <f>J1324-K1324</f>
        <v>0</v>
      </c>
      <c r="M1324" s="6">
        <f t="shared" si="362"/>
        <v>0</v>
      </c>
      <c r="N1324" s="40">
        <f t="shared" ref="N1324:O1324" si="373">J1324</f>
        <v>1732.1</v>
      </c>
      <c r="O1324" s="40">
        <f t="shared" si="373"/>
        <v>1732.1</v>
      </c>
    </row>
    <row r="1325" spans="1:15" ht="0.75" customHeight="1" x14ac:dyDescent="0.25">
      <c r="A1325" s="41"/>
      <c r="B1325" s="41"/>
      <c r="C1325" s="41"/>
      <c r="D1325" s="41"/>
      <c r="E1325" s="41"/>
      <c r="F1325" s="41"/>
      <c r="G1325" s="41"/>
      <c r="H1325" s="41"/>
      <c r="I1325" s="41"/>
      <c r="J1325" s="41"/>
      <c r="K1325" s="42"/>
      <c r="L1325" s="43"/>
      <c r="M1325" s="6">
        <f t="shared" si="362"/>
        <v>0</v>
      </c>
    </row>
    <row r="1326" spans="1:15" ht="18" customHeight="1" x14ac:dyDescent="0.25">
      <c r="A1326" s="11" t="s">
        <v>982</v>
      </c>
      <c r="B1326" s="12" t="s">
        <v>11</v>
      </c>
      <c r="C1326" s="11" t="s">
        <v>12</v>
      </c>
      <c r="D1326" s="11" t="s">
        <v>13</v>
      </c>
      <c r="E1326" s="185" t="s">
        <v>14</v>
      </c>
      <c r="F1326" s="184"/>
      <c r="G1326" s="13" t="s">
        <v>15</v>
      </c>
      <c r="H1326" s="12" t="s">
        <v>16</v>
      </c>
      <c r="I1326" s="12" t="s">
        <v>17</v>
      </c>
      <c r="J1326" s="12" t="s">
        <v>18</v>
      </c>
      <c r="K1326" s="14"/>
      <c r="L1326" s="15"/>
      <c r="M1326" s="6">
        <f t="shared" si="362"/>
        <v>0</v>
      </c>
    </row>
    <row r="1327" spans="1:15" ht="39" customHeight="1" x14ac:dyDescent="0.25">
      <c r="A1327" s="16" t="s">
        <v>19</v>
      </c>
      <c r="B1327" s="17" t="s">
        <v>983</v>
      </c>
      <c r="C1327" s="16" t="s">
        <v>21</v>
      </c>
      <c r="D1327" s="16" t="s">
        <v>984</v>
      </c>
      <c r="E1327" s="186" t="s">
        <v>695</v>
      </c>
      <c r="F1327" s="184"/>
      <c r="G1327" s="18" t="s">
        <v>159</v>
      </c>
      <c r="H1327" s="19">
        <v>1</v>
      </c>
      <c r="I1327" s="20">
        <v>11.36</v>
      </c>
      <c r="J1327" s="20">
        <v>11.36</v>
      </c>
      <c r="K1327" s="52">
        <f>SUM(K1328:K1331)</f>
        <v>11.36</v>
      </c>
      <c r="L1327" s="22"/>
      <c r="M1327" s="6">
        <f t="shared" si="362"/>
        <v>0</v>
      </c>
    </row>
    <row r="1328" spans="1:15" ht="25.5" customHeight="1" x14ac:dyDescent="0.25">
      <c r="A1328" s="23" t="s">
        <v>25</v>
      </c>
      <c r="B1328" s="24" t="s">
        <v>706</v>
      </c>
      <c r="C1328" s="23" t="s">
        <v>21</v>
      </c>
      <c r="D1328" s="23" t="s">
        <v>707</v>
      </c>
      <c r="E1328" s="183" t="s">
        <v>23</v>
      </c>
      <c r="F1328" s="184"/>
      <c r="G1328" s="25" t="s">
        <v>24</v>
      </c>
      <c r="H1328" s="26">
        <v>0.16400000000000001</v>
      </c>
      <c r="I1328" s="27">
        <v>21.96</v>
      </c>
      <c r="J1328" s="27">
        <v>3.6</v>
      </c>
      <c r="K1328" s="28">
        <f t="shared" ref="K1328:K1331" si="374">TRUNC(H1328*I1328,2)</f>
        <v>3.6</v>
      </c>
      <c r="L1328" s="29"/>
      <c r="M1328" s="6">
        <f t="shared" si="362"/>
        <v>0</v>
      </c>
    </row>
    <row r="1329" spans="1:15" ht="25.5" customHeight="1" x14ac:dyDescent="0.25">
      <c r="A1329" s="23" t="s">
        <v>25</v>
      </c>
      <c r="B1329" s="24" t="s">
        <v>985</v>
      </c>
      <c r="C1329" s="23" t="s">
        <v>21</v>
      </c>
      <c r="D1329" s="23" t="s">
        <v>986</v>
      </c>
      <c r="E1329" s="183" t="s">
        <v>23</v>
      </c>
      <c r="F1329" s="184"/>
      <c r="G1329" s="25" t="s">
        <v>70</v>
      </c>
      <c r="H1329" s="26">
        <v>8.9999999999999998E-4</v>
      </c>
      <c r="I1329" s="27">
        <v>711.93</v>
      </c>
      <c r="J1329" s="27">
        <v>0.64</v>
      </c>
      <c r="K1329" s="28">
        <f t="shared" si="374"/>
        <v>0.64</v>
      </c>
      <c r="L1329" s="29"/>
      <c r="M1329" s="6">
        <f t="shared" si="362"/>
        <v>0</v>
      </c>
    </row>
    <row r="1330" spans="1:15" ht="24" customHeight="1" x14ac:dyDescent="0.25">
      <c r="A1330" s="23" t="s">
        <v>25</v>
      </c>
      <c r="B1330" s="24" t="s">
        <v>702</v>
      </c>
      <c r="C1330" s="23" t="s">
        <v>21</v>
      </c>
      <c r="D1330" s="23" t="s">
        <v>703</v>
      </c>
      <c r="E1330" s="183" t="s">
        <v>23</v>
      </c>
      <c r="F1330" s="184"/>
      <c r="G1330" s="25" t="s">
        <v>24</v>
      </c>
      <c r="H1330" s="26">
        <v>0.16400000000000001</v>
      </c>
      <c r="I1330" s="27">
        <v>26.68</v>
      </c>
      <c r="J1330" s="27">
        <v>4.37</v>
      </c>
      <c r="K1330" s="28">
        <f t="shared" si="374"/>
        <v>4.37</v>
      </c>
      <c r="L1330" s="29"/>
      <c r="M1330" s="6">
        <f t="shared" si="362"/>
        <v>0</v>
      </c>
    </row>
    <row r="1331" spans="1:15" ht="25.5" customHeight="1" x14ac:dyDescent="0.25">
      <c r="A1331" s="23" t="s">
        <v>28</v>
      </c>
      <c r="B1331" s="24" t="s">
        <v>987</v>
      </c>
      <c r="C1331" s="23" t="s">
        <v>21</v>
      </c>
      <c r="D1331" s="23" t="s">
        <v>988</v>
      </c>
      <c r="E1331" s="183" t="s">
        <v>31</v>
      </c>
      <c r="F1331" s="184"/>
      <c r="G1331" s="25" t="s">
        <v>159</v>
      </c>
      <c r="H1331" s="26">
        <v>1</v>
      </c>
      <c r="I1331" s="27">
        <v>2.75</v>
      </c>
      <c r="J1331" s="27">
        <v>2.75</v>
      </c>
      <c r="K1331" s="28">
        <f t="shared" si="374"/>
        <v>2.75</v>
      </c>
      <c r="L1331" s="29"/>
      <c r="M1331" s="6">
        <f t="shared" si="362"/>
        <v>0</v>
      </c>
    </row>
    <row r="1332" spans="1:15" ht="18" customHeight="1" x14ac:dyDescent="0.25">
      <c r="A1332" s="30"/>
      <c r="B1332" s="30"/>
      <c r="C1332" s="30"/>
      <c r="D1332" s="30"/>
      <c r="E1332" s="30" t="s">
        <v>41</v>
      </c>
      <c r="F1332" s="31">
        <v>6.32</v>
      </c>
      <c r="G1332" s="30" t="s">
        <v>42</v>
      </c>
      <c r="H1332" s="31">
        <v>0</v>
      </c>
      <c r="I1332" s="30" t="s">
        <v>43</v>
      </c>
      <c r="J1332" s="31">
        <v>6.32</v>
      </c>
      <c r="K1332" s="32"/>
      <c r="L1332" s="29"/>
      <c r="M1332" s="6">
        <f t="shared" si="362"/>
        <v>0</v>
      </c>
    </row>
    <row r="1333" spans="1:15" ht="18" customHeight="1" x14ac:dyDescent="0.25">
      <c r="A1333" s="30"/>
      <c r="B1333" s="30"/>
      <c r="C1333" s="30"/>
      <c r="D1333" s="30"/>
      <c r="E1333" s="30" t="s">
        <v>44</v>
      </c>
      <c r="F1333" s="31">
        <v>2.91</v>
      </c>
      <c r="G1333" s="30"/>
      <c r="H1333" s="187" t="s">
        <v>45</v>
      </c>
      <c r="I1333" s="188"/>
      <c r="J1333" s="31">
        <v>14.16</v>
      </c>
      <c r="K1333" s="46">
        <f>TRUNC(K1327*1.247,2)</f>
        <v>14.16</v>
      </c>
      <c r="L1333" s="29"/>
      <c r="M1333" s="6">
        <f t="shared" si="362"/>
        <v>0</v>
      </c>
    </row>
    <row r="1334" spans="1:15" x14ac:dyDescent="0.25">
      <c r="A1334" s="35"/>
      <c r="B1334" s="35"/>
      <c r="C1334" s="35"/>
      <c r="D1334" s="35"/>
      <c r="E1334" s="35"/>
      <c r="F1334" s="35"/>
      <c r="G1334" s="35" t="s">
        <v>46</v>
      </c>
      <c r="H1334" s="36" t="s">
        <v>898</v>
      </c>
      <c r="I1334" s="35" t="s">
        <v>48</v>
      </c>
      <c r="J1334" s="37">
        <v>637.20000000000005</v>
      </c>
      <c r="K1334" s="45">
        <f>TRUNC(H1334*K1333,2)</f>
        <v>637.20000000000005</v>
      </c>
      <c r="L1334" s="39">
        <f>J1334-K1334</f>
        <v>0</v>
      </c>
      <c r="M1334" s="6">
        <f t="shared" si="362"/>
        <v>0</v>
      </c>
      <c r="N1334" s="40">
        <f t="shared" ref="N1334:O1334" si="375">J1334</f>
        <v>637.20000000000005</v>
      </c>
      <c r="O1334" s="40">
        <f t="shared" si="375"/>
        <v>637.20000000000005</v>
      </c>
    </row>
    <row r="1335" spans="1:15" ht="0.75" customHeight="1" x14ac:dyDescent="0.25">
      <c r="A1335" s="41"/>
      <c r="B1335" s="41"/>
      <c r="C1335" s="41"/>
      <c r="D1335" s="41"/>
      <c r="E1335" s="41"/>
      <c r="F1335" s="41"/>
      <c r="G1335" s="41"/>
      <c r="H1335" s="41"/>
      <c r="I1335" s="41"/>
      <c r="J1335" s="41"/>
      <c r="K1335" s="42"/>
      <c r="L1335" s="43"/>
      <c r="M1335" s="6">
        <f t="shared" si="362"/>
        <v>0</v>
      </c>
    </row>
    <row r="1336" spans="1:15" ht="18" customHeight="1" x14ac:dyDescent="0.25">
      <c r="A1336" s="11" t="s">
        <v>989</v>
      </c>
      <c r="B1336" s="12" t="s">
        <v>11</v>
      </c>
      <c r="C1336" s="11" t="s">
        <v>12</v>
      </c>
      <c r="D1336" s="11" t="s">
        <v>13</v>
      </c>
      <c r="E1336" s="185" t="s">
        <v>14</v>
      </c>
      <c r="F1336" s="184"/>
      <c r="G1336" s="13" t="s">
        <v>15</v>
      </c>
      <c r="H1336" s="12" t="s">
        <v>16</v>
      </c>
      <c r="I1336" s="12" t="s">
        <v>17</v>
      </c>
      <c r="J1336" s="12" t="s">
        <v>18</v>
      </c>
      <c r="K1336" s="14"/>
      <c r="L1336" s="15"/>
      <c r="M1336" s="6">
        <f t="shared" si="362"/>
        <v>0</v>
      </c>
    </row>
    <row r="1337" spans="1:15" ht="39" customHeight="1" x14ac:dyDescent="0.25">
      <c r="A1337" s="16" t="s">
        <v>19</v>
      </c>
      <c r="B1337" s="17" t="s">
        <v>990</v>
      </c>
      <c r="C1337" s="16" t="s">
        <v>21</v>
      </c>
      <c r="D1337" s="16" t="s">
        <v>991</v>
      </c>
      <c r="E1337" s="186" t="s">
        <v>695</v>
      </c>
      <c r="F1337" s="184"/>
      <c r="G1337" s="18" t="s">
        <v>159</v>
      </c>
      <c r="H1337" s="19">
        <v>1</v>
      </c>
      <c r="I1337" s="20">
        <v>17.54</v>
      </c>
      <c r="J1337" s="20">
        <v>17.54</v>
      </c>
      <c r="K1337" s="52">
        <f>SUM(K1338:K1341)</f>
        <v>17.54</v>
      </c>
      <c r="L1337" s="22"/>
      <c r="M1337" s="6">
        <f t="shared" si="362"/>
        <v>0</v>
      </c>
    </row>
    <row r="1338" spans="1:15" ht="25.5" customHeight="1" x14ac:dyDescent="0.25">
      <c r="A1338" s="23" t="s">
        <v>25</v>
      </c>
      <c r="B1338" s="24" t="s">
        <v>985</v>
      </c>
      <c r="C1338" s="23" t="s">
        <v>21</v>
      </c>
      <c r="D1338" s="23" t="s">
        <v>986</v>
      </c>
      <c r="E1338" s="183" t="s">
        <v>23</v>
      </c>
      <c r="F1338" s="184"/>
      <c r="G1338" s="25" t="s">
        <v>70</v>
      </c>
      <c r="H1338" s="26">
        <v>8.9999999999999998E-4</v>
      </c>
      <c r="I1338" s="27">
        <v>711.93</v>
      </c>
      <c r="J1338" s="27">
        <v>0.64</v>
      </c>
      <c r="K1338" s="28">
        <f t="shared" ref="K1338:K1341" si="376">TRUNC(H1338*I1338,2)</f>
        <v>0.64</v>
      </c>
      <c r="L1338" s="29"/>
      <c r="M1338" s="6">
        <f t="shared" si="362"/>
        <v>0</v>
      </c>
    </row>
    <row r="1339" spans="1:15" ht="24" customHeight="1" x14ac:dyDescent="0.25">
      <c r="A1339" s="23" t="s">
        <v>25</v>
      </c>
      <c r="B1339" s="24" t="s">
        <v>702</v>
      </c>
      <c r="C1339" s="23" t="s">
        <v>21</v>
      </c>
      <c r="D1339" s="23" t="s">
        <v>703</v>
      </c>
      <c r="E1339" s="183" t="s">
        <v>23</v>
      </c>
      <c r="F1339" s="184"/>
      <c r="G1339" s="25" t="s">
        <v>24</v>
      </c>
      <c r="H1339" s="26">
        <v>0.29099999999999998</v>
      </c>
      <c r="I1339" s="27">
        <v>26.68</v>
      </c>
      <c r="J1339" s="27">
        <v>7.76</v>
      </c>
      <c r="K1339" s="28">
        <f t="shared" si="376"/>
        <v>7.76</v>
      </c>
      <c r="L1339" s="29"/>
      <c r="M1339" s="6">
        <f t="shared" si="362"/>
        <v>0</v>
      </c>
    </row>
    <row r="1340" spans="1:15" ht="25.5" customHeight="1" x14ac:dyDescent="0.25">
      <c r="A1340" s="23" t="s">
        <v>25</v>
      </c>
      <c r="B1340" s="24" t="s">
        <v>706</v>
      </c>
      <c r="C1340" s="23" t="s">
        <v>21</v>
      </c>
      <c r="D1340" s="23" t="s">
        <v>707</v>
      </c>
      <c r="E1340" s="183" t="s">
        <v>23</v>
      </c>
      <c r="F1340" s="184"/>
      <c r="G1340" s="25" t="s">
        <v>24</v>
      </c>
      <c r="H1340" s="26">
        <v>0.29099999999999998</v>
      </c>
      <c r="I1340" s="27">
        <v>21.96</v>
      </c>
      <c r="J1340" s="27">
        <v>6.39</v>
      </c>
      <c r="K1340" s="28">
        <f t="shared" si="376"/>
        <v>6.39</v>
      </c>
      <c r="L1340" s="29"/>
      <c r="M1340" s="6">
        <f t="shared" si="362"/>
        <v>0</v>
      </c>
    </row>
    <row r="1341" spans="1:15" ht="25.5" customHeight="1" x14ac:dyDescent="0.25">
      <c r="A1341" s="23" t="s">
        <v>28</v>
      </c>
      <c r="B1341" s="24" t="s">
        <v>987</v>
      </c>
      <c r="C1341" s="23" t="s">
        <v>21</v>
      </c>
      <c r="D1341" s="23" t="s">
        <v>988</v>
      </c>
      <c r="E1341" s="183" t="s">
        <v>31</v>
      </c>
      <c r="F1341" s="184"/>
      <c r="G1341" s="25" t="s">
        <v>159</v>
      </c>
      <c r="H1341" s="26">
        <v>1</v>
      </c>
      <c r="I1341" s="27">
        <v>2.75</v>
      </c>
      <c r="J1341" s="27">
        <v>2.75</v>
      </c>
      <c r="K1341" s="28">
        <f t="shared" si="376"/>
        <v>2.75</v>
      </c>
      <c r="L1341" s="29"/>
      <c r="M1341" s="6">
        <f t="shared" si="362"/>
        <v>0</v>
      </c>
    </row>
    <row r="1342" spans="1:15" ht="18" customHeight="1" x14ac:dyDescent="0.25">
      <c r="A1342" s="30"/>
      <c r="B1342" s="30"/>
      <c r="C1342" s="30"/>
      <c r="D1342" s="30"/>
      <c r="E1342" s="30" t="s">
        <v>41</v>
      </c>
      <c r="F1342" s="31">
        <v>11.14</v>
      </c>
      <c r="G1342" s="30" t="s">
        <v>42</v>
      </c>
      <c r="H1342" s="31">
        <v>0</v>
      </c>
      <c r="I1342" s="30" t="s">
        <v>43</v>
      </c>
      <c r="J1342" s="31">
        <v>11.14</v>
      </c>
      <c r="K1342" s="32"/>
      <c r="L1342" s="29"/>
      <c r="M1342" s="6">
        <f t="shared" si="362"/>
        <v>0</v>
      </c>
    </row>
    <row r="1343" spans="1:15" ht="18" customHeight="1" x14ac:dyDescent="0.25">
      <c r="A1343" s="30"/>
      <c r="B1343" s="30"/>
      <c r="C1343" s="30"/>
      <c r="D1343" s="30"/>
      <c r="E1343" s="30" t="s">
        <v>44</v>
      </c>
      <c r="F1343" s="31">
        <v>4.5</v>
      </c>
      <c r="G1343" s="30"/>
      <c r="H1343" s="187" t="s">
        <v>45</v>
      </c>
      <c r="I1343" s="188"/>
      <c r="J1343" s="31">
        <v>21.87</v>
      </c>
      <c r="K1343" s="46">
        <f>TRUNC(K1337*1.247,2)</f>
        <v>21.87</v>
      </c>
      <c r="L1343" s="29"/>
      <c r="M1343" s="6">
        <f t="shared" si="362"/>
        <v>0</v>
      </c>
    </row>
    <row r="1344" spans="1:15" x14ac:dyDescent="0.25">
      <c r="A1344" s="35"/>
      <c r="B1344" s="35"/>
      <c r="C1344" s="35"/>
      <c r="D1344" s="35"/>
      <c r="E1344" s="35"/>
      <c r="F1344" s="35"/>
      <c r="G1344" s="35" t="s">
        <v>46</v>
      </c>
      <c r="H1344" s="36" t="s">
        <v>119</v>
      </c>
      <c r="I1344" s="35" t="s">
        <v>48</v>
      </c>
      <c r="J1344" s="37">
        <v>328.05</v>
      </c>
      <c r="K1344" s="45">
        <f>TRUNC(H1344*K1343,2)</f>
        <v>328.05</v>
      </c>
      <c r="L1344" s="39">
        <f>J1344-K1344</f>
        <v>0</v>
      </c>
      <c r="M1344" s="6">
        <f t="shared" si="362"/>
        <v>0</v>
      </c>
      <c r="N1344" s="40">
        <f t="shared" ref="N1344:O1344" si="377">J1344</f>
        <v>328.05</v>
      </c>
      <c r="O1344" s="40">
        <f t="shared" si="377"/>
        <v>328.05</v>
      </c>
    </row>
    <row r="1345" spans="1:15" ht="0.75" customHeight="1" x14ac:dyDescent="0.25">
      <c r="A1345" s="41"/>
      <c r="B1345" s="41"/>
      <c r="C1345" s="41"/>
      <c r="D1345" s="41"/>
      <c r="E1345" s="41"/>
      <c r="F1345" s="41"/>
      <c r="G1345" s="41"/>
      <c r="H1345" s="41"/>
      <c r="I1345" s="41"/>
      <c r="J1345" s="41"/>
      <c r="K1345" s="42"/>
      <c r="L1345" s="43"/>
      <c r="M1345" s="6">
        <f t="shared" si="362"/>
        <v>0</v>
      </c>
    </row>
    <row r="1346" spans="1:15" ht="18" customHeight="1" x14ac:dyDescent="0.25">
      <c r="A1346" s="11" t="s">
        <v>992</v>
      </c>
      <c r="B1346" s="12" t="s">
        <v>11</v>
      </c>
      <c r="C1346" s="11" t="s">
        <v>12</v>
      </c>
      <c r="D1346" s="11" t="s">
        <v>13</v>
      </c>
      <c r="E1346" s="185" t="s">
        <v>14</v>
      </c>
      <c r="F1346" s="184"/>
      <c r="G1346" s="13" t="s">
        <v>15</v>
      </c>
      <c r="H1346" s="12" t="s">
        <v>16</v>
      </c>
      <c r="I1346" s="12" t="s">
        <v>17</v>
      </c>
      <c r="J1346" s="12" t="s">
        <v>18</v>
      </c>
      <c r="K1346" s="14"/>
      <c r="L1346" s="15"/>
      <c r="M1346" s="6">
        <f t="shared" si="362"/>
        <v>0</v>
      </c>
    </row>
    <row r="1347" spans="1:15" ht="39" customHeight="1" x14ac:dyDescent="0.25">
      <c r="A1347" s="16" t="s">
        <v>19</v>
      </c>
      <c r="B1347" s="17" t="s">
        <v>993</v>
      </c>
      <c r="C1347" s="16" t="s">
        <v>21</v>
      </c>
      <c r="D1347" s="16" t="s">
        <v>994</v>
      </c>
      <c r="E1347" s="186" t="s">
        <v>695</v>
      </c>
      <c r="F1347" s="184"/>
      <c r="G1347" s="18" t="s">
        <v>159</v>
      </c>
      <c r="H1347" s="19">
        <v>1</v>
      </c>
      <c r="I1347" s="20">
        <v>30.13</v>
      </c>
      <c r="J1347" s="20">
        <v>30.13</v>
      </c>
      <c r="K1347" s="52">
        <f>SUM(K1348:K1351)</f>
        <v>30.130000000000003</v>
      </c>
      <c r="L1347" s="22"/>
      <c r="M1347" s="6">
        <f t="shared" si="362"/>
        <v>0</v>
      </c>
    </row>
    <row r="1348" spans="1:15" ht="24" customHeight="1" x14ac:dyDescent="0.25">
      <c r="A1348" s="23" t="s">
        <v>25</v>
      </c>
      <c r="B1348" s="24" t="s">
        <v>702</v>
      </c>
      <c r="C1348" s="23" t="s">
        <v>21</v>
      </c>
      <c r="D1348" s="23" t="s">
        <v>703</v>
      </c>
      <c r="E1348" s="183" t="s">
        <v>23</v>
      </c>
      <c r="F1348" s="184"/>
      <c r="G1348" s="25" t="s">
        <v>24</v>
      </c>
      <c r="H1348" s="26">
        <v>0.55000000000000004</v>
      </c>
      <c r="I1348" s="27">
        <v>26.68</v>
      </c>
      <c r="J1348" s="27">
        <v>14.67</v>
      </c>
      <c r="K1348" s="28">
        <f t="shared" ref="K1348:K1351" si="378">TRUNC(H1348*I1348,2)</f>
        <v>14.67</v>
      </c>
      <c r="L1348" s="29"/>
      <c r="M1348" s="6">
        <f t="shared" si="362"/>
        <v>0</v>
      </c>
    </row>
    <row r="1349" spans="1:15" ht="25.5" customHeight="1" x14ac:dyDescent="0.25">
      <c r="A1349" s="23" t="s">
        <v>25</v>
      </c>
      <c r="B1349" s="24" t="s">
        <v>706</v>
      </c>
      <c r="C1349" s="23" t="s">
        <v>21</v>
      </c>
      <c r="D1349" s="23" t="s">
        <v>707</v>
      </c>
      <c r="E1349" s="183" t="s">
        <v>23</v>
      </c>
      <c r="F1349" s="184"/>
      <c r="G1349" s="25" t="s">
        <v>24</v>
      </c>
      <c r="H1349" s="26">
        <v>0.55000000000000004</v>
      </c>
      <c r="I1349" s="27">
        <v>21.96</v>
      </c>
      <c r="J1349" s="27">
        <v>12.07</v>
      </c>
      <c r="K1349" s="28">
        <f t="shared" si="378"/>
        <v>12.07</v>
      </c>
      <c r="L1349" s="29"/>
      <c r="M1349" s="6">
        <f t="shared" si="362"/>
        <v>0</v>
      </c>
    </row>
    <row r="1350" spans="1:15" ht="25.5" customHeight="1" x14ac:dyDescent="0.25">
      <c r="A1350" s="23" t="s">
        <v>25</v>
      </c>
      <c r="B1350" s="24" t="s">
        <v>985</v>
      </c>
      <c r="C1350" s="23" t="s">
        <v>21</v>
      </c>
      <c r="D1350" s="23" t="s">
        <v>986</v>
      </c>
      <c r="E1350" s="183" t="s">
        <v>23</v>
      </c>
      <c r="F1350" s="184"/>
      <c r="G1350" s="25" t="s">
        <v>70</v>
      </c>
      <c r="H1350" s="26">
        <v>8.9999999999999998E-4</v>
      </c>
      <c r="I1350" s="27">
        <v>711.93</v>
      </c>
      <c r="J1350" s="27">
        <v>0.64</v>
      </c>
      <c r="K1350" s="28">
        <f t="shared" si="378"/>
        <v>0.64</v>
      </c>
      <c r="L1350" s="29"/>
      <c r="M1350" s="6">
        <f t="shared" si="362"/>
        <v>0</v>
      </c>
    </row>
    <row r="1351" spans="1:15" ht="25.5" customHeight="1" x14ac:dyDescent="0.25">
      <c r="A1351" s="23" t="s">
        <v>28</v>
      </c>
      <c r="B1351" s="24" t="s">
        <v>987</v>
      </c>
      <c r="C1351" s="23" t="s">
        <v>21</v>
      </c>
      <c r="D1351" s="23" t="s">
        <v>988</v>
      </c>
      <c r="E1351" s="183" t="s">
        <v>31</v>
      </c>
      <c r="F1351" s="184"/>
      <c r="G1351" s="25" t="s">
        <v>159</v>
      </c>
      <c r="H1351" s="26">
        <v>1</v>
      </c>
      <c r="I1351" s="27">
        <v>2.75</v>
      </c>
      <c r="J1351" s="27">
        <v>2.75</v>
      </c>
      <c r="K1351" s="28">
        <f t="shared" si="378"/>
        <v>2.75</v>
      </c>
      <c r="L1351" s="29"/>
      <c r="M1351" s="6">
        <f t="shared" si="362"/>
        <v>0</v>
      </c>
    </row>
    <row r="1352" spans="1:15" ht="18" customHeight="1" x14ac:dyDescent="0.25">
      <c r="A1352" s="30"/>
      <c r="B1352" s="30"/>
      <c r="C1352" s="30"/>
      <c r="D1352" s="30"/>
      <c r="E1352" s="30" t="s">
        <v>41</v>
      </c>
      <c r="F1352" s="31">
        <v>20.98</v>
      </c>
      <c r="G1352" s="30" t="s">
        <v>42</v>
      </c>
      <c r="H1352" s="31">
        <v>0</v>
      </c>
      <c r="I1352" s="30" t="s">
        <v>43</v>
      </c>
      <c r="J1352" s="31">
        <v>20.98</v>
      </c>
      <c r="K1352" s="32"/>
      <c r="L1352" s="29"/>
      <c r="M1352" s="6">
        <f t="shared" si="362"/>
        <v>0</v>
      </c>
    </row>
    <row r="1353" spans="1:15" ht="18" customHeight="1" x14ac:dyDescent="0.25">
      <c r="A1353" s="30"/>
      <c r="B1353" s="30"/>
      <c r="C1353" s="30"/>
      <c r="D1353" s="30"/>
      <c r="E1353" s="30" t="s">
        <v>44</v>
      </c>
      <c r="F1353" s="31">
        <v>7.74</v>
      </c>
      <c r="G1353" s="30"/>
      <c r="H1353" s="187" t="s">
        <v>45</v>
      </c>
      <c r="I1353" s="188"/>
      <c r="J1353" s="31">
        <v>37.57</v>
      </c>
      <c r="K1353" s="46">
        <f>TRUNC(K1347*1.247,2)</f>
        <v>37.57</v>
      </c>
      <c r="L1353" s="29"/>
      <c r="M1353" s="6">
        <f t="shared" si="362"/>
        <v>0</v>
      </c>
    </row>
    <row r="1354" spans="1:15" x14ac:dyDescent="0.25">
      <c r="A1354" s="35"/>
      <c r="B1354" s="35"/>
      <c r="C1354" s="35"/>
      <c r="D1354" s="35"/>
      <c r="E1354" s="35"/>
      <c r="F1354" s="35"/>
      <c r="G1354" s="35" t="s">
        <v>46</v>
      </c>
      <c r="H1354" s="36" t="s">
        <v>995</v>
      </c>
      <c r="I1354" s="35" t="s">
        <v>48</v>
      </c>
      <c r="J1354" s="37">
        <v>1127.0999999999999</v>
      </c>
      <c r="K1354" s="45">
        <f>TRUNC(H1354*K1353,2)</f>
        <v>1127.0999999999999</v>
      </c>
      <c r="L1354" s="39">
        <f>J1354-K1354</f>
        <v>0</v>
      </c>
      <c r="M1354" s="6">
        <f t="shared" si="362"/>
        <v>0</v>
      </c>
      <c r="N1354" s="40">
        <f t="shared" ref="N1354:O1354" si="379">J1354</f>
        <v>1127.0999999999999</v>
      </c>
      <c r="O1354" s="40">
        <f t="shared" si="379"/>
        <v>1127.0999999999999</v>
      </c>
    </row>
    <row r="1355" spans="1:15" ht="0.75" customHeight="1" x14ac:dyDescent="0.25">
      <c r="A1355" s="41"/>
      <c r="B1355" s="41"/>
      <c r="C1355" s="41"/>
      <c r="D1355" s="41"/>
      <c r="E1355" s="41"/>
      <c r="F1355" s="41"/>
      <c r="G1355" s="41"/>
      <c r="H1355" s="41"/>
      <c r="I1355" s="41"/>
      <c r="J1355" s="41"/>
      <c r="K1355" s="42"/>
      <c r="L1355" s="43"/>
      <c r="M1355" s="6">
        <f t="shared" si="362"/>
        <v>0</v>
      </c>
    </row>
    <row r="1356" spans="1:15" ht="18" customHeight="1" x14ac:dyDescent="0.25">
      <c r="A1356" s="11" t="s">
        <v>996</v>
      </c>
      <c r="B1356" s="12" t="s">
        <v>11</v>
      </c>
      <c r="C1356" s="11" t="s">
        <v>12</v>
      </c>
      <c r="D1356" s="11" t="s">
        <v>13</v>
      </c>
      <c r="E1356" s="185" t="s">
        <v>14</v>
      </c>
      <c r="F1356" s="184"/>
      <c r="G1356" s="13" t="s">
        <v>15</v>
      </c>
      <c r="H1356" s="12" t="s">
        <v>16</v>
      </c>
      <c r="I1356" s="12" t="s">
        <v>17</v>
      </c>
      <c r="J1356" s="12" t="s">
        <v>18</v>
      </c>
      <c r="K1356" s="14"/>
      <c r="L1356" s="15"/>
      <c r="M1356" s="6">
        <f t="shared" si="362"/>
        <v>0</v>
      </c>
    </row>
    <row r="1357" spans="1:15" ht="25.5" customHeight="1" x14ac:dyDescent="0.25">
      <c r="A1357" s="16" t="s">
        <v>19</v>
      </c>
      <c r="B1357" s="17" t="s">
        <v>997</v>
      </c>
      <c r="C1357" s="16" t="s">
        <v>21</v>
      </c>
      <c r="D1357" s="16" t="s">
        <v>998</v>
      </c>
      <c r="E1357" s="186" t="s">
        <v>695</v>
      </c>
      <c r="F1357" s="184"/>
      <c r="G1357" s="18" t="s">
        <v>159</v>
      </c>
      <c r="H1357" s="19">
        <v>1</v>
      </c>
      <c r="I1357" s="20">
        <v>39.97</v>
      </c>
      <c r="J1357" s="20">
        <v>39.97</v>
      </c>
      <c r="K1357" s="52">
        <f>SUM(K1358:K1361)</f>
        <v>39.97</v>
      </c>
      <c r="L1357" s="22"/>
      <c r="M1357" s="6">
        <f t="shared" si="362"/>
        <v>0</v>
      </c>
    </row>
    <row r="1358" spans="1:15" ht="24" customHeight="1" x14ac:dyDescent="0.25">
      <c r="A1358" s="23" t="s">
        <v>25</v>
      </c>
      <c r="B1358" s="24" t="s">
        <v>702</v>
      </c>
      <c r="C1358" s="23" t="s">
        <v>21</v>
      </c>
      <c r="D1358" s="23" t="s">
        <v>703</v>
      </c>
      <c r="E1358" s="183" t="s">
        <v>23</v>
      </c>
      <c r="F1358" s="184"/>
      <c r="G1358" s="25" t="s">
        <v>24</v>
      </c>
      <c r="H1358" s="26">
        <v>1.6799999999999999E-2</v>
      </c>
      <c r="I1358" s="27">
        <v>26.68</v>
      </c>
      <c r="J1358" s="27">
        <v>0.44</v>
      </c>
      <c r="K1358" s="28">
        <f t="shared" ref="K1358:K1361" si="380">TRUNC(H1358*I1358,2)</f>
        <v>0.44</v>
      </c>
      <c r="L1358" s="29"/>
      <c r="M1358" s="6">
        <f t="shared" si="362"/>
        <v>0</v>
      </c>
    </row>
    <row r="1359" spans="1:15" ht="25.5" customHeight="1" x14ac:dyDescent="0.25">
      <c r="A1359" s="23" t="s">
        <v>25</v>
      </c>
      <c r="B1359" s="24" t="s">
        <v>706</v>
      </c>
      <c r="C1359" s="23" t="s">
        <v>21</v>
      </c>
      <c r="D1359" s="23" t="s">
        <v>707</v>
      </c>
      <c r="E1359" s="183" t="s">
        <v>23</v>
      </c>
      <c r="F1359" s="184"/>
      <c r="G1359" s="25" t="s">
        <v>24</v>
      </c>
      <c r="H1359" s="26">
        <v>1.6799999999999999E-2</v>
      </c>
      <c r="I1359" s="27">
        <v>21.96</v>
      </c>
      <c r="J1359" s="27">
        <v>0.36</v>
      </c>
      <c r="K1359" s="28">
        <f t="shared" si="380"/>
        <v>0.36</v>
      </c>
      <c r="L1359" s="29"/>
      <c r="M1359" s="6">
        <f t="shared" si="362"/>
        <v>0</v>
      </c>
    </row>
    <row r="1360" spans="1:15" ht="25.5" customHeight="1" x14ac:dyDescent="0.25">
      <c r="A1360" s="23" t="s">
        <v>28</v>
      </c>
      <c r="B1360" s="24" t="s">
        <v>749</v>
      </c>
      <c r="C1360" s="23" t="s">
        <v>21</v>
      </c>
      <c r="D1360" s="23" t="s">
        <v>750</v>
      </c>
      <c r="E1360" s="183" t="s">
        <v>31</v>
      </c>
      <c r="F1360" s="184"/>
      <c r="G1360" s="25" t="s">
        <v>159</v>
      </c>
      <c r="H1360" s="26">
        <v>2.1000000000000001E-2</v>
      </c>
      <c r="I1360" s="27">
        <v>4.62</v>
      </c>
      <c r="J1360" s="27">
        <v>0.09</v>
      </c>
      <c r="K1360" s="28">
        <f t="shared" si="380"/>
        <v>0.09</v>
      </c>
      <c r="L1360" s="29"/>
      <c r="M1360" s="6">
        <f t="shared" si="362"/>
        <v>0</v>
      </c>
    </row>
    <row r="1361" spans="1:15" ht="25.5" customHeight="1" x14ac:dyDescent="0.25">
      <c r="A1361" s="23" t="s">
        <v>28</v>
      </c>
      <c r="B1361" s="24" t="s">
        <v>999</v>
      </c>
      <c r="C1361" s="23" t="s">
        <v>21</v>
      </c>
      <c r="D1361" s="23" t="s">
        <v>1000</v>
      </c>
      <c r="E1361" s="183" t="s">
        <v>31</v>
      </c>
      <c r="F1361" s="184"/>
      <c r="G1361" s="25" t="s">
        <v>159</v>
      </c>
      <c r="H1361" s="26">
        <v>1</v>
      </c>
      <c r="I1361" s="27">
        <v>39.08</v>
      </c>
      <c r="J1361" s="27">
        <v>39.08</v>
      </c>
      <c r="K1361" s="28">
        <f t="shared" si="380"/>
        <v>39.08</v>
      </c>
      <c r="L1361" s="29"/>
      <c r="M1361" s="6">
        <f t="shared" si="362"/>
        <v>0</v>
      </c>
    </row>
    <row r="1362" spans="1:15" ht="18" customHeight="1" x14ac:dyDescent="0.25">
      <c r="A1362" s="30"/>
      <c r="B1362" s="30"/>
      <c r="C1362" s="30"/>
      <c r="D1362" s="30"/>
      <c r="E1362" s="30" t="s">
        <v>41</v>
      </c>
      <c r="F1362" s="31">
        <v>0.62</v>
      </c>
      <c r="G1362" s="30" t="s">
        <v>42</v>
      </c>
      <c r="H1362" s="31">
        <v>0</v>
      </c>
      <c r="I1362" s="30" t="s">
        <v>43</v>
      </c>
      <c r="J1362" s="31">
        <v>0.62</v>
      </c>
      <c r="K1362" s="32"/>
      <c r="L1362" s="29"/>
      <c r="M1362" s="6">
        <f t="shared" si="362"/>
        <v>0</v>
      </c>
    </row>
    <row r="1363" spans="1:15" ht="18" customHeight="1" x14ac:dyDescent="0.25">
      <c r="A1363" s="30"/>
      <c r="B1363" s="30"/>
      <c r="C1363" s="30"/>
      <c r="D1363" s="30"/>
      <c r="E1363" s="30" t="s">
        <v>44</v>
      </c>
      <c r="F1363" s="31">
        <v>10.27</v>
      </c>
      <c r="G1363" s="30"/>
      <c r="H1363" s="187" t="s">
        <v>45</v>
      </c>
      <c r="I1363" s="188"/>
      <c r="J1363" s="31">
        <v>49.84</v>
      </c>
      <c r="K1363" s="46">
        <f>TRUNC(K1357*1.247,2)</f>
        <v>49.84</v>
      </c>
      <c r="L1363" s="29"/>
      <c r="M1363" s="6">
        <f t="shared" si="362"/>
        <v>0</v>
      </c>
    </row>
    <row r="1364" spans="1:15" x14ac:dyDescent="0.25">
      <c r="A1364" s="35"/>
      <c r="B1364" s="35"/>
      <c r="C1364" s="35"/>
      <c r="D1364" s="35"/>
      <c r="E1364" s="35"/>
      <c r="F1364" s="35"/>
      <c r="G1364" s="35" t="s">
        <v>46</v>
      </c>
      <c r="H1364" s="36" t="s">
        <v>845</v>
      </c>
      <c r="I1364" s="35" t="s">
        <v>48</v>
      </c>
      <c r="J1364" s="37">
        <v>99.68</v>
      </c>
      <c r="K1364" s="45">
        <f>TRUNC(H1364*K1363,2)</f>
        <v>99.68</v>
      </c>
      <c r="L1364" s="39">
        <f>J1364-K1364</f>
        <v>0</v>
      </c>
      <c r="M1364" s="6">
        <f t="shared" si="362"/>
        <v>0</v>
      </c>
      <c r="N1364" s="40">
        <f t="shared" ref="N1364:O1364" si="381">J1364</f>
        <v>99.68</v>
      </c>
      <c r="O1364" s="40">
        <f t="shared" si="381"/>
        <v>99.68</v>
      </c>
    </row>
    <row r="1365" spans="1:15" ht="0.75" customHeight="1" x14ac:dyDescent="0.25">
      <c r="A1365" s="41"/>
      <c r="B1365" s="41"/>
      <c r="C1365" s="41"/>
      <c r="D1365" s="41"/>
      <c r="E1365" s="41"/>
      <c r="F1365" s="41"/>
      <c r="G1365" s="41"/>
      <c r="H1365" s="41"/>
      <c r="I1365" s="41"/>
      <c r="J1365" s="41"/>
      <c r="K1365" s="42"/>
      <c r="L1365" s="43"/>
      <c r="M1365" s="6">
        <f t="shared" si="362"/>
        <v>0</v>
      </c>
    </row>
    <row r="1366" spans="1:15" ht="18" customHeight="1" x14ac:dyDescent="0.25">
      <c r="A1366" s="11" t="s">
        <v>1001</v>
      </c>
      <c r="B1366" s="12" t="s">
        <v>11</v>
      </c>
      <c r="C1366" s="11" t="s">
        <v>12</v>
      </c>
      <c r="D1366" s="11" t="s">
        <v>13</v>
      </c>
      <c r="E1366" s="185" t="s">
        <v>14</v>
      </c>
      <c r="F1366" s="184"/>
      <c r="G1366" s="13" t="s">
        <v>15</v>
      </c>
      <c r="H1366" s="12" t="s">
        <v>16</v>
      </c>
      <c r="I1366" s="12" t="s">
        <v>17</v>
      </c>
      <c r="J1366" s="12" t="s">
        <v>18</v>
      </c>
      <c r="K1366" s="14"/>
      <c r="L1366" s="15"/>
      <c r="M1366" s="6">
        <f t="shared" si="362"/>
        <v>0</v>
      </c>
    </row>
    <row r="1367" spans="1:15" ht="25.5" customHeight="1" x14ac:dyDescent="0.25">
      <c r="A1367" s="16" t="s">
        <v>19</v>
      </c>
      <c r="B1367" s="17" t="s">
        <v>1002</v>
      </c>
      <c r="C1367" s="16" t="s">
        <v>21</v>
      </c>
      <c r="D1367" s="16" t="s">
        <v>1003</v>
      </c>
      <c r="E1367" s="186" t="s">
        <v>65</v>
      </c>
      <c r="F1367" s="184"/>
      <c r="G1367" s="18" t="s">
        <v>159</v>
      </c>
      <c r="H1367" s="19">
        <v>1</v>
      </c>
      <c r="I1367" s="20">
        <v>0.63</v>
      </c>
      <c r="J1367" s="20">
        <v>0.63</v>
      </c>
      <c r="K1367" s="52">
        <f>SUM(K1368:K1369)</f>
        <v>0.63</v>
      </c>
      <c r="L1367" s="22"/>
      <c r="M1367" s="6">
        <f t="shared" si="362"/>
        <v>0</v>
      </c>
    </row>
    <row r="1368" spans="1:15" ht="24" customHeight="1" x14ac:dyDescent="0.25">
      <c r="A1368" s="23" t="s">
        <v>25</v>
      </c>
      <c r="B1368" s="24" t="s">
        <v>702</v>
      </c>
      <c r="C1368" s="23" t="s">
        <v>21</v>
      </c>
      <c r="D1368" s="23" t="s">
        <v>703</v>
      </c>
      <c r="E1368" s="183" t="s">
        <v>23</v>
      </c>
      <c r="F1368" s="184"/>
      <c r="G1368" s="25" t="s">
        <v>24</v>
      </c>
      <c r="H1368" s="26">
        <v>7.6E-3</v>
      </c>
      <c r="I1368" s="27">
        <v>26.68</v>
      </c>
      <c r="J1368" s="27">
        <v>0.2</v>
      </c>
      <c r="K1368" s="28">
        <f t="shared" ref="K1368:K1369" si="382">TRUNC(H1368*I1368,2)</f>
        <v>0.2</v>
      </c>
      <c r="L1368" s="29"/>
      <c r="M1368" s="6">
        <f t="shared" si="362"/>
        <v>0</v>
      </c>
    </row>
    <row r="1369" spans="1:15" ht="24" customHeight="1" x14ac:dyDescent="0.25">
      <c r="A1369" s="23" t="s">
        <v>25</v>
      </c>
      <c r="B1369" s="24" t="s">
        <v>73</v>
      </c>
      <c r="C1369" s="23" t="s">
        <v>21</v>
      </c>
      <c r="D1369" s="23" t="s">
        <v>74</v>
      </c>
      <c r="E1369" s="183" t="s">
        <v>23</v>
      </c>
      <c r="F1369" s="184"/>
      <c r="G1369" s="25" t="s">
        <v>24</v>
      </c>
      <c r="H1369" s="26">
        <v>2.1499999999999998E-2</v>
      </c>
      <c r="I1369" s="27">
        <v>20.32</v>
      </c>
      <c r="J1369" s="27">
        <v>0.43</v>
      </c>
      <c r="K1369" s="28">
        <f t="shared" si="382"/>
        <v>0.43</v>
      </c>
      <c r="L1369" s="29"/>
      <c r="M1369" s="6">
        <f t="shared" si="362"/>
        <v>0</v>
      </c>
    </row>
    <row r="1370" spans="1:15" ht="18" customHeight="1" x14ac:dyDescent="0.25">
      <c r="A1370" s="30"/>
      <c r="B1370" s="30"/>
      <c r="C1370" s="30"/>
      <c r="D1370" s="30"/>
      <c r="E1370" s="30" t="s">
        <v>41</v>
      </c>
      <c r="F1370" s="31">
        <v>0.48</v>
      </c>
      <c r="G1370" s="30" t="s">
        <v>42</v>
      </c>
      <c r="H1370" s="31">
        <v>0</v>
      </c>
      <c r="I1370" s="30" t="s">
        <v>43</v>
      </c>
      <c r="J1370" s="31">
        <v>0.48</v>
      </c>
      <c r="K1370" s="32"/>
      <c r="L1370" s="29"/>
      <c r="M1370" s="6">
        <f t="shared" si="362"/>
        <v>0</v>
      </c>
    </row>
    <row r="1371" spans="1:15" ht="18" customHeight="1" x14ac:dyDescent="0.25">
      <c r="A1371" s="30"/>
      <c r="B1371" s="30"/>
      <c r="C1371" s="30"/>
      <c r="D1371" s="30"/>
      <c r="E1371" s="30" t="s">
        <v>44</v>
      </c>
      <c r="F1371" s="31">
        <v>0.16</v>
      </c>
      <c r="G1371" s="30"/>
      <c r="H1371" s="187" t="s">
        <v>45</v>
      </c>
      <c r="I1371" s="188"/>
      <c r="J1371" s="31">
        <v>0.78</v>
      </c>
      <c r="K1371" s="46">
        <f>TRUNC(K1367*1.247,2)</f>
        <v>0.78</v>
      </c>
      <c r="L1371" s="29"/>
      <c r="M1371" s="6">
        <f t="shared" si="362"/>
        <v>0</v>
      </c>
    </row>
    <row r="1372" spans="1:15" x14ac:dyDescent="0.25">
      <c r="A1372" s="35"/>
      <c r="B1372" s="35"/>
      <c r="C1372" s="35"/>
      <c r="D1372" s="35"/>
      <c r="E1372" s="35"/>
      <c r="F1372" s="35"/>
      <c r="G1372" s="35" t="s">
        <v>46</v>
      </c>
      <c r="H1372" s="36" t="s">
        <v>1004</v>
      </c>
      <c r="I1372" s="35" t="s">
        <v>48</v>
      </c>
      <c r="J1372" s="37">
        <v>56.94</v>
      </c>
      <c r="K1372" s="45">
        <f>TRUNC(H1372*K1371,2)</f>
        <v>56.94</v>
      </c>
      <c r="L1372" s="39">
        <f>J1372-K1372</f>
        <v>0</v>
      </c>
      <c r="M1372" s="6">
        <f t="shared" si="362"/>
        <v>0</v>
      </c>
      <c r="N1372" s="40">
        <f t="shared" ref="N1372:O1372" si="383">J1372</f>
        <v>56.94</v>
      </c>
      <c r="O1372" s="40">
        <f t="shared" si="383"/>
        <v>56.94</v>
      </c>
    </row>
    <row r="1373" spans="1:15" ht="0.75" customHeight="1" x14ac:dyDescent="0.25">
      <c r="A1373" s="41"/>
      <c r="B1373" s="41"/>
      <c r="C1373" s="41"/>
      <c r="D1373" s="41"/>
      <c r="E1373" s="41"/>
      <c r="F1373" s="41"/>
      <c r="G1373" s="41"/>
      <c r="H1373" s="41"/>
      <c r="I1373" s="41"/>
      <c r="J1373" s="41"/>
      <c r="K1373" s="42"/>
      <c r="L1373" s="43"/>
      <c r="M1373" s="6">
        <f t="shared" si="362"/>
        <v>0</v>
      </c>
    </row>
    <row r="1374" spans="1:15" ht="18" customHeight="1" x14ac:dyDescent="0.25">
      <c r="A1374" s="11" t="s">
        <v>1005</v>
      </c>
      <c r="B1374" s="12" t="s">
        <v>11</v>
      </c>
      <c r="C1374" s="11" t="s">
        <v>12</v>
      </c>
      <c r="D1374" s="11" t="s">
        <v>13</v>
      </c>
      <c r="E1374" s="185" t="s">
        <v>14</v>
      </c>
      <c r="F1374" s="184"/>
      <c r="G1374" s="13" t="s">
        <v>15</v>
      </c>
      <c r="H1374" s="12" t="s">
        <v>16</v>
      </c>
      <c r="I1374" s="12" t="s">
        <v>17</v>
      </c>
      <c r="J1374" s="12" t="s">
        <v>18</v>
      </c>
      <c r="K1374" s="14"/>
      <c r="L1374" s="15"/>
      <c r="M1374" s="6">
        <f t="shared" si="362"/>
        <v>0</v>
      </c>
    </row>
    <row r="1375" spans="1:15" ht="25.5" customHeight="1" x14ac:dyDescent="0.25">
      <c r="A1375" s="16" t="s">
        <v>19</v>
      </c>
      <c r="B1375" s="17" t="s">
        <v>1006</v>
      </c>
      <c r="C1375" s="16" t="s">
        <v>21</v>
      </c>
      <c r="D1375" s="16" t="s">
        <v>1007</v>
      </c>
      <c r="E1375" s="186" t="s">
        <v>65</v>
      </c>
      <c r="F1375" s="184"/>
      <c r="G1375" s="18" t="s">
        <v>83</v>
      </c>
      <c r="H1375" s="19">
        <v>1</v>
      </c>
      <c r="I1375" s="20">
        <v>0.67</v>
      </c>
      <c r="J1375" s="20">
        <v>0.67</v>
      </c>
      <c r="K1375" s="52">
        <f>SUM(K1376:K1377)</f>
        <v>0.67</v>
      </c>
      <c r="L1375" s="22"/>
      <c r="M1375" s="6">
        <f t="shared" si="362"/>
        <v>0</v>
      </c>
    </row>
    <row r="1376" spans="1:15" ht="24" customHeight="1" x14ac:dyDescent="0.25">
      <c r="A1376" s="23" t="s">
        <v>25</v>
      </c>
      <c r="B1376" s="24" t="s">
        <v>702</v>
      </c>
      <c r="C1376" s="23" t="s">
        <v>21</v>
      </c>
      <c r="D1376" s="23" t="s">
        <v>703</v>
      </c>
      <c r="E1376" s="183" t="s">
        <v>23</v>
      </c>
      <c r="F1376" s="184"/>
      <c r="G1376" s="25" t="s">
        <v>24</v>
      </c>
      <c r="H1376" s="26">
        <v>8.0999999999999996E-3</v>
      </c>
      <c r="I1376" s="27">
        <v>26.68</v>
      </c>
      <c r="J1376" s="27">
        <v>0.21</v>
      </c>
      <c r="K1376" s="28">
        <f t="shared" ref="K1376:K1377" si="384">TRUNC(H1376*I1376,2)</f>
        <v>0.21</v>
      </c>
      <c r="L1376" s="29"/>
      <c r="M1376" s="6">
        <f t="shared" si="362"/>
        <v>0</v>
      </c>
    </row>
    <row r="1377" spans="1:15" ht="24" customHeight="1" x14ac:dyDescent="0.25">
      <c r="A1377" s="23" t="s">
        <v>25</v>
      </c>
      <c r="B1377" s="24" t="s">
        <v>73</v>
      </c>
      <c r="C1377" s="23" t="s">
        <v>21</v>
      </c>
      <c r="D1377" s="23" t="s">
        <v>74</v>
      </c>
      <c r="E1377" s="183" t="s">
        <v>23</v>
      </c>
      <c r="F1377" s="184"/>
      <c r="G1377" s="25" t="s">
        <v>24</v>
      </c>
      <c r="H1377" s="26">
        <v>2.3E-2</v>
      </c>
      <c r="I1377" s="27">
        <v>20.32</v>
      </c>
      <c r="J1377" s="27">
        <v>0.46</v>
      </c>
      <c r="K1377" s="28">
        <f t="shared" si="384"/>
        <v>0.46</v>
      </c>
      <c r="L1377" s="29"/>
      <c r="M1377" s="6">
        <f t="shared" si="362"/>
        <v>0</v>
      </c>
    </row>
    <row r="1378" spans="1:15" ht="18" customHeight="1" x14ac:dyDescent="0.25">
      <c r="A1378" s="30"/>
      <c r="B1378" s="30"/>
      <c r="C1378" s="30"/>
      <c r="D1378" s="30"/>
      <c r="E1378" s="30" t="s">
        <v>41</v>
      </c>
      <c r="F1378" s="31">
        <v>0.51</v>
      </c>
      <c r="G1378" s="30" t="s">
        <v>42</v>
      </c>
      <c r="H1378" s="31">
        <v>0</v>
      </c>
      <c r="I1378" s="30" t="s">
        <v>43</v>
      </c>
      <c r="J1378" s="31">
        <v>0.51</v>
      </c>
      <c r="K1378" s="32"/>
      <c r="L1378" s="29"/>
      <c r="M1378" s="6">
        <f t="shared" si="362"/>
        <v>0</v>
      </c>
    </row>
    <row r="1379" spans="1:15" ht="18" customHeight="1" x14ac:dyDescent="0.25">
      <c r="A1379" s="30"/>
      <c r="B1379" s="30"/>
      <c r="C1379" s="30"/>
      <c r="D1379" s="30"/>
      <c r="E1379" s="30" t="s">
        <v>44</v>
      </c>
      <c r="F1379" s="31">
        <v>0.17</v>
      </c>
      <c r="G1379" s="30"/>
      <c r="H1379" s="187" t="s">
        <v>45</v>
      </c>
      <c r="I1379" s="188"/>
      <c r="J1379" s="31">
        <v>0.83</v>
      </c>
      <c r="K1379" s="46">
        <f>TRUNC(K1375*1.247,2)</f>
        <v>0.83</v>
      </c>
      <c r="L1379" s="29"/>
      <c r="M1379" s="6">
        <f t="shared" si="362"/>
        <v>0</v>
      </c>
    </row>
    <row r="1380" spans="1:15" x14ac:dyDescent="0.25">
      <c r="A1380" s="35"/>
      <c r="B1380" s="35"/>
      <c r="C1380" s="35"/>
      <c r="D1380" s="35"/>
      <c r="E1380" s="35"/>
      <c r="F1380" s="35"/>
      <c r="G1380" s="35" t="s">
        <v>46</v>
      </c>
      <c r="H1380" s="36" t="s">
        <v>1008</v>
      </c>
      <c r="I1380" s="35" t="s">
        <v>48</v>
      </c>
      <c r="J1380" s="37">
        <v>510.45</v>
      </c>
      <c r="K1380" s="45">
        <f>TRUNC(H1380*K1379,2)</f>
        <v>510.45</v>
      </c>
      <c r="L1380" s="39">
        <f>J1380-K1380</f>
        <v>0</v>
      </c>
      <c r="M1380" s="6">
        <f t="shared" si="362"/>
        <v>0</v>
      </c>
      <c r="N1380" s="40">
        <f t="shared" ref="N1380:O1380" si="385">J1380</f>
        <v>510.45</v>
      </c>
      <c r="O1380" s="40">
        <f t="shared" si="385"/>
        <v>510.45</v>
      </c>
    </row>
    <row r="1381" spans="1:15" ht="0.75" customHeight="1" x14ac:dyDescent="0.25">
      <c r="A1381" s="41"/>
      <c r="B1381" s="41"/>
      <c r="C1381" s="41"/>
      <c r="D1381" s="41"/>
      <c r="E1381" s="41"/>
      <c r="F1381" s="41"/>
      <c r="G1381" s="41"/>
      <c r="H1381" s="41"/>
      <c r="I1381" s="41"/>
      <c r="J1381" s="41"/>
      <c r="K1381" s="42"/>
      <c r="L1381" s="43"/>
      <c r="M1381" s="6">
        <f t="shared" si="362"/>
        <v>0</v>
      </c>
    </row>
    <row r="1382" spans="1:15" ht="18" customHeight="1" x14ac:dyDescent="0.25">
      <c r="A1382" s="11" t="s">
        <v>1009</v>
      </c>
      <c r="B1382" s="12" t="s">
        <v>11</v>
      </c>
      <c r="C1382" s="11" t="s">
        <v>12</v>
      </c>
      <c r="D1382" s="11" t="s">
        <v>13</v>
      </c>
      <c r="E1382" s="185" t="s">
        <v>14</v>
      </c>
      <c r="F1382" s="184"/>
      <c r="G1382" s="13" t="s">
        <v>15</v>
      </c>
      <c r="H1382" s="12" t="s">
        <v>16</v>
      </c>
      <c r="I1382" s="12" t="s">
        <v>17</v>
      </c>
      <c r="J1382" s="12" t="s">
        <v>18</v>
      </c>
      <c r="K1382" s="14"/>
      <c r="L1382" s="15"/>
      <c r="M1382" s="6">
        <f t="shared" si="362"/>
        <v>0</v>
      </c>
    </row>
    <row r="1383" spans="1:15" ht="25.5" customHeight="1" x14ac:dyDescent="0.25">
      <c r="A1383" s="16" t="s">
        <v>19</v>
      </c>
      <c r="B1383" s="17" t="s">
        <v>1010</v>
      </c>
      <c r="C1383" s="16" t="s">
        <v>21</v>
      </c>
      <c r="D1383" s="16" t="s">
        <v>1011</v>
      </c>
      <c r="E1383" s="186" t="s">
        <v>65</v>
      </c>
      <c r="F1383" s="184"/>
      <c r="G1383" s="18" t="s">
        <v>159</v>
      </c>
      <c r="H1383" s="19">
        <v>1</v>
      </c>
      <c r="I1383" s="20">
        <v>1.71</v>
      </c>
      <c r="J1383" s="20">
        <v>1.71</v>
      </c>
      <c r="K1383" s="52">
        <f>SUM(K1384:K1385)</f>
        <v>1.71</v>
      </c>
      <c r="L1383" s="22"/>
      <c r="M1383" s="6">
        <f t="shared" si="362"/>
        <v>0</v>
      </c>
    </row>
    <row r="1384" spans="1:15" ht="24" customHeight="1" x14ac:dyDescent="0.25">
      <c r="A1384" s="23" t="s">
        <v>25</v>
      </c>
      <c r="B1384" s="24" t="s">
        <v>73</v>
      </c>
      <c r="C1384" s="23" t="s">
        <v>21</v>
      </c>
      <c r="D1384" s="23" t="s">
        <v>74</v>
      </c>
      <c r="E1384" s="183" t="s">
        <v>23</v>
      </c>
      <c r="F1384" s="184"/>
      <c r="G1384" s="25" t="s">
        <v>24</v>
      </c>
      <c r="H1384" s="26">
        <v>5.8000000000000003E-2</v>
      </c>
      <c r="I1384" s="27">
        <v>20.32</v>
      </c>
      <c r="J1384" s="27">
        <v>1.17</v>
      </c>
      <c r="K1384" s="28">
        <f t="shared" ref="K1384:K1385" si="386">TRUNC(H1384*I1384,2)</f>
        <v>1.17</v>
      </c>
      <c r="L1384" s="29"/>
      <c r="M1384" s="6">
        <f t="shared" si="362"/>
        <v>0</v>
      </c>
    </row>
    <row r="1385" spans="1:15" ht="24" customHeight="1" x14ac:dyDescent="0.25">
      <c r="A1385" s="23" t="s">
        <v>25</v>
      </c>
      <c r="B1385" s="24" t="s">
        <v>702</v>
      </c>
      <c r="C1385" s="23" t="s">
        <v>21</v>
      </c>
      <c r="D1385" s="23" t="s">
        <v>703</v>
      </c>
      <c r="E1385" s="183" t="s">
        <v>23</v>
      </c>
      <c r="F1385" s="184"/>
      <c r="G1385" s="25" t="s">
        <v>24</v>
      </c>
      <c r="H1385" s="26">
        <v>2.0500000000000001E-2</v>
      </c>
      <c r="I1385" s="27">
        <v>26.68</v>
      </c>
      <c r="J1385" s="27">
        <v>0.54</v>
      </c>
      <c r="K1385" s="28">
        <f t="shared" si="386"/>
        <v>0.54</v>
      </c>
      <c r="L1385" s="29"/>
      <c r="M1385" s="6">
        <f t="shared" si="362"/>
        <v>0</v>
      </c>
    </row>
    <row r="1386" spans="1:15" ht="18" customHeight="1" x14ac:dyDescent="0.25">
      <c r="A1386" s="30"/>
      <c r="B1386" s="30"/>
      <c r="C1386" s="30"/>
      <c r="D1386" s="30"/>
      <c r="E1386" s="30" t="s">
        <v>41</v>
      </c>
      <c r="F1386" s="31">
        <v>1.3</v>
      </c>
      <c r="G1386" s="30" t="s">
        <v>42</v>
      </c>
      <c r="H1386" s="31">
        <v>0</v>
      </c>
      <c r="I1386" s="30" t="s">
        <v>43</v>
      </c>
      <c r="J1386" s="31">
        <v>1.3</v>
      </c>
      <c r="K1386" s="32"/>
      <c r="L1386" s="29"/>
      <c r="M1386" s="6">
        <f t="shared" si="362"/>
        <v>0</v>
      </c>
    </row>
    <row r="1387" spans="1:15" ht="18" customHeight="1" x14ac:dyDescent="0.25">
      <c r="A1387" s="30"/>
      <c r="B1387" s="30"/>
      <c r="C1387" s="30"/>
      <c r="D1387" s="30"/>
      <c r="E1387" s="30" t="s">
        <v>44</v>
      </c>
      <c r="F1387" s="31">
        <v>0.43</v>
      </c>
      <c r="G1387" s="30"/>
      <c r="H1387" s="187" t="s">
        <v>45</v>
      </c>
      <c r="I1387" s="188"/>
      <c r="J1387" s="31">
        <v>2.13</v>
      </c>
      <c r="K1387" s="46">
        <f>TRUNC(K1383*1.247,2)</f>
        <v>2.13</v>
      </c>
      <c r="L1387" s="29"/>
      <c r="M1387" s="6">
        <f t="shared" si="362"/>
        <v>0</v>
      </c>
    </row>
    <row r="1388" spans="1:15" x14ac:dyDescent="0.25">
      <c r="A1388" s="35"/>
      <c r="B1388" s="35"/>
      <c r="C1388" s="35"/>
      <c r="D1388" s="35"/>
      <c r="E1388" s="35"/>
      <c r="F1388" s="35"/>
      <c r="G1388" s="35" t="s">
        <v>46</v>
      </c>
      <c r="H1388" s="36" t="s">
        <v>1012</v>
      </c>
      <c r="I1388" s="35" t="s">
        <v>48</v>
      </c>
      <c r="J1388" s="37">
        <v>55.38</v>
      </c>
      <c r="K1388" s="45">
        <f>TRUNC(H1388*K1387,2)</f>
        <v>55.38</v>
      </c>
      <c r="L1388" s="39">
        <f>J1388-K1388</f>
        <v>0</v>
      </c>
      <c r="M1388" s="6">
        <f t="shared" si="362"/>
        <v>0</v>
      </c>
      <c r="N1388" s="40">
        <f t="shared" ref="N1388:O1388" si="387">J1388</f>
        <v>55.38</v>
      </c>
      <c r="O1388" s="40">
        <f t="shared" si="387"/>
        <v>55.38</v>
      </c>
    </row>
    <row r="1389" spans="1:15" ht="0.75" customHeight="1" x14ac:dyDescent="0.25">
      <c r="A1389" s="41"/>
      <c r="B1389" s="41"/>
      <c r="C1389" s="41"/>
      <c r="D1389" s="41"/>
      <c r="E1389" s="41"/>
      <c r="F1389" s="41"/>
      <c r="G1389" s="41"/>
      <c r="H1389" s="41"/>
      <c r="I1389" s="41"/>
      <c r="J1389" s="41"/>
      <c r="K1389" s="42"/>
      <c r="L1389" s="43"/>
      <c r="M1389" s="6">
        <f t="shared" si="362"/>
        <v>0</v>
      </c>
    </row>
    <row r="1390" spans="1:15" ht="18" customHeight="1" x14ac:dyDescent="0.25">
      <c r="A1390" s="11"/>
      <c r="B1390" s="12" t="s">
        <v>11</v>
      </c>
      <c r="C1390" s="11" t="s">
        <v>12</v>
      </c>
      <c r="D1390" s="11" t="s">
        <v>13</v>
      </c>
      <c r="E1390" s="185" t="s">
        <v>14</v>
      </c>
      <c r="F1390" s="184"/>
      <c r="G1390" s="13" t="s">
        <v>15</v>
      </c>
      <c r="H1390" s="12" t="s">
        <v>16</v>
      </c>
      <c r="I1390" s="12" t="s">
        <v>17</v>
      </c>
      <c r="J1390" s="12" t="s">
        <v>18</v>
      </c>
      <c r="K1390" s="14"/>
      <c r="L1390" s="15"/>
      <c r="M1390" s="6">
        <f t="shared" si="362"/>
        <v>0</v>
      </c>
    </row>
    <row r="1391" spans="1:15" ht="51.75" customHeight="1" x14ac:dyDescent="0.25">
      <c r="A1391" s="16" t="s">
        <v>28</v>
      </c>
      <c r="B1391" s="17" t="s">
        <v>1013</v>
      </c>
      <c r="C1391" s="16" t="s">
        <v>21</v>
      </c>
      <c r="D1391" s="16" t="s">
        <v>1014</v>
      </c>
      <c r="E1391" s="186" t="s">
        <v>31</v>
      </c>
      <c r="F1391" s="184"/>
      <c r="G1391" s="18" t="s">
        <v>159</v>
      </c>
      <c r="H1391" s="19">
        <v>1</v>
      </c>
      <c r="I1391" s="20">
        <v>9.9</v>
      </c>
      <c r="J1391" s="20">
        <v>9.9</v>
      </c>
      <c r="K1391" s="28">
        <f>TRUNC(H1391*I1391,2)</f>
        <v>9.9</v>
      </c>
      <c r="L1391" s="22"/>
      <c r="M1391" s="6">
        <f t="shared" si="362"/>
        <v>0</v>
      </c>
    </row>
    <row r="1392" spans="1:15" ht="18" customHeight="1" x14ac:dyDescent="0.25">
      <c r="A1392" s="30"/>
      <c r="B1392" s="30"/>
      <c r="C1392" s="30"/>
      <c r="D1392" s="30"/>
      <c r="E1392" s="30" t="s">
        <v>41</v>
      </c>
      <c r="F1392" s="31">
        <v>0</v>
      </c>
      <c r="G1392" s="30" t="s">
        <v>42</v>
      </c>
      <c r="H1392" s="31">
        <v>0</v>
      </c>
      <c r="I1392" s="30" t="s">
        <v>43</v>
      </c>
      <c r="J1392" s="31">
        <v>0</v>
      </c>
      <c r="K1392" s="32"/>
      <c r="L1392" s="29"/>
      <c r="M1392" s="6">
        <f t="shared" si="362"/>
        <v>0</v>
      </c>
    </row>
    <row r="1393" spans="1:15" ht="18" customHeight="1" x14ac:dyDescent="0.25">
      <c r="A1393" s="30"/>
      <c r="B1393" s="30"/>
      <c r="C1393" s="30"/>
      <c r="D1393" s="30"/>
      <c r="E1393" s="30" t="s">
        <v>44</v>
      </c>
      <c r="F1393" s="31"/>
      <c r="G1393" s="30"/>
      <c r="H1393" s="187" t="s">
        <v>45</v>
      </c>
      <c r="I1393" s="188"/>
      <c r="J1393" s="31">
        <v>12.34</v>
      </c>
      <c r="K1393" s="46">
        <f>TRUNC(K1391*1.247,2)</f>
        <v>12.34</v>
      </c>
      <c r="L1393" s="29"/>
      <c r="M1393" s="6">
        <f t="shared" si="362"/>
        <v>0</v>
      </c>
    </row>
    <row r="1394" spans="1:15" x14ac:dyDescent="0.25">
      <c r="A1394" s="35"/>
      <c r="B1394" s="35"/>
      <c r="C1394" s="35"/>
      <c r="D1394" s="35"/>
      <c r="E1394" s="35"/>
      <c r="F1394" s="35"/>
      <c r="G1394" s="35" t="s">
        <v>46</v>
      </c>
      <c r="H1394" s="36" t="s">
        <v>1015</v>
      </c>
      <c r="I1394" s="35" t="s">
        <v>48</v>
      </c>
      <c r="J1394" s="37">
        <v>123.4</v>
      </c>
      <c r="K1394" s="45">
        <f>TRUNC(H1394*K1393,2)</f>
        <v>123.4</v>
      </c>
      <c r="L1394" s="39">
        <f>J1394-K1394</f>
        <v>0</v>
      </c>
      <c r="M1394" s="6">
        <f t="shared" si="362"/>
        <v>0</v>
      </c>
      <c r="N1394" s="40">
        <f t="shared" ref="N1394:O1394" si="388">J1394</f>
        <v>123.4</v>
      </c>
      <c r="O1394" s="40">
        <f t="shared" si="388"/>
        <v>123.4</v>
      </c>
    </row>
    <row r="1395" spans="1:15" ht="0.75" customHeight="1" x14ac:dyDescent="0.25">
      <c r="A1395" s="41"/>
      <c r="B1395" s="41"/>
      <c r="C1395" s="41"/>
      <c r="D1395" s="41"/>
      <c r="E1395" s="41"/>
      <c r="F1395" s="41"/>
      <c r="G1395" s="41"/>
      <c r="H1395" s="41"/>
      <c r="I1395" s="41"/>
      <c r="J1395" s="41"/>
      <c r="K1395" s="42"/>
      <c r="L1395" s="43"/>
      <c r="M1395" s="6">
        <f t="shared" si="362"/>
        <v>0</v>
      </c>
    </row>
    <row r="1396" spans="1:15" ht="24" customHeight="1" x14ac:dyDescent="0.25">
      <c r="A1396" s="7" t="s">
        <v>1016</v>
      </c>
      <c r="B1396" s="7"/>
      <c r="C1396" s="7"/>
      <c r="D1396" s="7" t="s">
        <v>1017</v>
      </c>
      <c r="E1396" s="7"/>
      <c r="F1396" s="190"/>
      <c r="G1396" s="184"/>
      <c r="H1396" s="8"/>
      <c r="I1396" s="7"/>
      <c r="J1396" s="9">
        <f>J1405+J1415+J1423+J1432+J1442+J1451+J1460+J1469+J1478+J1487+J1495+J1503</f>
        <v>9886.48</v>
      </c>
      <c r="K1396" s="50"/>
      <c r="L1396" s="10"/>
      <c r="M1396" s="6">
        <f t="shared" si="362"/>
        <v>0</v>
      </c>
    </row>
    <row r="1397" spans="1:15" ht="18" customHeight="1" x14ac:dyDescent="0.25">
      <c r="A1397" s="11" t="s">
        <v>1018</v>
      </c>
      <c r="B1397" s="12" t="s">
        <v>11</v>
      </c>
      <c r="C1397" s="11" t="s">
        <v>12</v>
      </c>
      <c r="D1397" s="11" t="s">
        <v>13</v>
      </c>
      <c r="E1397" s="185" t="s">
        <v>14</v>
      </c>
      <c r="F1397" s="184"/>
      <c r="G1397" s="13" t="s">
        <v>15</v>
      </c>
      <c r="H1397" s="12" t="s">
        <v>16</v>
      </c>
      <c r="I1397" s="12" t="s">
        <v>17</v>
      </c>
      <c r="J1397" s="12" t="s">
        <v>18</v>
      </c>
      <c r="K1397" s="14"/>
      <c r="L1397" s="15"/>
      <c r="M1397" s="6">
        <f t="shared" si="362"/>
        <v>0</v>
      </c>
    </row>
    <row r="1398" spans="1:15" ht="39" customHeight="1" x14ac:dyDescent="0.25">
      <c r="A1398" s="16" t="s">
        <v>19</v>
      </c>
      <c r="B1398" s="17" t="s">
        <v>990</v>
      </c>
      <c r="C1398" s="16" t="s">
        <v>21</v>
      </c>
      <c r="D1398" s="16" t="s">
        <v>991</v>
      </c>
      <c r="E1398" s="186" t="s">
        <v>695</v>
      </c>
      <c r="F1398" s="184"/>
      <c r="G1398" s="18" t="s">
        <v>159</v>
      </c>
      <c r="H1398" s="19">
        <v>1</v>
      </c>
      <c r="I1398" s="20">
        <v>17.54</v>
      </c>
      <c r="J1398" s="20">
        <v>17.54</v>
      </c>
      <c r="K1398" s="52">
        <f>SUM(K1399:K1402)</f>
        <v>17.54</v>
      </c>
      <c r="L1398" s="22"/>
      <c r="M1398" s="6">
        <f t="shared" si="362"/>
        <v>0</v>
      </c>
    </row>
    <row r="1399" spans="1:15" ht="25.5" customHeight="1" x14ac:dyDescent="0.25">
      <c r="A1399" s="23" t="s">
        <v>25</v>
      </c>
      <c r="B1399" s="24" t="s">
        <v>985</v>
      </c>
      <c r="C1399" s="23" t="s">
        <v>21</v>
      </c>
      <c r="D1399" s="23" t="s">
        <v>986</v>
      </c>
      <c r="E1399" s="183" t="s">
        <v>23</v>
      </c>
      <c r="F1399" s="184"/>
      <c r="G1399" s="25" t="s">
        <v>70</v>
      </c>
      <c r="H1399" s="26">
        <v>8.9999999999999998E-4</v>
      </c>
      <c r="I1399" s="27">
        <v>711.93</v>
      </c>
      <c r="J1399" s="27">
        <v>0.64</v>
      </c>
      <c r="K1399" s="28">
        <f t="shared" ref="K1399:K1402" si="389">TRUNC(H1399*I1399,2)</f>
        <v>0.64</v>
      </c>
      <c r="L1399" s="29"/>
      <c r="M1399" s="6">
        <f t="shared" si="362"/>
        <v>0</v>
      </c>
    </row>
    <row r="1400" spans="1:15" ht="24" customHeight="1" x14ac:dyDescent="0.25">
      <c r="A1400" s="23" t="s">
        <v>25</v>
      </c>
      <c r="B1400" s="24" t="s">
        <v>702</v>
      </c>
      <c r="C1400" s="23" t="s">
        <v>21</v>
      </c>
      <c r="D1400" s="23" t="s">
        <v>703</v>
      </c>
      <c r="E1400" s="183" t="s">
        <v>23</v>
      </c>
      <c r="F1400" s="184"/>
      <c r="G1400" s="25" t="s">
        <v>24</v>
      </c>
      <c r="H1400" s="26">
        <v>0.29099999999999998</v>
      </c>
      <c r="I1400" s="27">
        <v>26.68</v>
      </c>
      <c r="J1400" s="27">
        <v>7.76</v>
      </c>
      <c r="K1400" s="28">
        <f t="shared" si="389"/>
        <v>7.76</v>
      </c>
      <c r="L1400" s="29"/>
      <c r="M1400" s="6">
        <f t="shared" si="362"/>
        <v>0</v>
      </c>
    </row>
    <row r="1401" spans="1:15" ht="25.5" customHeight="1" x14ac:dyDescent="0.25">
      <c r="A1401" s="23" t="s">
        <v>25</v>
      </c>
      <c r="B1401" s="24" t="s">
        <v>706</v>
      </c>
      <c r="C1401" s="23" t="s">
        <v>21</v>
      </c>
      <c r="D1401" s="23" t="s">
        <v>707</v>
      </c>
      <c r="E1401" s="183" t="s">
        <v>23</v>
      </c>
      <c r="F1401" s="184"/>
      <c r="G1401" s="25" t="s">
        <v>24</v>
      </c>
      <c r="H1401" s="26">
        <v>0.29099999999999998</v>
      </c>
      <c r="I1401" s="27">
        <v>21.96</v>
      </c>
      <c r="J1401" s="27">
        <v>6.39</v>
      </c>
      <c r="K1401" s="28">
        <f t="shared" si="389"/>
        <v>6.39</v>
      </c>
      <c r="L1401" s="29"/>
      <c r="M1401" s="6">
        <f t="shared" si="362"/>
        <v>0</v>
      </c>
    </row>
    <row r="1402" spans="1:15" ht="25.5" customHeight="1" x14ac:dyDescent="0.25">
      <c r="A1402" s="23" t="s">
        <v>28</v>
      </c>
      <c r="B1402" s="24" t="s">
        <v>987</v>
      </c>
      <c r="C1402" s="23" t="s">
        <v>21</v>
      </c>
      <c r="D1402" s="23" t="s">
        <v>988</v>
      </c>
      <c r="E1402" s="183" t="s">
        <v>31</v>
      </c>
      <c r="F1402" s="184"/>
      <c r="G1402" s="25" t="s">
        <v>159</v>
      </c>
      <c r="H1402" s="26">
        <v>1</v>
      </c>
      <c r="I1402" s="27">
        <v>2.75</v>
      </c>
      <c r="J1402" s="27">
        <v>2.75</v>
      </c>
      <c r="K1402" s="28">
        <f t="shared" si="389"/>
        <v>2.75</v>
      </c>
      <c r="L1402" s="29"/>
      <c r="M1402" s="6">
        <f t="shared" si="362"/>
        <v>0</v>
      </c>
    </row>
    <row r="1403" spans="1:15" ht="18" customHeight="1" x14ac:dyDescent="0.25">
      <c r="A1403" s="30"/>
      <c r="B1403" s="30"/>
      <c r="C1403" s="30"/>
      <c r="D1403" s="30"/>
      <c r="E1403" s="30" t="s">
        <v>41</v>
      </c>
      <c r="F1403" s="31">
        <v>11.14</v>
      </c>
      <c r="G1403" s="30" t="s">
        <v>42</v>
      </c>
      <c r="H1403" s="31">
        <v>0</v>
      </c>
      <c r="I1403" s="30" t="s">
        <v>43</v>
      </c>
      <c r="J1403" s="31">
        <v>11.14</v>
      </c>
      <c r="K1403" s="32"/>
      <c r="L1403" s="29"/>
      <c r="M1403" s="6">
        <f t="shared" si="362"/>
        <v>0</v>
      </c>
    </row>
    <row r="1404" spans="1:15" ht="18" customHeight="1" x14ac:dyDescent="0.25">
      <c r="A1404" s="30"/>
      <c r="B1404" s="30"/>
      <c r="C1404" s="30"/>
      <c r="D1404" s="30"/>
      <c r="E1404" s="30" t="s">
        <v>44</v>
      </c>
      <c r="F1404" s="31">
        <v>4.5</v>
      </c>
      <c r="G1404" s="30"/>
      <c r="H1404" s="187" t="s">
        <v>45</v>
      </c>
      <c r="I1404" s="188"/>
      <c r="J1404" s="31">
        <v>21.87</v>
      </c>
      <c r="K1404" s="46">
        <f>TRUNC(K1398*1.247,2)</f>
        <v>21.87</v>
      </c>
      <c r="L1404" s="29"/>
      <c r="M1404" s="6">
        <f t="shared" si="362"/>
        <v>0</v>
      </c>
    </row>
    <row r="1405" spans="1:15" x14ac:dyDescent="0.25">
      <c r="A1405" s="35"/>
      <c r="B1405" s="35"/>
      <c r="C1405" s="35"/>
      <c r="D1405" s="35"/>
      <c r="E1405" s="35"/>
      <c r="F1405" s="35"/>
      <c r="G1405" s="35" t="s">
        <v>46</v>
      </c>
      <c r="H1405" s="36" t="s">
        <v>119</v>
      </c>
      <c r="I1405" s="35" t="s">
        <v>48</v>
      </c>
      <c r="J1405" s="37">
        <v>328.05</v>
      </c>
      <c r="K1405" s="45">
        <f>TRUNC(H1405*K1404,2)</f>
        <v>328.05</v>
      </c>
      <c r="L1405" s="39">
        <f>J1405-K1405</f>
        <v>0</v>
      </c>
      <c r="M1405" s="6">
        <f t="shared" si="362"/>
        <v>0</v>
      </c>
      <c r="N1405" s="40">
        <f t="shared" ref="N1405:O1405" si="390">J1405</f>
        <v>328.05</v>
      </c>
      <c r="O1405" s="40">
        <f t="shared" si="390"/>
        <v>328.05</v>
      </c>
    </row>
    <row r="1406" spans="1:15" ht="0.75" customHeight="1" x14ac:dyDescent="0.25">
      <c r="A1406" s="41"/>
      <c r="B1406" s="41"/>
      <c r="C1406" s="41"/>
      <c r="D1406" s="41"/>
      <c r="E1406" s="41"/>
      <c r="F1406" s="41"/>
      <c r="G1406" s="41"/>
      <c r="H1406" s="41"/>
      <c r="I1406" s="41"/>
      <c r="J1406" s="41"/>
      <c r="K1406" s="42"/>
      <c r="L1406" s="43"/>
      <c r="M1406" s="6">
        <f t="shared" si="362"/>
        <v>0</v>
      </c>
    </row>
    <row r="1407" spans="1:15" ht="18" customHeight="1" x14ac:dyDescent="0.25">
      <c r="A1407" s="11" t="s">
        <v>1019</v>
      </c>
      <c r="B1407" s="12" t="s">
        <v>11</v>
      </c>
      <c r="C1407" s="11" t="s">
        <v>12</v>
      </c>
      <c r="D1407" s="11" t="s">
        <v>13</v>
      </c>
      <c r="E1407" s="185" t="s">
        <v>14</v>
      </c>
      <c r="F1407" s="184"/>
      <c r="G1407" s="13" t="s">
        <v>15</v>
      </c>
      <c r="H1407" s="12" t="s">
        <v>16</v>
      </c>
      <c r="I1407" s="12" t="s">
        <v>17</v>
      </c>
      <c r="J1407" s="12" t="s">
        <v>18</v>
      </c>
      <c r="K1407" s="14"/>
      <c r="L1407" s="15"/>
      <c r="M1407" s="6">
        <f t="shared" si="362"/>
        <v>0</v>
      </c>
    </row>
    <row r="1408" spans="1:15" ht="39" customHeight="1" x14ac:dyDescent="0.25">
      <c r="A1408" s="16" t="s">
        <v>19</v>
      </c>
      <c r="B1408" s="17" t="s">
        <v>1020</v>
      </c>
      <c r="C1408" s="16" t="s">
        <v>21</v>
      </c>
      <c r="D1408" s="16" t="s">
        <v>1021</v>
      </c>
      <c r="E1408" s="186" t="s">
        <v>695</v>
      </c>
      <c r="F1408" s="184"/>
      <c r="G1408" s="18" t="s">
        <v>159</v>
      </c>
      <c r="H1408" s="19">
        <v>1</v>
      </c>
      <c r="I1408" s="20">
        <v>32.479999999999997</v>
      </c>
      <c r="J1408" s="20">
        <v>32.479999999999997</v>
      </c>
      <c r="K1408" s="52">
        <f>SUM(K1409:K1412)</f>
        <v>32.480000000000004</v>
      </c>
      <c r="L1408" s="22"/>
      <c r="M1408" s="6">
        <f t="shared" si="362"/>
        <v>0</v>
      </c>
    </row>
    <row r="1409" spans="1:15" ht="24" customHeight="1" x14ac:dyDescent="0.25">
      <c r="A1409" s="23" t="s">
        <v>25</v>
      </c>
      <c r="B1409" s="24" t="s">
        <v>702</v>
      </c>
      <c r="C1409" s="23" t="s">
        <v>21</v>
      </c>
      <c r="D1409" s="23" t="s">
        <v>703</v>
      </c>
      <c r="E1409" s="183" t="s">
        <v>23</v>
      </c>
      <c r="F1409" s="184"/>
      <c r="G1409" s="25" t="s">
        <v>24</v>
      </c>
      <c r="H1409" s="26">
        <v>0.3226</v>
      </c>
      <c r="I1409" s="27">
        <v>26.68</v>
      </c>
      <c r="J1409" s="27">
        <v>8.6</v>
      </c>
      <c r="K1409" s="28">
        <f t="shared" ref="K1409:K1412" si="391">TRUNC(H1409*I1409,2)</f>
        <v>8.6</v>
      </c>
      <c r="L1409" s="29"/>
      <c r="M1409" s="6">
        <f t="shared" si="362"/>
        <v>0</v>
      </c>
    </row>
    <row r="1410" spans="1:15" ht="25.5" customHeight="1" x14ac:dyDescent="0.25">
      <c r="A1410" s="23" t="s">
        <v>25</v>
      </c>
      <c r="B1410" s="24" t="s">
        <v>706</v>
      </c>
      <c r="C1410" s="23" t="s">
        <v>21</v>
      </c>
      <c r="D1410" s="23" t="s">
        <v>707</v>
      </c>
      <c r="E1410" s="183" t="s">
        <v>23</v>
      </c>
      <c r="F1410" s="184"/>
      <c r="G1410" s="25" t="s">
        <v>24</v>
      </c>
      <c r="H1410" s="26">
        <v>0.3226</v>
      </c>
      <c r="I1410" s="27">
        <v>21.96</v>
      </c>
      <c r="J1410" s="27">
        <v>7.08</v>
      </c>
      <c r="K1410" s="28">
        <f t="shared" si="391"/>
        <v>7.08</v>
      </c>
      <c r="L1410" s="29"/>
      <c r="M1410" s="6">
        <f t="shared" si="362"/>
        <v>0</v>
      </c>
    </row>
    <row r="1411" spans="1:15" ht="39" customHeight="1" x14ac:dyDescent="0.25">
      <c r="A1411" s="23" t="s">
        <v>28</v>
      </c>
      <c r="B1411" s="24" t="s">
        <v>626</v>
      </c>
      <c r="C1411" s="23" t="s">
        <v>21</v>
      </c>
      <c r="D1411" s="23" t="s">
        <v>627</v>
      </c>
      <c r="E1411" s="183" t="s">
        <v>31</v>
      </c>
      <c r="F1411" s="184"/>
      <c r="G1411" s="25" t="s">
        <v>159</v>
      </c>
      <c r="H1411" s="26">
        <v>2</v>
      </c>
      <c r="I1411" s="27">
        <v>0.24</v>
      </c>
      <c r="J1411" s="27">
        <v>0.48</v>
      </c>
      <c r="K1411" s="28">
        <f t="shared" si="391"/>
        <v>0.48</v>
      </c>
      <c r="L1411" s="29"/>
      <c r="M1411" s="6">
        <f t="shared" si="362"/>
        <v>0</v>
      </c>
    </row>
    <row r="1412" spans="1:15" ht="25.5" customHeight="1" x14ac:dyDescent="0.25">
      <c r="A1412" s="23" t="s">
        <v>28</v>
      </c>
      <c r="B1412" s="24" t="s">
        <v>1022</v>
      </c>
      <c r="C1412" s="23" t="s">
        <v>21</v>
      </c>
      <c r="D1412" s="23" t="s">
        <v>1023</v>
      </c>
      <c r="E1412" s="183" t="s">
        <v>31</v>
      </c>
      <c r="F1412" s="184"/>
      <c r="G1412" s="25" t="s">
        <v>159</v>
      </c>
      <c r="H1412" s="26">
        <v>1</v>
      </c>
      <c r="I1412" s="27">
        <v>16.32</v>
      </c>
      <c r="J1412" s="27">
        <v>16.32</v>
      </c>
      <c r="K1412" s="28">
        <f t="shared" si="391"/>
        <v>16.32</v>
      </c>
      <c r="L1412" s="29"/>
      <c r="M1412" s="6">
        <f t="shared" si="362"/>
        <v>0</v>
      </c>
    </row>
    <row r="1413" spans="1:15" ht="18" customHeight="1" x14ac:dyDescent="0.25">
      <c r="A1413" s="30"/>
      <c r="B1413" s="30"/>
      <c r="C1413" s="30"/>
      <c r="D1413" s="30"/>
      <c r="E1413" s="30" t="s">
        <v>41</v>
      </c>
      <c r="F1413" s="31">
        <v>12.24</v>
      </c>
      <c r="G1413" s="30" t="s">
        <v>42</v>
      </c>
      <c r="H1413" s="31">
        <v>0</v>
      </c>
      <c r="I1413" s="30" t="s">
        <v>43</v>
      </c>
      <c r="J1413" s="31">
        <v>12.24</v>
      </c>
      <c r="K1413" s="32"/>
      <c r="L1413" s="29"/>
      <c r="M1413" s="6">
        <f t="shared" si="362"/>
        <v>0</v>
      </c>
    </row>
    <row r="1414" spans="1:15" ht="18" customHeight="1" x14ac:dyDescent="0.25">
      <c r="A1414" s="30"/>
      <c r="B1414" s="30"/>
      <c r="C1414" s="30"/>
      <c r="D1414" s="30"/>
      <c r="E1414" s="30" t="s">
        <v>44</v>
      </c>
      <c r="F1414" s="31">
        <v>8.34</v>
      </c>
      <c r="G1414" s="30"/>
      <c r="H1414" s="187" t="s">
        <v>45</v>
      </c>
      <c r="I1414" s="188"/>
      <c r="J1414" s="31">
        <v>40.5</v>
      </c>
      <c r="K1414" s="46">
        <f>TRUNC(K1408*1.247,2)</f>
        <v>40.5</v>
      </c>
      <c r="L1414" s="29"/>
      <c r="M1414" s="6">
        <f t="shared" si="362"/>
        <v>0</v>
      </c>
    </row>
    <row r="1415" spans="1:15" x14ac:dyDescent="0.25">
      <c r="A1415" s="35"/>
      <c r="B1415" s="35"/>
      <c r="C1415" s="35"/>
      <c r="D1415" s="35"/>
      <c r="E1415" s="35"/>
      <c r="F1415" s="35"/>
      <c r="G1415" s="35" t="s">
        <v>46</v>
      </c>
      <c r="H1415" s="36" t="s">
        <v>1024</v>
      </c>
      <c r="I1415" s="35" t="s">
        <v>48</v>
      </c>
      <c r="J1415" s="37">
        <v>445.5</v>
      </c>
      <c r="K1415" s="45">
        <f>TRUNC(H1415*K1414,2)</f>
        <v>445.5</v>
      </c>
      <c r="L1415" s="39">
        <f>J1415-K1415</f>
        <v>0</v>
      </c>
      <c r="M1415" s="6">
        <f t="shared" si="362"/>
        <v>0</v>
      </c>
      <c r="N1415" s="40">
        <f t="shared" ref="N1415:O1415" si="392">J1415</f>
        <v>445.5</v>
      </c>
      <c r="O1415" s="40">
        <f t="shared" si="392"/>
        <v>445.5</v>
      </c>
    </row>
    <row r="1416" spans="1:15" ht="0.75" customHeight="1" x14ac:dyDescent="0.25">
      <c r="A1416" s="41"/>
      <c r="B1416" s="41"/>
      <c r="C1416" s="41"/>
      <c r="D1416" s="41"/>
      <c r="E1416" s="41"/>
      <c r="F1416" s="41"/>
      <c r="G1416" s="41"/>
      <c r="H1416" s="41"/>
      <c r="I1416" s="41"/>
      <c r="J1416" s="41"/>
      <c r="K1416" s="42"/>
      <c r="L1416" s="43"/>
      <c r="M1416" s="6">
        <f t="shared" si="362"/>
        <v>0</v>
      </c>
    </row>
    <row r="1417" spans="1:15" ht="18" customHeight="1" x14ac:dyDescent="0.25">
      <c r="A1417" s="11" t="s">
        <v>1025</v>
      </c>
      <c r="B1417" s="12" t="s">
        <v>11</v>
      </c>
      <c r="C1417" s="11" t="s">
        <v>12</v>
      </c>
      <c r="D1417" s="11" t="s">
        <v>13</v>
      </c>
      <c r="E1417" s="185" t="s">
        <v>14</v>
      </c>
      <c r="F1417" s="184"/>
      <c r="G1417" s="13" t="s">
        <v>15</v>
      </c>
      <c r="H1417" s="12" t="s">
        <v>16</v>
      </c>
      <c r="I1417" s="12" t="s">
        <v>17</v>
      </c>
      <c r="J1417" s="12" t="s">
        <v>18</v>
      </c>
      <c r="K1417" s="14"/>
      <c r="L1417" s="15"/>
      <c r="M1417" s="6">
        <f t="shared" si="362"/>
        <v>0</v>
      </c>
    </row>
    <row r="1418" spans="1:15" ht="25.5" customHeight="1" x14ac:dyDescent="0.25">
      <c r="A1418" s="16" t="s">
        <v>19</v>
      </c>
      <c r="B1418" s="17" t="s">
        <v>741</v>
      </c>
      <c r="C1418" s="16" t="s">
        <v>21</v>
      </c>
      <c r="D1418" s="16" t="s">
        <v>742</v>
      </c>
      <c r="E1418" s="186" t="s">
        <v>543</v>
      </c>
      <c r="F1418" s="184"/>
      <c r="G1418" s="18" t="s">
        <v>83</v>
      </c>
      <c r="H1418" s="19">
        <v>1</v>
      </c>
      <c r="I1418" s="20">
        <v>7.7</v>
      </c>
      <c r="J1418" s="20">
        <v>7.7</v>
      </c>
      <c r="K1418" s="52">
        <f>SUM(K1419:K1420)</f>
        <v>7.6999999999999993</v>
      </c>
      <c r="L1418" s="22"/>
      <c r="M1418" s="6">
        <f t="shared" si="362"/>
        <v>0</v>
      </c>
    </row>
    <row r="1419" spans="1:15" ht="25.5" customHeight="1" x14ac:dyDescent="0.25">
      <c r="A1419" s="23" t="s">
        <v>25</v>
      </c>
      <c r="B1419" s="24" t="s">
        <v>706</v>
      </c>
      <c r="C1419" s="23" t="s">
        <v>21</v>
      </c>
      <c r="D1419" s="23" t="s">
        <v>707</v>
      </c>
      <c r="E1419" s="183" t="s">
        <v>23</v>
      </c>
      <c r="F1419" s="184"/>
      <c r="G1419" s="25" t="s">
        <v>24</v>
      </c>
      <c r="H1419" s="26">
        <v>6.6000000000000003E-2</v>
      </c>
      <c r="I1419" s="27">
        <v>21.96</v>
      </c>
      <c r="J1419" s="27">
        <v>1.44</v>
      </c>
      <c r="K1419" s="28">
        <f t="shared" ref="K1419:K1420" si="393">TRUNC(H1419*I1419,2)</f>
        <v>1.44</v>
      </c>
      <c r="L1419" s="29"/>
      <c r="M1419" s="6">
        <f t="shared" si="362"/>
        <v>0</v>
      </c>
    </row>
    <row r="1420" spans="1:15" ht="24" customHeight="1" x14ac:dyDescent="0.25">
      <c r="A1420" s="23" t="s">
        <v>25</v>
      </c>
      <c r="B1420" s="24" t="s">
        <v>702</v>
      </c>
      <c r="C1420" s="23" t="s">
        <v>21</v>
      </c>
      <c r="D1420" s="23" t="s">
        <v>703</v>
      </c>
      <c r="E1420" s="183" t="s">
        <v>23</v>
      </c>
      <c r="F1420" s="184"/>
      <c r="G1420" s="25" t="s">
        <v>24</v>
      </c>
      <c r="H1420" s="26">
        <v>0.23480000000000001</v>
      </c>
      <c r="I1420" s="27">
        <v>26.68</v>
      </c>
      <c r="J1420" s="27">
        <v>6.26</v>
      </c>
      <c r="K1420" s="28">
        <f t="shared" si="393"/>
        <v>6.26</v>
      </c>
      <c r="L1420" s="29"/>
      <c r="M1420" s="6">
        <f t="shared" si="362"/>
        <v>0</v>
      </c>
    </row>
    <row r="1421" spans="1:15" ht="18" customHeight="1" x14ac:dyDescent="0.25">
      <c r="A1421" s="30"/>
      <c r="B1421" s="30"/>
      <c r="C1421" s="30"/>
      <c r="D1421" s="30"/>
      <c r="E1421" s="30" t="s">
        <v>41</v>
      </c>
      <c r="F1421" s="31">
        <v>6.1</v>
      </c>
      <c r="G1421" s="30" t="s">
        <v>42</v>
      </c>
      <c r="H1421" s="31">
        <v>0</v>
      </c>
      <c r="I1421" s="30" t="s">
        <v>43</v>
      </c>
      <c r="J1421" s="31">
        <v>6.1</v>
      </c>
      <c r="K1421" s="32"/>
      <c r="L1421" s="29"/>
      <c r="M1421" s="6">
        <f t="shared" si="362"/>
        <v>0</v>
      </c>
    </row>
    <row r="1422" spans="1:15" ht="18" customHeight="1" x14ac:dyDescent="0.25">
      <c r="A1422" s="30"/>
      <c r="B1422" s="30"/>
      <c r="C1422" s="30"/>
      <c r="D1422" s="30"/>
      <c r="E1422" s="30" t="s">
        <v>44</v>
      </c>
      <c r="F1422" s="31">
        <v>1.97</v>
      </c>
      <c r="G1422" s="30"/>
      <c r="H1422" s="187" t="s">
        <v>45</v>
      </c>
      <c r="I1422" s="188"/>
      <c r="J1422" s="31">
        <v>9.6</v>
      </c>
      <c r="K1422" s="46">
        <f>TRUNC(K1418*1.247,2)</f>
        <v>9.6</v>
      </c>
      <c r="L1422" s="29"/>
      <c r="M1422" s="6">
        <f t="shared" si="362"/>
        <v>0</v>
      </c>
    </row>
    <row r="1423" spans="1:15" x14ac:dyDescent="0.25">
      <c r="A1423" s="35"/>
      <c r="B1423" s="35"/>
      <c r="C1423" s="35"/>
      <c r="D1423" s="35"/>
      <c r="E1423" s="35"/>
      <c r="F1423" s="35"/>
      <c r="G1423" s="35" t="s">
        <v>46</v>
      </c>
      <c r="H1423" s="36" t="s">
        <v>1026</v>
      </c>
      <c r="I1423" s="35" t="s">
        <v>48</v>
      </c>
      <c r="J1423" s="37">
        <v>345.6</v>
      </c>
      <c r="K1423" s="45">
        <f>TRUNC(H1423*K1422,2)</f>
        <v>345.6</v>
      </c>
      <c r="L1423" s="39">
        <f>J1423-K1423</f>
        <v>0</v>
      </c>
      <c r="M1423" s="6">
        <f t="shared" si="362"/>
        <v>0</v>
      </c>
      <c r="N1423" s="40">
        <f t="shared" ref="N1423:O1423" si="394">J1423</f>
        <v>345.6</v>
      </c>
      <c r="O1423" s="40">
        <f t="shared" si="394"/>
        <v>345.6</v>
      </c>
    </row>
    <row r="1424" spans="1:15" ht="0.75" customHeight="1" x14ac:dyDescent="0.25">
      <c r="A1424" s="41"/>
      <c r="B1424" s="41"/>
      <c r="C1424" s="41"/>
      <c r="D1424" s="41"/>
      <c r="E1424" s="41"/>
      <c r="F1424" s="41"/>
      <c r="G1424" s="41"/>
      <c r="H1424" s="41"/>
      <c r="I1424" s="41"/>
      <c r="J1424" s="41"/>
      <c r="K1424" s="42"/>
      <c r="L1424" s="43"/>
      <c r="M1424" s="6">
        <f t="shared" si="362"/>
        <v>0</v>
      </c>
    </row>
    <row r="1425" spans="1:15" ht="18" customHeight="1" x14ac:dyDescent="0.25">
      <c r="A1425" s="11" t="s">
        <v>1027</v>
      </c>
      <c r="B1425" s="12" t="s">
        <v>11</v>
      </c>
      <c r="C1425" s="11" t="s">
        <v>12</v>
      </c>
      <c r="D1425" s="11" t="s">
        <v>13</v>
      </c>
      <c r="E1425" s="185" t="s">
        <v>14</v>
      </c>
      <c r="F1425" s="184"/>
      <c r="G1425" s="13" t="s">
        <v>15</v>
      </c>
      <c r="H1425" s="12" t="s">
        <v>16</v>
      </c>
      <c r="I1425" s="12" t="s">
        <v>17</v>
      </c>
      <c r="J1425" s="12" t="s">
        <v>18</v>
      </c>
      <c r="K1425" s="14"/>
      <c r="L1425" s="15"/>
      <c r="M1425" s="6">
        <f t="shared" si="362"/>
        <v>0</v>
      </c>
    </row>
    <row r="1426" spans="1:15" ht="39" customHeight="1" x14ac:dyDescent="0.25">
      <c r="A1426" s="16" t="s">
        <v>19</v>
      </c>
      <c r="B1426" s="17" t="s">
        <v>817</v>
      </c>
      <c r="C1426" s="16" t="s">
        <v>21</v>
      </c>
      <c r="D1426" s="16" t="s">
        <v>818</v>
      </c>
      <c r="E1426" s="186" t="s">
        <v>695</v>
      </c>
      <c r="F1426" s="184"/>
      <c r="G1426" s="18" t="s">
        <v>83</v>
      </c>
      <c r="H1426" s="19">
        <v>1</v>
      </c>
      <c r="I1426" s="20">
        <v>9.1999999999999993</v>
      </c>
      <c r="J1426" s="20">
        <v>9.1999999999999993</v>
      </c>
      <c r="K1426" s="52">
        <f>SUM(K1427:K1429)</f>
        <v>9.1999999999999993</v>
      </c>
      <c r="L1426" s="22"/>
      <c r="M1426" s="6">
        <f t="shared" si="362"/>
        <v>0</v>
      </c>
    </row>
    <row r="1427" spans="1:15" ht="24" customHeight="1" x14ac:dyDescent="0.25">
      <c r="A1427" s="23" t="s">
        <v>25</v>
      </c>
      <c r="B1427" s="24" t="s">
        <v>702</v>
      </c>
      <c r="C1427" s="23" t="s">
        <v>21</v>
      </c>
      <c r="D1427" s="23" t="s">
        <v>703</v>
      </c>
      <c r="E1427" s="183" t="s">
        <v>23</v>
      </c>
      <c r="F1427" s="184"/>
      <c r="G1427" s="25" t="s">
        <v>24</v>
      </c>
      <c r="H1427" s="26">
        <v>0.13400000000000001</v>
      </c>
      <c r="I1427" s="27">
        <v>26.68</v>
      </c>
      <c r="J1427" s="27">
        <v>3.57</v>
      </c>
      <c r="K1427" s="28">
        <f t="shared" ref="K1427:K1429" si="395">TRUNC(H1427*I1427,2)</f>
        <v>3.57</v>
      </c>
      <c r="L1427" s="29"/>
      <c r="M1427" s="6">
        <f t="shared" si="362"/>
        <v>0</v>
      </c>
    </row>
    <row r="1428" spans="1:15" ht="25.5" customHeight="1" x14ac:dyDescent="0.25">
      <c r="A1428" s="23" t="s">
        <v>25</v>
      </c>
      <c r="B1428" s="24" t="s">
        <v>706</v>
      </c>
      <c r="C1428" s="23" t="s">
        <v>21</v>
      </c>
      <c r="D1428" s="23" t="s">
        <v>707</v>
      </c>
      <c r="E1428" s="183" t="s">
        <v>23</v>
      </c>
      <c r="F1428" s="184"/>
      <c r="G1428" s="25" t="s">
        <v>24</v>
      </c>
      <c r="H1428" s="26">
        <v>0.13400000000000001</v>
      </c>
      <c r="I1428" s="27">
        <v>21.96</v>
      </c>
      <c r="J1428" s="27">
        <v>2.94</v>
      </c>
      <c r="K1428" s="28">
        <f t="shared" si="395"/>
        <v>2.94</v>
      </c>
      <c r="L1428" s="29"/>
      <c r="M1428" s="6">
        <f t="shared" si="362"/>
        <v>0</v>
      </c>
    </row>
    <row r="1429" spans="1:15" ht="25.5" customHeight="1" x14ac:dyDescent="0.25">
      <c r="A1429" s="23" t="s">
        <v>28</v>
      </c>
      <c r="B1429" s="24" t="s">
        <v>819</v>
      </c>
      <c r="C1429" s="23" t="s">
        <v>21</v>
      </c>
      <c r="D1429" s="23" t="s">
        <v>820</v>
      </c>
      <c r="E1429" s="183" t="s">
        <v>31</v>
      </c>
      <c r="F1429" s="184"/>
      <c r="G1429" s="25" t="s">
        <v>83</v>
      </c>
      <c r="H1429" s="26">
        <v>1.0169999999999999</v>
      </c>
      <c r="I1429" s="27">
        <v>2.65</v>
      </c>
      <c r="J1429" s="27">
        <v>2.69</v>
      </c>
      <c r="K1429" s="28">
        <f t="shared" si="395"/>
        <v>2.69</v>
      </c>
      <c r="L1429" s="29"/>
      <c r="M1429" s="6">
        <f t="shared" si="362"/>
        <v>0</v>
      </c>
    </row>
    <row r="1430" spans="1:15" ht="18" customHeight="1" x14ac:dyDescent="0.25">
      <c r="A1430" s="30"/>
      <c r="B1430" s="30"/>
      <c r="C1430" s="30"/>
      <c r="D1430" s="30"/>
      <c r="E1430" s="30" t="s">
        <v>41</v>
      </c>
      <c r="F1430" s="31">
        <v>5.07</v>
      </c>
      <c r="G1430" s="30" t="s">
        <v>42</v>
      </c>
      <c r="H1430" s="31">
        <v>0</v>
      </c>
      <c r="I1430" s="30" t="s">
        <v>43</v>
      </c>
      <c r="J1430" s="31">
        <v>5.07</v>
      </c>
      <c r="K1430" s="32"/>
      <c r="L1430" s="29"/>
      <c r="M1430" s="6">
        <f t="shared" si="362"/>
        <v>0</v>
      </c>
    </row>
    <row r="1431" spans="1:15" ht="18" customHeight="1" x14ac:dyDescent="0.25">
      <c r="A1431" s="30"/>
      <c r="B1431" s="30"/>
      <c r="C1431" s="30"/>
      <c r="D1431" s="30"/>
      <c r="E1431" s="30" t="s">
        <v>44</v>
      </c>
      <c r="F1431" s="31">
        <v>2.36</v>
      </c>
      <c r="G1431" s="30"/>
      <c r="H1431" s="187" t="s">
        <v>45</v>
      </c>
      <c r="I1431" s="188"/>
      <c r="J1431" s="31">
        <v>11.47</v>
      </c>
      <c r="K1431" s="46">
        <f>TRUNC(K1426*1.247,2)</f>
        <v>11.47</v>
      </c>
      <c r="L1431" s="29"/>
      <c r="M1431" s="6">
        <f t="shared" si="362"/>
        <v>0</v>
      </c>
    </row>
    <row r="1432" spans="1:15" x14ac:dyDescent="0.25">
      <c r="A1432" s="35"/>
      <c r="B1432" s="35"/>
      <c r="C1432" s="35"/>
      <c r="D1432" s="35"/>
      <c r="E1432" s="35"/>
      <c r="F1432" s="35"/>
      <c r="G1432" s="35" t="s">
        <v>46</v>
      </c>
      <c r="H1432" s="36" t="s">
        <v>1028</v>
      </c>
      <c r="I1432" s="35" t="s">
        <v>48</v>
      </c>
      <c r="J1432" s="37">
        <v>675.12</v>
      </c>
      <c r="K1432" s="45">
        <f>TRUNC(H1432*K1431,2)</f>
        <v>675.12</v>
      </c>
      <c r="L1432" s="39">
        <f>J1432-K1432</f>
        <v>0</v>
      </c>
      <c r="M1432" s="6">
        <f t="shared" si="362"/>
        <v>0</v>
      </c>
      <c r="N1432" s="40">
        <f t="shared" ref="N1432:O1432" si="396">J1432</f>
        <v>675.12</v>
      </c>
      <c r="O1432" s="40">
        <f t="shared" si="396"/>
        <v>675.12</v>
      </c>
    </row>
    <row r="1433" spans="1:15" ht="0.75" customHeight="1" x14ac:dyDescent="0.25">
      <c r="A1433" s="41"/>
      <c r="B1433" s="41"/>
      <c r="C1433" s="41"/>
      <c r="D1433" s="41"/>
      <c r="E1433" s="41"/>
      <c r="F1433" s="41"/>
      <c r="G1433" s="41"/>
      <c r="H1433" s="41"/>
      <c r="I1433" s="41"/>
      <c r="J1433" s="41"/>
      <c r="K1433" s="42"/>
      <c r="L1433" s="43"/>
      <c r="M1433" s="6">
        <f t="shared" si="362"/>
        <v>0</v>
      </c>
    </row>
    <row r="1434" spans="1:15" ht="18" customHeight="1" x14ac:dyDescent="0.25">
      <c r="A1434" s="11" t="s">
        <v>1029</v>
      </c>
      <c r="B1434" s="12" t="s">
        <v>11</v>
      </c>
      <c r="C1434" s="11" t="s">
        <v>12</v>
      </c>
      <c r="D1434" s="11" t="s">
        <v>13</v>
      </c>
      <c r="E1434" s="185" t="s">
        <v>14</v>
      </c>
      <c r="F1434" s="184"/>
      <c r="G1434" s="13" t="s">
        <v>15</v>
      </c>
      <c r="H1434" s="12" t="s">
        <v>16</v>
      </c>
      <c r="I1434" s="12" t="s">
        <v>17</v>
      </c>
      <c r="J1434" s="12" t="s">
        <v>18</v>
      </c>
      <c r="K1434" s="14"/>
      <c r="L1434" s="15"/>
      <c r="M1434" s="6">
        <f t="shared" si="362"/>
        <v>0</v>
      </c>
    </row>
    <row r="1435" spans="1:15" ht="51.75" customHeight="1" x14ac:dyDescent="0.25">
      <c r="A1435" s="16" t="s">
        <v>19</v>
      </c>
      <c r="B1435" s="17" t="s">
        <v>764</v>
      </c>
      <c r="C1435" s="16" t="s">
        <v>21</v>
      </c>
      <c r="D1435" s="16" t="s">
        <v>765</v>
      </c>
      <c r="E1435" s="186" t="s">
        <v>695</v>
      </c>
      <c r="F1435" s="184"/>
      <c r="G1435" s="18" t="s">
        <v>83</v>
      </c>
      <c r="H1435" s="19">
        <v>1</v>
      </c>
      <c r="I1435" s="20">
        <v>18.829999999999998</v>
      </c>
      <c r="J1435" s="20">
        <v>18.829999999999998</v>
      </c>
      <c r="K1435" s="52">
        <f>SUM(K1436:K1439)</f>
        <v>18.830000000000002</v>
      </c>
      <c r="L1435" s="22"/>
      <c r="M1435" s="6">
        <f t="shared" si="362"/>
        <v>0</v>
      </c>
    </row>
    <row r="1436" spans="1:15" ht="24" customHeight="1" x14ac:dyDescent="0.25">
      <c r="A1436" s="23" t="s">
        <v>25</v>
      </c>
      <c r="B1436" s="24" t="s">
        <v>702</v>
      </c>
      <c r="C1436" s="23" t="s">
        <v>21</v>
      </c>
      <c r="D1436" s="23" t="s">
        <v>703</v>
      </c>
      <c r="E1436" s="183" t="s">
        <v>23</v>
      </c>
      <c r="F1436" s="184"/>
      <c r="G1436" s="25" t="s">
        <v>24</v>
      </c>
      <c r="H1436" s="26">
        <v>9.0999999999999998E-2</v>
      </c>
      <c r="I1436" s="27">
        <v>26.68</v>
      </c>
      <c r="J1436" s="27">
        <v>2.42</v>
      </c>
      <c r="K1436" s="28">
        <f t="shared" ref="K1436:K1439" si="397">TRUNC(H1436*I1436,2)</f>
        <v>2.42</v>
      </c>
      <c r="L1436" s="29"/>
      <c r="M1436" s="6">
        <f t="shared" si="362"/>
        <v>0</v>
      </c>
    </row>
    <row r="1437" spans="1:15" ht="64.5" customHeight="1" x14ac:dyDescent="0.25">
      <c r="A1437" s="23" t="s">
        <v>25</v>
      </c>
      <c r="B1437" s="24" t="s">
        <v>766</v>
      </c>
      <c r="C1437" s="23" t="s">
        <v>21</v>
      </c>
      <c r="D1437" s="23" t="s">
        <v>767</v>
      </c>
      <c r="E1437" s="183" t="s">
        <v>543</v>
      </c>
      <c r="F1437" s="184"/>
      <c r="G1437" s="25" t="s">
        <v>83</v>
      </c>
      <c r="H1437" s="26">
        <v>1</v>
      </c>
      <c r="I1437" s="27">
        <v>9.98</v>
      </c>
      <c r="J1437" s="27">
        <v>9.98</v>
      </c>
      <c r="K1437" s="28">
        <f t="shared" si="397"/>
        <v>9.98</v>
      </c>
      <c r="L1437" s="29"/>
      <c r="M1437" s="6">
        <f t="shared" si="362"/>
        <v>0</v>
      </c>
    </row>
    <row r="1438" spans="1:15" ht="25.5" customHeight="1" x14ac:dyDescent="0.25">
      <c r="A1438" s="23" t="s">
        <v>25</v>
      </c>
      <c r="B1438" s="24" t="s">
        <v>706</v>
      </c>
      <c r="C1438" s="23" t="s">
        <v>21</v>
      </c>
      <c r="D1438" s="23" t="s">
        <v>707</v>
      </c>
      <c r="E1438" s="183" t="s">
        <v>23</v>
      </c>
      <c r="F1438" s="184"/>
      <c r="G1438" s="25" t="s">
        <v>24</v>
      </c>
      <c r="H1438" s="26">
        <v>9.0999999999999998E-2</v>
      </c>
      <c r="I1438" s="27">
        <v>21.96</v>
      </c>
      <c r="J1438" s="27">
        <v>1.99</v>
      </c>
      <c r="K1438" s="28">
        <f t="shared" si="397"/>
        <v>1.99</v>
      </c>
      <c r="L1438" s="29"/>
      <c r="M1438" s="6">
        <f t="shared" si="362"/>
        <v>0</v>
      </c>
    </row>
    <row r="1439" spans="1:15" ht="25.5" customHeight="1" x14ac:dyDescent="0.25">
      <c r="A1439" s="23" t="s">
        <v>28</v>
      </c>
      <c r="B1439" s="24" t="s">
        <v>768</v>
      </c>
      <c r="C1439" s="23" t="s">
        <v>21</v>
      </c>
      <c r="D1439" s="23" t="s">
        <v>769</v>
      </c>
      <c r="E1439" s="183" t="s">
        <v>31</v>
      </c>
      <c r="F1439" s="184"/>
      <c r="G1439" s="25" t="s">
        <v>83</v>
      </c>
      <c r="H1439" s="26">
        <v>1.1000000000000001</v>
      </c>
      <c r="I1439" s="27">
        <v>4.04</v>
      </c>
      <c r="J1439" s="27">
        <v>4.4400000000000004</v>
      </c>
      <c r="K1439" s="28">
        <f t="shared" si="397"/>
        <v>4.4400000000000004</v>
      </c>
      <c r="L1439" s="29"/>
      <c r="M1439" s="6">
        <f t="shared" si="362"/>
        <v>0</v>
      </c>
    </row>
    <row r="1440" spans="1:15" ht="18" customHeight="1" x14ac:dyDescent="0.25">
      <c r="A1440" s="30"/>
      <c r="B1440" s="30"/>
      <c r="C1440" s="30"/>
      <c r="D1440" s="30"/>
      <c r="E1440" s="30" t="s">
        <v>41</v>
      </c>
      <c r="F1440" s="31">
        <v>8.64</v>
      </c>
      <c r="G1440" s="30" t="s">
        <v>42</v>
      </c>
      <c r="H1440" s="31">
        <v>0</v>
      </c>
      <c r="I1440" s="30" t="s">
        <v>43</v>
      </c>
      <c r="J1440" s="31">
        <v>8.64</v>
      </c>
      <c r="K1440" s="32"/>
      <c r="L1440" s="29"/>
      <c r="M1440" s="6">
        <f t="shared" si="362"/>
        <v>0</v>
      </c>
    </row>
    <row r="1441" spans="1:15" ht="18" customHeight="1" x14ac:dyDescent="0.25">
      <c r="A1441" s="30"/>
      <c r="B1441" s="30"/>
      <c r="C1441" s="30"/>
      <c r="D1441" s="30"/>
      <c r="E1441" s="30" t="s">
        <v>44</v>
      </c>
      <c r="F1441" s="31">
        <v>4.83</v>
      </c>
      <c r="G1441" s="30"/>
      <c r="H1441" s="187" t="s">
        <v>45</v>
      </c>
      <c r="I1441" s="188"/>
      <c r="J1441" s="31">
        <v>23.48</v>
      </c>
      <c r="K1441" s="46">
        <f>TRUNC(K1435*1.247,2)</f>
        <v>23.48</v>
      </c>
      <c r="L1441" s="29"/>
      <c r="M1441" s="6">
        <f t="shared" si="362"/>
        <v>0</v>
      </c>
    </row>
    <row r="1442" spans="1:15" x14ac:dyDescent="0.25">
      <c r="A1442" s="35"/>
      <c r="B1442" s="35"/>
      <c r="C1442" s="35"/>
      <c r="D1442" s="35"/>
      <c r="E1442" s="35"/>
      <c r="F1442" s="35"/>
      <c r="G1442" s="35" t="s">
        <v>46</v>
      </c>
      <c r="H1442" s="36" t="s">
        <v>832</v>
      </c>
      <c r="I1442" s="35" t="s">
        <v>48</v>
      </c>
      <c r="J1442" s="37">
        <v>587</v>
      </c>
      <c r="K1442" s="45">
        <f>TRUNC(H1442*K1441,2)</f>
        <v>587</v>
      </c>
      <c r="L1442" s="39">
        <f>J1442-K1442</f>
        <v>0</v>
      </c>
      <c r="M1442" s="6">
        <f t="shared" si="362"/>
        <v>0</v>
      </c>
      <c r="N1442" s="40">
        <f t="shared" ref="N1442:O1442" si="398">J1442</f>
        <v>587</v>
      </c>
      <c r="O1442" s="40">
        <f t="shared" si="398"/>
        <v>587</v>
      </c>
    </row>
    <row r="1443" spans="1:15" ht="0.75" customHeight="1" x14ac:dyDescent="0.25">
      <c r="A1443" s="41"/>
      <c r="B1443" s="41"/>
      <c r="C1443" s="41"/>
      <c r="D1443" s="41"/>
      <c r="E1443" s="41"/>
      <c r="F1443" s="41"/>
      <c r="G1443" s="41"/>
      <c r="H1443" s="41"/>
      <c r="I1443" s="41"/>
      <c r="J1443" s="41"/>
      <c r="K1443" s="42"/>
      <c r="L1443" s="43"/>
      <c r="M1443" s="6">
        <f t="shared" si="362"/>
        <v>0</v>
      </c>
    </row>
    <row r="1444" spans="1:15" ht="18" customHeight="1" x14ac:dyDescent="0.25">
      <c r="A1444" s="11" t="s">
        <v>1030</v>
      </c>
      <c r="B1444" s="12" t="s">
        <v>11</v>
      </c>
      <c r="C1444" s="11" t="s">
        <v>12</v>
      </c>
      <c r="D1444" s="11" t="s">
        <v>13</v>
      </c>
      <c r="E1444" s="185" t="s">
        <v>14</v>
      </c>
      <c r="F1444" s="184"/>
      <c r="G1444" s="13" t="s">
        <v>15</v>
      </c>
      <c r="H1444" s="12" t="s">
        <v>16</v>
      </c>
      <c r="I1444" s="12" t="s">
        <v>17</v>
      </c>
      <c r="J1444" s="12" t="s">
        <v>18</v>
      </c>
      <c r="K1444" s="14"/>
      <c r="L1444" s="15"/>
      <c r="M1444" s="6">
        <f t="shared" si="362"/>
        <v>0</v>
      </c>
    </row>
    <row r="1445" spans="1:15" ht="25.5" customHeight="1" x14ac:dyDescent="0.25">
      <c r="A1445" s="16" t="s">
        <v>19</v>
      </c>
      <c r="B1445" s="17" t="s">
        <v>1031</v>
      </c>
      <c r="C1445" s="16" t="s">
        <v>21</v>
      </c>
      <c r="D1445" s="16" t="s">
        <v>1032</v>
      </c>
      <c r="E1445" s="186" t="s">
        <v>1033</v>
      </c>
      <c r="F1445" s="184"/>
      <c r="G1445" s="18" t="s">
        <v>159</v>
      </c>
      <c r="H1445" s="19">
        <v>1</v>
      </c>
      <c r="I1445" s="20">
        <f>J1445</f>
        <v>33.75</v>
      </c>
      <c r="J1445" s="20">
        <f>J1448+J1447+J1446</f>
        <v>33.75</v>
      </c>
      <c r="K1445" s="52">
        <f>SUM(K1446:K1448)</f>
        <v>33.75</v>
      </c>
      <c r="L1445" s="22"/>
      <c r="M1445" s="6">
        <f t="shared" si="362"/>
        <v>0</v>
      </c>
    </row>
    <row r="1446" spans="1:15" ht="25.5" customHeight="1" x14ac:dyDescent="0.25">
      <c r="A1446" s="23" t="s">
        <v>25</v>
      </c>
      <c r="B1446" s="24" t="s">
        <v>706</v>
      </c>
      <c r="C1446" s="23" t="s">
        <v>21</v>
      </c>
      <c r="D1446" s="23" t="s">
        <v>707</v>
      </c>
      <c r="E1446" s="183" t="s">
        <v>23</v>
      </c>
      <c r="F1446" s="184"/>
      <c r="G1446" s="25" t="s">
        <v>24</v>
      </c>
      <c r="H1446" s="26">
        <v>0.20619999999999999</v>
      </c>
      <c r="I1446" s="27">
        <v>21.96</v>
      </c>
      <c r="J1446" s="27">
        <v>4.5199999999999996</v>
      </c>
      <c r="K1446" s="28">
        <f t="shared" ref="K1446:K1448" si="399">TRUNC(H1446*I1446,2)</f>
        <v>4.5199999999999996</v>
      </c>
      <c r="L1446" s="29"/>
      <c r="M1446" s="6">
        <f t="shared" si="362"/>
        <v>0</v>
      </c>
    </row>
    <row r="1447" spans="1:15" ht="24" customHeight="1" x14ac:dyDescent="0.25">
      <c r="A1447" s="23" t="s">
        <v>25</v>
      </c>
      <c r="B1447" s="24" t="s">
        <v>702</v>
      </c>
      <c r="C1447" s="23" t="s">
        <v>21</v>
      </c>
      <c r="D1447" s="23" t="s">
        <v>703</v>
      </c>
      <c r="E1447" s="183" t="s">
        <v>23</v>
      </c>
      <c r="F1447" s="184"/>
      <c r="G1447" s="25" t="s">
        <v>24</v>
      </c>
      <c r="H1447" s="26">
        <v>0.20619999999999999</v>
      </c>
      <c r="I1447" s="27">
        <v>26.68</v>
      </c>
      <c r="J1447" s="27">
        <v>5.5</v>
      </c>
      <c r="K1447" s="28">
        <f t="shared" si="399"/>
        <v>5.5</v>
      </c>
      <c r="L1447" s="29"/>
      <c r="M1447" s="6">
        <f t="shared" si="362"/>
        <v>0</v>
      </c>
    </row>
    <row r="1448" spans="1:15" ht="39" customHeight="1" x14ac:dyDescent="0.25">
      <c r="A1448" s="23" t="s">
        <v>28</v>
      </c>
      <c r="B1448" s="24" t="s">
        <v>1034</v>
      </c>
      <c r="C1448" s="23" t="s">
        <v>21</v>
      </c>
      <c r="D1448" s="23" t="s">
        <v>1035</v>
      </c>
      <c r="E1448" s="183" t="s">
        <v>31</v>
      </c>
      <c r="F1448" s="184"/>
      <c r="G1448" s="25" t="s">
        <v>159</v>
      </c>
      <c r="H1448" s="26">
        <v>1</v>
      </c>
      <c r="I1448" s="27">
        <v>23.73</v>
      </c>
      <c r="J1448" s="27">
        <v>23.73</v>
      </c>
      <c r="K1448" s="28">
        <f t="shared" si="399"/>
        <v>23.73</v>
      </c>
      <c r="L1448" s="29"/>
      <c r="M1448" s="6">
        <f t="shared" si="362"/>
        <v>0</v>
      </c>
    </row>
    <row r="1449" spans="1:15" ht="18" customHeight="1" x14ac:dyDescent="0.25">
      <c r="A1449" s="30"/>
      <c r="B1449" s="30"/>
      <c r="C1449" s="30"/>
      <c r="D1449" s="30"/>
      <c r="E1449" s="30" t="s">
        <v>41</v>
      </c>
      <c r="F1449" s="31">
        <v>7.82</v>
      </c>
      <c r="G1449" s="30" t="s">
        <v>42</v>
      </c>
      <c r="H1449" s="31">
        <v>0</v>
      </c>
      <c r="I1449" s="30" t="s">
        <v>43</v>
      </c>
      <c r="J1449" s="31">
        <v>7.82</v>
      </c>
      <c r="K1449" s="32"/>
      <c r="L1449" s="29"/>
      <c r="M1449" s="6">
        <f t="shared" si="362"/>
        <v>0</v>
      </c>
    </row>
    <row r="1450" spans="1:15" ht="18" customHeight="1" x14ac:dyDescent="0.25">
      <c r="A1450" s="30"/>
      <c r="B1450" s="30"/>
      <c r="C1450" s="30"/>
      <c r="D1450" s="30"/>
      <c r="E1450" s="30" t="s">
        <v>44</v>
      </c>
      <c r="F1450" s="31">
        <f>J1450-J1445</f>
        <v>8.3299999999999983</v>
      </c>
      <c r="G1450" s="30"/>
      <c r="H1450" s="187" t="s">
        <v>45</v>
      </c>
      <c r="I1450" s="188"/>
      <c r="J1450" s="31">
        <v>42.08</v>
      </c>
      <c r="K1450" s="34">
        <f>TRUNC(K1445*1.247,2)</f>
        <v>42.08</v>
      </c>
      <c r="L1450" s="29"/>
      <c r="M1450" s="6">
        <f t="shared" si="362"/>
        <v>0</v>
      </c>
    </row>
    <row r="1451" spans="1:15" x14ac:dyDescent="0.25">
      <c r="A1451" s="35"/>
      <c r="B1451" s="35"/>
      <c r="C1451" s="35"/>
      <c r="D1451" s="35"/>
      <c r="E1451" s="35"/>
      <c r="F1451" s="35"/>
      <c r="G1451" s="35" t="s">
        <v>46</v>
      </c>
      <c r="H1451" s="36" t="s">
        <v>1036</v>
      </c>
      <c r="I1451" s="35" t="s">
        <v>48</v>
      </c>
      <c r="J1451" s="37">
        <f>J1450*H1451</f>
        <v>841.59999999999991</v>
      </c>
      <c r="K1451" s="38">
        <f>TRUNC(H1451*K1450,2)</f>
        <v>841.6</v>
      </c>
      <c r="L1451" s="39"/>
      <c r="M1451" s="6">
        <f t="shared" si="362"/>
        <v>0</v>
      </c>
      <c r="N1451" s="40">
        <f t="shared" ref="N1451:O1451" si="400">J1451</f>
        <v>841.59999999999991</v>
      </c>
      <c r="O1451" s="40">
        <f t="shared" si="400"/>
        <v>841.6</v>
      </c>
    </row>
    <row r="1452" spans="1:15" ht="0.75" customHeight="1" x14ac:dyDescent="0.25">
      <c r="A1452" s="41"/>
      <c r="B1452" s="41"/>
      <c r="C1452" s="41"/>
      <c r="D1452" s="41"/>
      <c r="E1452" s="41"/>
      <c r="F1452" s="41"/>
      <c r="G1452" s="41"/>
      <c r="H1452" s="41"/>
      <c r="I1452" s="41"/>
      <c r="J1452" s="41"/>
      <c r="K1452" s="59"/>
      <c r="L1452" s="43"/>
      <c r="M1452" s="6">
        <f t="shared" si="362"/>
        <v>0</v>
      </c>
    </row>
    <row r="1453" spans="1:15" ht="18" customHeight="1" x14ac:dyDescent="0.25">
      <c r="A1453" s="11" t="s">
        <v>1037</v>
      </c>
      <c r="B1453" s="12" t="s">
        <v>11</v>
      </c>
      <c r="C1453" s="11" t="s">
        <v>12</v>
      </c>
      <c r="D1453" s="11" t="s">
        <v>13</v>
      </c>
      <c r="E1453" s="185" t="s">
        <v>14</v>
      </c>
      <c r="F1453" s="184"/>
      <c r="G1453" s="13" t="s">
        <v>15</v>
      </c>
      <c r="H1453" s="12" t="s">
        <v>16</v>
      </c>
      <c r="I1453" s="12" t="s">
        <v>17</v>
      </c>
      <c r="J1453" s="12" t="s">
        <v>18</v>
      </c>
      <c r="K1453" s="14"/>
      <c r="L1453" s="15"/>
      <c r="M1453" s="6">
        <f t="shared" si="362"/>
        <v>0</v>
      </c>
    </row>
    <row r="1454" spans="1:15" ht="25.5" customHeight="1" x14ac:dyDescent="0.25">
      <c r="A1454" s="16" t="s">
        <v>19</v>
      </c>
      <c r="B1454" s="17" t="s">
        <v>1038</v>
      </c>
      <c r="C1454" s="16" t="s">
        <v>21</v>
      </c>
      <c r="D1454" s="16" t="s">
        <v>1039</v>
      </c>
      <c r="E1454" s="186" t="s">
        <v>1033</v>
      </c>
      <c r="F1454" s="184"/>
      <c r="G1454" s="18" t="s">
        <v>159</v>
      </c>
      <c r="H1454" s="19">
        <v>1</v>
      </c>
      <c r="I1454" s="20">
        <v>29.24</v>
      </c>
      <c r="J1454" s="20">
        <v>29.24</v>
      </c>
      <c r="K1454" s="52">
        <f>SUM(K1455:K1457)</f>
        <v>29.24</v>
      </c>
      <c r="L1454" s="22"/>
      <c r="M1454" s="6">
        <f t="shared" si="362"/>
        <v>0</v>
      </c>
    </row>
    <row r="1455" spans="1:15" ht="25.5" customHeight="1" x14ac:dyDescent="0.25">
      <c r="A1455" s="23" t="s">
        <v>25</v>
      </c>
      <c r="B1455" s="24" t="s">
        <v>706</v>
      </c>
      <c r="C1455" s="23" t="s">
        <v>21</v>
      </c>
      <c r="D1455" s="23" t="s">
        <v>707</v>
      </c>
      <c r="E1455" s="183" t="s">
        <v>23</v>
      </c>
      <c r="F1455" s="184"/>
      <c r="G1455" s="25" t="s">
        <v>24</v>
      </c>
      <c r="H1455" s="26">
        <v>0.20619999999999999</v>
      </c>
      <c r="I1455" s="27">
        <v>21.96</v>
      </c>
      <c r="J1455" s="27">
        <v>4.5199999999999996</v>
      </c>
      <c r="K1455" s="28">
        <f t="shared" ref="K1455:K1457" si="401">TRUNC(H1455*I1455,2)</f>
        <v>4.5199999999999996</v>
      </c>
      <c r="L1455" s="29"/>
      <c r="M1455" s="6">
        <f t="shared" si="362"/>
        <v>0</v>
      </c>
    </row>
    <row r="1456" spans="1:15" ht="24" customHeight="1" x14ac:dyDescent="0.25">
      <c r="A1456" s="23" t="s">
        <v>25</v>
      </c>
      <c r="B1456" s="24" t="s">
        <v>702</v>
      </c>
      <c r="C1456" s="23" t="s">
        <v>21</v>
      </c>
      <c r="D1456" s="23" t="s">
        <v>703</v>
      </c>
      <c r="E1456" s="183" t="s">
        <v>23</v>
      </c>
      <c r="F1456" s="184"/>
      <c r="G1456" s="25" t="s">
        <v>24</v>
      </c>
      <c r="H1456" s="26">
        <v>0.20619999999999999</v>
      </c>
      <c r="I1456" s="27">
        <v>26.68</v>
      </c>
      <c r="J1456" s="27">
        <v>5.5</v>
      </c>
      <c r="K1456" s="28">
        <f t="shared" si="401"/>
        <v>5.5</v>
      </c>
      <c r="L1456" s="29"/>
      <c r="M1456" s="6">
        <f t="shared" si="362"/>
        <v>0</v>
      </c>
    </row>
    <row r="1457" spans="1:15" ht="25.5" customHeight="1" x14ac:dyDescent="0.25">
      <c r="A1457" s="23" t="s">
        <v>28</v>
      </c>
      <c r="B1457" s="24" t="s">
        <v>1040</v>
      </c>
      <c r="C1457" s="23" t="s">
        <v>21</v>
      </c>
      <c r="D1457" s="23" t="s">
        <v>1041</v>
      </c>
      <c r="E1457" s="183" t="s">
        <v>31</v>
      </c>
      <c r="F1457" s="184"/>
      <c r="G1457" s="25" t="s">
        <v>159</v>
      </c>
      <c r="H1457" s="26">
        <v>1</v>
      </c>
      <c r="I1457" s="27">
        <v>19.22</v>
      </c>
      <c r="J1457" s="27">
        <v>19.22</v>
      </c>
      <c r="K1457" s="28">
        <f t="shared" si="401"/>
        <v>19.22</v>
      </c>
      <c r="L1457" s="29"/>
      <c r="M1457" s="6">
        <f t="shared" si="362"/>
        <v>0</v>
      </c>
    </row>
    <row r="1458" spans="1:15" ht="18" customHeight="1" x14ac:dyDescent="0.25">
      <c r="A1458" s="30"/>
      <c r="B1458" s="30"/>
      <c r="C1458" s="30"/>
      <c r="D1458" s="30"/>
      <c r="E1458" s="30" t="s">
        <v>41</v>
      </c>
      <c r="F1458" s="31">
        <v>7.82</v>
      </c>
      <c r="G1458" s="30" t="s">
        <v>42</v>
      </c>
      <c r="H1458" s="31">
        <v>0</v>
      </c>
      <c r="I1458" s="30" t="s">
        <v>43</v>
      </c>
      <c r="J1458" s="31">
        <v>7.82</v>
      </c>
      <c r="K1458" s="32"/>
      <c r="L1458" s="29"/>
      <c r="M1458" s="6">
        <f t="shared" si="362"/>
        <v>0</v>
      </c>
    </row>
    <row r="1459" spans="1:15" ht="18" customHeight="1" x14ac:dyDescent="0.25">
      <c r="A1459" s="30"/>
      <c r="B1459" s="30"/>
      <c r="C1459" s="30"/>
      <c r="D1459" s="30"/>
      <c r="E1459" s="30" t="s">
        <v>44</v>
      </c>
      <c r="F1459" s="31">
        <v>7.51</v>
      </c>
      <c r="G1459" s="30"/>
      <c r="H1459" s="187" t="s">
        <v>45</v>
      </c>
      <c r="I1459" s="188"/>
      <c r="J1459" s="31">
        <v>36.46</v>
      </c>
      <c r="K1459" s="46">
        <f>TRUNC(K1454*1.247,2)</f>
        <v>36.46</v>
      </c>
      <c r="L1459" s="29"/>
      <c r="M1459" s="6">
        <f t="shared" si="362"/>
        <v>0</v>
      </c>
    </row>
    <row r="1460" spans="1:15" x14ac:dyDescent="0.25">
      <c r="A1460" s="35"/>
      <c r="B1460" s="35"/>
      <c r="C1460" s="35"/>
      <c r="D1460" s="35"/>
      <c r="E1460" s="35"/>
      <c r="F1460" s="35"/>
      <c r="G1460" s="35" t="s">
        <v>46</v>
      </c>
      <c r="H1460" s="36" t="s">
        <v>429</v>
      </c>
      <c r="I1460" s="35" t="s">
        <v>48</v>
      </c>
      <c r="J1460" s="37">
        <v>109.38</v>
      </c>
      <c r="K1460" s="45">
        <f>TRUNC(H1460*K1459,2)</f>
        <v>109.38</v>
      </c>
      <c r="L1460" s="39">
        <f>J1460-K1460</f>
        <v>0</v>
      </c>
      <c r="M1460" s="6">
        <f t="shared" si="362"/>
        <v>0</v>
      </c>
      <c r="N1460" s="40">
        <f t="shared" ref="N1460:O1460" si="402">J1460</f>
        <v>109.38</v>
      </c>
      <c r="O1460" s="40">
        <f t="shared" si="402"/>
        <v>109.38</v>
      </c>
    </row>
    <row r="1461" spans="1:15" ht="0.75" customHeight="1" x14ac:dyDescent="0.25">
      <c r="A1461" s="41"/>
      <c r="B1461" s="41"/>
      <c r="C1461" s="41"/>
      <c r="D1461" s="41"/>
      <c r="E1461" s="41"/>
      <c r="F1461" s="41"/>
      <c r="G1461" s="41"/>
      <c r="H1461" s="41"/>
      <c r="I1461" s="41"/>
      <c r="J1461" s="41"/>
      <c r="K1461" s="42"/>
      <c r="L1461" s="43"/>
      <c r="M1461" s="6">
        <f t="shared" si="362"/>
        <v>0</v>
      </c>
    </row>
    <row r="1462" spans="1:15" ht="18" customHeight="1" x14ac:dyDescent="0.25">
      <c r="A1462" s="11" t="s">
        <v>1042</v>
      </c>
      <c r="B1462" s="12" t="s">
        <v>11</v>
      </c>
      <c r="C1462" s="11" t="s">
        <v>12</v>
      </c>
      <c r="D1462" s="11" t="s">
        <v>13</v>
      </c>
      <c r="E1462" s="185" t="s">
        <v>14</v>
      </c>
      <c r="F1462" s="184"/>
      <c r="G1462" s="13" t="s">
        <v>15</v>
      </c>
      <c r="H1462" s="12" t="s">
        <v>16</v>
      </c>
      <c r="I1462" s="12" t="s">
        <v>17</v>
      </c>
      <c r="J1462" s="12" t="s">
        <v>18</v>
      </c>
      <c r="K1462" s="14"/>
      <c r="L1462" s="15"/>
      <c r="M1462" s="6">
        <f t="shared" si="362"/>
        <v>0</v>
      </c>
    </row>
    <row r="1463" spans="1:15" ht="39" customHeight="1" x14ac:dyDescent="0.25">
      <c r="A1463" s="16" t="s">
        <v>19</v>
      </c>
      <c r="B1463" s="17" t="s">
        <v>1043</v>
      </c>
      <c r="C1463" s="16" t="s">
        <v>21</v>
      </c>
      <c r="D1463" s="16" t="s">
        <v>1044</v>
      </c>
      <c r="E1463" s="186" t="s">
        <v>1033</v>
      </c>
      <c r="F1463" s="184"/>
      <c r="G1463" s="18" t="s">
        <v>83</v>
      </c>
      <c r="H1463" s="19">
        <v>1</v>
      </c>
      <c r="I1463" s="20">
        <f>J1463</f>
        <v>9.67</v>
      </c>
      <c r="J1463" s="20">
        <v>9.67</v>
      </c>
      <c r="K1463" s="51">
        <f>SUM(K1464:K1466)</f>
        <v>9.6699999999999982</v>
      </c>
      <c r="L1463" s="22"/>
      <c r="M1463" s="6">
        <f t="shared" si="362"/>
        <v>0</v>
      </c>
    </row>
    <row r="1464" spans="1:15" ht="24" customHeight="1" x14ac:dyDescent="0.25">
      <c r="A1464" s="23" t="s">
        <v>25</v>
      </c>
      <c r="B1464" s="24" t="s">
        <v>702</v>
      </c>
      <c r="C1464" s="23" t="s">
        <v>21</v>
      </c>
      <c r="D1464" s="23" t="s">
        <v>703</v>
      </c>
      <c r="E1464" s="183" t="s">
        <v>23</v>
      </c>
      <c r="F1464" s="184"/>
      <c r="G1464" s="25" t="s">
        <v>24</v>
      </c>
      <c r="H1464" s="26">
        <v>2.69E-2</v>
      </c>
      <c r="I1464" s="27">
        <v>26.68</v>
      </c>
      <c r="J1464" s="27">
        <v>0.71</v>
      </c>
      <c r="K1464" s="28">
        <f t="shared" ref="K1464:K1466" si="403">TRUNC(H1464*I1464,2)</f>
        <v>0.71</v>
      </c>
      <c r="L1464" s="29"/>
      <c r="M1464" s="6">
        <f t="shared" si="362"/>
        <v>0</v>
      </c>
    </row>
    <row r="1465" spans="1:15" ht="25.5" customHeight="1" x14ac:dyDescent="0.25">
      <c r="A1465" s="23" t="s">
        <v>25</v>
      </c>
      <c r="B1465" s="24" t="s">
        <v>706</v>
      </c>
      <c r="C1465" s="23" t="s">
        <v>21</v>
      </c>
      <c r="D1465" s="23" t="s">
        <v>707</v>
      </c>
      <c r="E1465" s="183" t="s">
        <v>23</v>
      </c>
      <c r="F1465" s="184"/>
      <c r="G1465" s="25" t="s">
        <v>24</v>
      </c>
      <c r="H1465" s="26">
        <v>2.69E-2</v>
      </c>
      <c r="I1465" s="27">
        <v>21.96</v>
      </c>
      <c r="J1465" s="27">
        <v>0.59</v>
      </c>
      <c r="K1465" s="28">
        <f t="shared" si="403"/>
        <v>0.59</v>
      </c>
      <c r="L1465" s="29"/>
      <c r="M1465" s="6">
        <f t="shared" si="362"/>
        <v>0</v>
      </c>
    </row>
    <row r="1466" spans="1:15" ht="25.5" customHeight="1" x14ac:dyDescent="0.25">
      <c r="A1466" s="23" t="s">
        <v>28</v>
      </c>
      <c r="B1466" s="24" t="s">
        <v>1045</v>
      </c>
      <c r="C1466" s="23" t="s">
        <v>21</v>
      </c>
      <c r="D1466" s="23" t="s">
        <v>1046</v>
      </c>
      <c r="E1466" s="183" t="s">
        <v>31</v>
      </c>
      <c r="F1466" s="184"/>
      <c r="G1466" s="25" t="s">
        <v>83</v>
      </c>
      <c r="H1466" s="26">
        <v>1.05</v>
      </c>
      <c r="I1466" s="27">
        <v>7.98</v>
      </c>
      <c r="J1466" s="27">
        <v>8.3699999999999992</v>
      </c>
      <c r="K1466" s="46">
        <f t="shared" si="403"/>
        <v>8.3699999999999992</v>
      </c>
      <c r="L1466" s="29"/>
      <c r="M1466" s="6">
        <f t="shared" si="362"/>
        <v>0</v>
      </c>
    </row>
    <row r="1467" spans="1:15" ht="18" customHeight="1" x14ac:dyDescent="0.25">
      <c r="A1467" s="30"/>
      <c r="B1467" s="30"/>
      <c r="C1467" s="30"/>
      <c r="D1467" s="30"/>
      <c r="E1467" s="30" t="s">
        <v>41</v>
      </c>
      <c r="F1467" s="31">
        <v>1.01</v>
      </c>
      <c r="G1467" s="30" t="s">
        <v>42</v>
      </c>
      <c r="H1467" s="31">
        <v>0</v>
      </c>
      <c r="I1467" s="30" t="s">
        <v>43</v>
      </c>
      <c r="J1467" s="31">
        <v>1.01</v>
      </c>
      <c r="K1467" s="32"/>
      <c r="L1467" s="29"/>
      <c r="M1467" s="6">
        <f t="shared" si="362"/>
        <v>0</v>
      </c>
    </row>
    <row r="1468" spans="1:15" ht="18" customHeight="1" x14ac:dyDescent="0.25">
      <c r="A1468" s="30"/>
      <c r="B1468" s="30"/>
      <c r="C1468" s="30"/>
      <c r="D1468" s="30"/>
      <c r="E1468" s="30" t="s">
        <v>44</v>
      </c>
      <c r="F1468" s="31">
        <f>J1468-J1463</f>
        <v>2.3800000000000008</v>
      </c>
      <c r="G1468" s="30"/>
      <c r="H1468" s="187" t="s">
        <v>45</v>
      </c>
      <c r="I1468" s="188"/>
      <c r="J1468" s="31">
        <v>12.05</v>
      </c>
      <c r="K1468" s="46">
        <f>TRUNC(K1463*1.247,2)</f>
        <v>12.05</v>
      </c>
      <c r="L1468" s="29"/>
      <c r="M1468" s="6">
        <f t="shared" si="362"/>
        <v>0</v>
      </c>
    </row>
    <row r="1469" spans="1:15" x14ac:dyDescent="0.25">
      <c r="A1469" s="35"/>
      <c r="B1469" s="35"/>
      <c r="C1469" s="35"/>
      <c r="D1469" s="35"/>
      <c r="E1469" s="35"/>
      <c r="F1469" s="35"/>
      <c r="G1469" s="35" t="s">
        <v>46</v>
      </c>
      <c r="H1469" s="36" t="s">
        <v>1047</v>
      </c>
      <c r="I1469" s="35" t="s">
        <v>48</v>
      </c>
      <c r="J1469" s="37">
        <v>4116.76</v>
      </c>
      <c r="K1469" s="45">
        <f>TRUNC(H1469*K1468,2)</f>
        <v>4116.76</v>
      </c>
      <c r="L1469" s="39">
        <f>J1469-K1469</f>
        <v>0</v>
      </c>
      <c r="M1469" s="6">
        <f t="shared" si="362"/>
        <v>0</v>
      </c>
      <c r="N1469" s="40">
        <f t="shared" ref="N1469:O1469" si="404">J1469</f>
        <v>4116.76</v>
      </c>
      <c r="O1469" s="40">
        <f t="shared" si="404"/>
        <v>4116.76</v>
      </c>
    </row>
    <row r="1470" spans="1:15" ht="0.75" customHeight="1" x14ac:dyDescent="0.25">
      <c r="A1470" s="41"/>
      <c r="B1470" s="41"/>
      <c r="C1470" s="41"/>
      <c r="D1470" s="41"/>
      <c r="E1470" s="41"/>
      <c r="F1470" s="41"/>
      <c r="G1470" s="41"/>
      <c r="H1470" s="41"/>
      <c r="I1470" s="41"/>
      <c r="J1470" s="41"/>
      <c r="K1470" s="42"/>
      <c r="L1470" s="43"/>
      <c r="M1470" s="6">
        <f t="shared" si="362"/>
        <v>0</v>
      </c>
    </row>
    <row r="1471" spans="1:15" ht="18" customHeight="1" x14ac:dyDescent="0.25">
      <c r="A1471" s="11" t="s">
        <v>1048</v>
      </c>
      <c r="B1471" s="12" t="s">
        <v>11</v>
      </c>
      <c r="C1471" s="11" t="s">
        <v>12</v>
      </c>
      <c r="D1471" s="11" t="s">
        <v>13</v>
      </c>
      <c r="E1471" s="185" t="s">
        <v>14</v>
      </c>
      <c r="F1471" s="184"/>
      <c r="G1471" s="13" t="s">
        <v>15</v>
      </c>
      <c r="H1471" s="12" t="s">
        <v>16</v>
      </c>
      <c r="I1471" s="12" t="s">
        <v>17</v>
      </c>
      <c r="J1471" s="12" t="s">
        <v>18</v>
      </c>
      <c r="K1471" s="14"/>
      <c r="L1471" s="15"/>
      <c r="M1471" s="6">
        <f t="shared" si="362"/>
        <v>0</v>
      </c>
    </row>
    <row r="1472" spans="1:15" ht="25.5" customHeight="1" x14ac:dyDescent="0.25">
      <c r="A1472" s="16" t="s">
        <v>19</v>
      </c>
      <c r="B1472" s="17" t="s">
        <v>1049</v>
      </c>
      <c r="C1472" s="16" t="s">
        <v>21</v>
      </c>
      <c r="D1472" s="16" t="s">
        <v>1050</v>
      </c>
      <c r="E1472" s="186" t="s">
        <v>1033</v>
      </c>
      <c r="F1472" s="184"/>
      <c r="G1472" s="18" t="s">
        <v>159</v>
      </c>
      <c r="H1472" s="19">
        <v>1</v>
      </c>
      <c r="I1472" s="20">
        <v>570.92999999999995</v>
      </c>
      <c r="J1472" s="20">
        <v>570.92999999999995</v>
      </c>
      <c r="K1472" s="52">
        <f>SUM(K1473:K1475)</f>
        <v>570.93000000000006</v>
      </c>
      <c r="L1472" s="22"/>
      <c r="M1472" s="6">
        <f t="shared" si="362"/>
        <v>0</v>
      </c>
    </row>
    <row r="1473" spans="1:15" ht="24" customHeight="1" x14ac:dyDescent="0.25">
      <c r="A1473" s="23" t="s">
        <v>25</v>
      </c>
      <c r="B1473" s="24" t="s">
        <v>702</v>
      </c>
      <c r="C1473" s="23" t="s">
        <v>21</v>
      </c>
      <c r="D1473" s="23" t="s">
        <v>703</v>
      </c>
      <c r="E1473" s="183" t="s">
        <v>23</v>
      </c>
      <c r="F1473" s="184"/>
      <c r="G1473" s="25" t="s">
        <v>24</v>
      </c>
      <c r="H1473" s="26">
        <v>6.2007000000000003</v>
      </c>
      <c r="I1473" s="27">
        <v>26.68</v>
      </c>
      <c r="J1473" s="27">
        <v>165.43</v>
      </c>
      <c r="K1473" s="28">
        <f t="shared" ref="K1473:K1475" si="405">TRUNC(H1473*I1473,2)</f>
        <v>165.43</v>
      </c>
      <c r="L1473" s="29"/>
      <c r="M1473" s="6">
        <f t="shared" si="362"/>
        <v>0</v>
      </c>
    </row>
    <row r="1474" spans="1:15" ht="25.5" customHeight="1" x14ac:dyDescent="0.25">
      <c r="A1474" s="23" t="s">
        <v>25</v>
      </c>
      <c r="B1474" s="24" t="s">
        <v>706</v>
      </c>
      <c r="C1474" s="23" t="s">
        <v>21</v>
      </c>
      <c r="D1474" s="23" t="s">
        <v>707</v>
      </c>
      <c r="E1474" s="183" t="s">
        <v>23</v>
      </c>
      <c r="F1474" s="184"/>
      <c r="G1474" s="25" t="s">
        <v>24</v>
      </c>
      <c r="H1474" s="26">
        <v>6.2007000000000003</v>
      </c>
      <c r="I1474" s="27">
        <v>21.96</v>
      </c>
      <c r="J1474" s="27">
        <v>136.16</v>
      </c>
      <c r="K1474" s="28">
        <f t="shared" si="405"/>
        <v>136.16</v>
      </c>
      <c r="L1474" s="29"/>
      <c r="M1474" s="6">
        <f t="shared" si="362"/>
        <v>0</v>
      </c>
    </row>
    <row r="1475" spans="1:15" ht="25.5" customHeight="1" x14ac:dyDescent="0.25">
      <c r="A1475" s="23" t="s">
        <v>28</v>
      </c>
      <c r="B1475" s="24" t="s">
        <v>1051</v>
      </c>
      <c r="C1475" s="23" t="s">
        <v>21</v>
      </c>
      <c r="D1475" s="23" t="s">
        <v>1052</v>
      </c>
      <c r="E1475" s="183" t="s">
        <v>31</v>
      </c>
      <c r="F1475" s="184"/>
      <c r="G1475" s="25" t="s">
        <v>159</v>
      </c>
      <c r="H1475" s="26">
        <v>1</v>
      </c>
      <c r="I1475" s="27">
        <v>269.33999999999997</v>
      </c>
      <c r="J1475" s="27">
        <v>269.33999999999997</v>
      </c>
      <c r="K1475" s="28">
        <f t="shared" si="405"/>
        <v>269.33999999999997</v>
      </c>
      <c r="L1475" s="29"/>
      <c r="M1475" s="6">
        <f t="shared" si="362"/>
        <v>0</v>
      </c>
    </row>
    <row r="1476" spans="1:15" ht="18" customHeight="1" x14ac:dyDescent="0.25">
      <c r="A1476" s="30"/>
      <c r="B1476" s="30"/>
      <c r="C1476" s="30"/>
      <c r="D1476" s="30"/>
      <c r="E1476" s="30" t="s">
        <v>41</v>
      </c>
      <c r="F1476" s="31">
        <v>235.37</v>
      </c>
      <c r="G1476" s="30" t="s">
        <v>42</v>
      </c>
      <c r="H1476" s="31">
        <v>0</v>
      </c>
      <c r="I1476" s="30" t="s">
        <v>43</v>
      </c>
      <c r="J1476" s="31">
        <v>235.37</v>
      </c>
      <c r="K1476" s="32"/>
      <c r="L1476" s="29"/>
      <c r="M1476" s="6">
        <f t="shared" si="362"/>
        <v>0</v>
      </c>
    </row>
    <row r="1477" spans="1:15" ht="18" customHeight="1" x14ac:dyDescent="0.25">
      <c r="A1477" s="30"/>
      <c r="B1477" s="30"/>
      <c r="C1477" s="30"/>
      <c r="D1477" s="30"/>
      <c r="E1477" s="30" t="s">
        <v>44</v>
      </c>
      <c r="F1477" s="31">
        <v>146.72</v>
      </c>
      <c r="G1477" s="30"/>
      <c r="H1477" s="187" t="s">
        <v>45</v>
      </c>
      <c r="I1477" s="188"/>
      <c r="J1477" s="31">
        <v>711.94</v>
      </c>
      <c r="K1477" s="46">
        <f>TRUNC(K1472*1.247,2)</f>
        <v>711.94</v>
      </c>
      <c r="L1477" s="29"/>
      <c r="M1477" s="6">
        <f t="shared" si="362"/>
        <v>0</v>
      </c>
    </row>
    <row r="1478" spans="1:15" x14ac:dyDescent="0.25">
      <c r="A1478" s="35"/>
      <c r="B1478" s="35"/>
      <c r="C1478" s="35"/>
      <c r="D1478" s="35"/>
      <c r="E1478" s="35"/>
      <c r="F1478" s="35"/>
      <c r="G1478" s="35" t="s">
        <v>46</v>
      </c>
      <c r="H1478" s="36" t="s">
        <v>170</v>
      </c>
      <c r="I1478" s="35" t="s">
        <v>48</v>
      </c>
      <c r="J1478" s="37">
        <v>711.94</v>
      </c>
      <c r="K1478" s="45">
        <f>TRUNC(H1478*K1477,2)</f>
        <v>711.94</v>
      </c>
      <c r="L1478" s="39">
        <f>J1478-K1478</f>
        <v>0</v>
      </c>
      <c r="M1478" s="6">
        <f t="shared" si="362"/>
        <v>0</v>
      </c>
      <c r="N1478" s="40">
        <f t="shared" ref="N1478:O1478" si="406">J1478</f>
        <v>711.94</v>
      </c>
      <c r="O1478" s="40">
        <f t="shared" si="406"/>
        <v>711.94</v>
      </c>
    </row>
    <row r="1479" spans="1:15" ht="0.75" customHeight="1" x14ac:dyDescent="0.25">
      <c r="A1479" s="41"/>
      <c r="B1479" s="41"/>
      <c r="C1479" s="41"/>
      <c r="D1479" s="41"/>
      <c r="E1479" s="41"/>
      <c r="F1479" s="41"/>
      <c r="G1479" s="41"/>
      <c r="H1479" s="41"/>
      <c r="I1479" s="41"/>
      <c r="J1479" s="41"/>
      <c r="K1479" s="42"/>
      <c r="L1479" s="43"/>
      <c r="M1479" s="6">
        <f t="shared" si="362"/>
        <v>0</v>
      </c>
    </row>
    <row r="1480" spans="1:15" ht="18" customHeight="1" x14ac:dyDescent="0.25">
      <c r="A1480" s="11" t="s">
        <v>1053</v>
      </c>
      <c r="B1480" s="12" t="s">
        <v>11</v>
      </c>
      <c r="C1480" s="11" t="s">
        <v>12</v>
      </c>
      <c r="D1480" s="11" t="s">
        <v>13</v>
      </c>
      <c r="E1480" s="185" t="s">
        <v>14</v>
      </c>
      <c r="F1480" s="184"/>
      <c r="G1480" s="13" t="s">
        <v>15</v>
      </c>
      <c r="H1480" s="12" t="s">
        <v>16</v>
      </c>
      <c r="I1480" s="12" t="s">
        <v>17</v>
      </c>
      <c r="J1480" s="12" t="s">
        <v>18</v>
      </c>
      <c r="K1480" s="14"/>
      <c r="L1480" s="15"/>
      <c r="M1480" s="6">
        <f t="shared" si="362"/>
        <v>0</v>
      </c>
    </row>
    <row r="1481" spans="1:15" ht="39" customHeight="1" x14ac:dyDescent="0.25">
      <c r="A1481" s="16" t="s">
        <v>19</v>
      </c>
      <c r="B1481" s="17" t="s">
        <v>1054</v>
      </c>
      <c r="C1481" s="16" t="s">
        <v>63</v>
      </c>
      <c r="D1481" s="16" t="s">
        <v>1055</v>
      </c>
      <c r="E1481" s="186" t="s">
        <v>695</v>
      </c>
      <c r="F1481" s="184"/>
      <c r="G1481" s="18" t="s">
        <v>116</v>
      </c>
      <c r="H1481" s="19">
        <v>1</v>
      </c>
      <c r="I1481" s="20">
        <v>93.76</v>
      </c>
      <c r="J1481" s="20">
        <v>93.76</v>
      </c>
      <c r="K1481" s="52">
        <f>SUM(K1482:K1484)</f>
        <v>93.759999999999991</v>
      </c>
      <c r="L1481" s="22"/>
      <c r="M1481" s="6">
        <f t="shared" si="362"/>
        <v>0</v>
      </c>
    </row>
    <row r="1482" spans="1:15" ht="24" customHeight="1" x14ac:dyDescent="0.25">
      <c r="A1482" s="23" t="s">
        <v>25</v>
      </c>
      <c r="B1482" s="24" t="s">
        <v>73</v>
      </c>
      <c r="C1482" s="23" t="s">
        <v>21</v>
      </c>
      <c r="D1482" s="23" t="s">
        <v>74</v>
      </c>
      <c r="E1482" s="183" t="s">
        <v>23</v>
      </c>
      <c r="F1482" s="184"/>
      <c r="G1482" s="25" t="s">
        <v>24</v>
      </c>
      <c r="H1482" s="26">
        <v>0.2</v>
      </c>
      <c r="I1482" s="27">
        <v>20.32</v>
      </c>
      <c r="J1482" s="27">
        <v>4.0599999999999996</v>
      </c>
      <c r="K1482" s="28">
        <f t="shared" ref="K1482:K1484" si="407">TRUNC(H1482*I1482,2)</f>
        <v>4.0599999999999996</v>
      </c>
      <c r="L1482" s="29"/>
      <c r="M1482" s="6">
        <f t="shared" si="362"/>
        <v>0</v>
      </c>
    </row>
    <row r="1483" spans="1:15" ht="24" customHeight="1" x14ac:dyDescent="0.25">
      <c r="A1483" s="23" t="s">
        <v>25</v>
      </c>
      <c r="B1483" s="24" t="s">
        <v>146</v>
      </c>
      <c r="C1483" s="23" t="s">
        <v>21</v>
      </c>
      <c r="D1483" s="23" t="s">
        <v>147</v>
      </c>
      <c r="E1483" s="183" t="s">
        <v>23</v>
      </c>
      <c r="F1483" s="184"/>
      <c r="G1483" s="25" t="s">
        <v>24</v>
      </c>
      <c r="H1483" s="26">
        <v>0.35</v>
      </c>
      <c r="I1483" s="27">
        <v>25.62</v>
      </c>
      <c r="J1483" s="27">
        <v>8.9600000000000009</v>
      </c>
      <c r="K1483" s="28">
        <f t="shared" si="407"/>
        <v>8.9600000000000009</v>
      </c>
      <c r="L1483" s="29"/>
      <c r="M1483" s="6">
        <f t="shared" si="362"/>
        <v>0</v>
      </c>
    </row>
    <row r="1484" spans="1:15" ht="39" customHeight="1" x14ac:dyDescent="0.25">
      <c r="A1484" s="23" t="s">
        <v>28</v>
      </c>
      <c r="B1484" s="24" t="s">
        <v>1056</v>
      </c>
      <c r="C1484" s="23" t="s">
        <v>21</v>
      </c>
      <c r="D1484" s="23" t="s">
        <v>1057</v>
      </c>
      <c r="E1484" s="183" t="s">
        <v>31</v>
      </c>
      <c r="F1484" s="184"/>
      <c r="G1484" s="25" t="s">
        <v>159</v>
      </c>
      <c r="H1484" s="26">
        <v>1</v>
      </c>
      <c r="I1484" s="27">
        <v>80.739999999999995</v>
      </c>
      <c r="J1484" s="27">
        <v>80.739999999999995</v>
      </c>
      <c r="K1484" s="28">
        <f t="shared" si="407"/>
        <v>80.739999999999995</v>
      </c>
      <c r="L1484" s="29"/>
      <c r="M1484" s="6">
        <f t="shared" si="362"/>
        <v>0</v>
      </c>
    </row>
    <row r="1485" spans="1:15" ht="18" customHeight="1" x14ac:dyDescent="0.25">
      <c r="A1485" s="30"/>
      <c r="B1485" s="30"/>
      <c r="C1485" s="30"/>
      <c r="D1485" s="30"/>
      <c r="E1485" s="30" t="s">
        <v>41</v>
      </c>
      <c r="F1485" s="31">
        <v>10.1</v>
      </c>
      <c r="G1485" s="30" t="s">
        <v>42</v>
      </c>
      <c r="H1485" s="31">
        <v>0</v>
      </c>
      <c r="I1485" s="30" t="s">
        <v>43</v>
      </c>
      <c r="J1485" s="31">
        <v>10.1</v>
      </c>
      <c r="K1485" s="32"/>
      <c r="L1485" s="29"/>
      <c r="M1485" s="6">
        <f t="shared" si="362"/>
        <v>0</v>
      </c>
    </row>
    <row r="1486" spans="1:15" ht="18" customHeight="1" x14ac:dyDescent="0.25">
      <c r="A1486" s="30"/>
      <c r="B1486" s="30"/>
      <c r="C1486" s="30"/>
      <c r="D1486" s="30"/>
      <c r="E1486" s="30" t="s">
        <v>44</v>
      </c>
      <c r="F1486" s="31">
        <v>24.09</v>
      </c>
      <c r="G1486" s="30"/>
      <c r="H1486" s="187" t="s">
        <v>45</v>
      </c>
      <c r="I1486" s="188"/>
      <c r="J1486" s="31">
        <v>116.91</v>
      </c>
      <c r="K1486" s="46">
        <f>TRUNC(K1481*1.247,2)</f>
        <v>116.91</v>
      </c>
      <c r="L1486" s="29"/>
      <c r="M1486" s="6">
        <f t="shared" si="362"/>
        <v>0</v>
      </c>
    </row>
    <row r="1487" spans="1:15" x14ac:dyDescent="0.25">
      <c r="A1487" s="35"/>
      <c r="B1487" s="35"/>
      <c r="C1487" s="35"/>
      <c r="D1487" s="35"/>
      <c r="E1487" s="35"/>
      <c r="F1487" s="35"/>
      <c r="G1487" s="35" t="s">
        <v>46</v>
      </c>
      <c r="H1487" s="36" t="s">
        <v>443</v>
      </c>
      <c r="I1487" s="35" t="s">
        <v>48</v>
      </c>
      <c r="J1487" s="37">
        <v>701.46</v>
      </c>
      <c r="K1487" s="45">
        <f>TRUNC(H1487*K1486,2)</f>
        <v>701.46</v>
      </c>
      <c r="L1487" s="39">
        <f>J1487-K1487</f>
        <v>0</v>
      </c>
      <c r="M1487" s="6">
        <f t="shared" si="362"/>
        <v>0</v>
      </c>
      <c r="N1487" s="40">
        <f t="shared" ref="N1487:O1487" si="408">J1487</f>
        <v>701.46</v>
      </c>
      <c r="O1487" s="40">
        <f t="shared" si="408"/>
        <v>701.46</v>
      </c>
    </row>
    <row r="1488" spans="1:15" ht="0.75" customHeight="1" x14ac:dyDescent="0.25">
      <c r="A1488" s="41"/>
      <c r="B1488" s="41"/>
      <c r="C1488" s="41"/>
      <c r="D1488" s="41"/>
      <c r="E1488" s="41"/>
      <c r="F1488" s="41"/>
      <c r="G1488" s="41"/>
      <c r="H1488" s="41"/>
      <c r="I1488" s="41"/>
      <c r="J1488" s="41"/>
      <c r="K1488" s="42"/>
      <c r="L1488" s="43"/>
      <c r="M1488" s="6">
        <f t="shared" si="362"/>
        <v>0</v>
      </c>
    </row>
    <row r="1489" spans="1:15" ht="18" customHeight="1" x14ac:dyDescent="0.25">
      <c r="A1489" s="11" t="s">
        <v>1058</v>
      </c>
      <c r="B1489" s="12" t="s">
        <v>11</v>
      </c>
      <c r="C1489" s="11" t="s">
        <v>12</v>
      </c>
      <c r="D1489" s="11" t="s">
        <v>13</v>
      </c>
      <c r="E1489" s="185" t="s">
        <v>14</v>
      </c>
      <c r="F1489" s="184"/>
      <c r="G1489" s="13" t="s">
        <v>15</v>
      </c>
      <c r="H1489" s="12" t="s">
        <v>16</v>
      </c>
      <c r="I1489" s="12" t="s">
        <v>17</v>
      </c>
      <c r="J1489" s="12" t="s">
        <v>18</v>
      </c>
      <c r="K1489" s="14"/>
      <c r="L1489" s="15"/>
      <c r="M1489" s="6">
        <f t="shared" si="362"/>
        <v>0</v>
      </c>
    </row>
    <row r="1490" spans="1:15" ht="25.5" customHeight="1" x14ac:dyDescent="0.25">
      <c r="A1490" s="16" t="s">
        <v>19</v>
      </c>
      <c r="B1490" s="17" t="s">
        <v>1059</v>
      </c>
      <c r="C1490" s="16" t="s">
        <v>63</v>
      </c>
      <c r="D1490" s="16" t="s">
        <v>1060</v>
      </c>
      <c r="E1490" s="186" t="s">
        <v>695</v>
      </c>
      <c r="F1490" s="184"/>
      <c r="G1490" s="18" t="s">
        <v>116</v>
      </c>
      <c r="H1490" s="19">
        <v>1</v>
      </c>
      <c r="I1490" s="20">
        <v>34.15</v>
      </c>
      <c r="J1490" s="20">
        <v>34.15</v>
      </c>
      <c r="K1490" s="52">
        <f>SUM(K1491:K1492)</f>
        <v>34.15</v>
      </c>
      <c r="L1490" s="22"/>
      <c r="M1490" s="6">
        <f t="shared" si="362"/>
        <v>0</v>
      </c>
    </row>
    <row r="1491" spans="1:15" ht="24" customHeight="1" x14ac:dyDescent="0.25">
      <c r="A1491" s="23" t="s">
        <v>25</v>
      </c>
      <c r="B1491" s="24" t="s">
        <v>702</v>
      </c>
      <c r="C1491" s="23" t="s">
        <v>21</v>
      </c>
      <c r="D1491" s="23" t="s">
        <v>703</v>
      </c>
      <c r="E1491" s="183" t="s">
        <v>23</v>
      </c>
      <c r="F1491" s="184"/>
      <c r="G1491" s="25" t="s">
        <v>24</v>
      </c>
      <c r="H1491" s="26">
        <v>0.01</v>
      </c>
      <c r="I1491" s="27">
        <v>26.68</v>
      </c>
      <c r="J1491" s="27">
        <v>0.26</v>
      </c>
      <c r="K1491" s="28">
        <f t="shared" ref="K1491:K1492" si="409">TRUNC(H1491*I1491,2)</f>
        <v>0.26</v>
      </c>
      <c r="L1491" s="29"/>
      <c r="M1491" s="6">
        <f t="shared" si="362"/>
        <v>0</v>
      </c>
    </row>
    <row r="1492" spans="1:15" ht="25.5" customHeight="1" x14ac:dyDescent="0.25">
      <c r="A1492" s="23" t="s">
        <v>28</v>
      </c>
      <c r="B1492" s="24" t="s">
        <v>1061</v>
      </c>
      <c r="C1492" s="23" t="s">
        <v>21</v>
      </c>
      <c r="D1492" s="23" t="s">
        <v>1062</v>
      </c>
      <c r="E1492" s="183" t="s">
        <v>31</v>
      </c>
      <c r="F1492" s="184"/>
      <c r="G1492" s="25" t="s">
        <v>159</v>
      </c>
      <c r="H1492" s="26">
        <v>1</v>
      </c>
      <c r="I1492" s="27">
        <v>33.89</v>
      </c>
      <c r="J1492" s="27">
        <v>33.89</v>
      </c>
      <c r="K1492" s="28">
        <f t="shared" si="409"/>
        <v>33.89</v>
      </c>
      <c r="L1492" s="29"/>
      <c r="M1492" s="6">
        <f t="shared" si="362"/>
        <v>0</v>
      </c>
    </row>
    <row r="1493" spans="1:15" ht="18" customHeight="1" x14ac:dyDescent="0.25">
      <c r="A1493" s="30"/>
      <c r="B1493" s="30"/>
      <c r="C1493" s="30"/>
      <c r="D1493" s="30"/>
      <c r="E1493" s="30" t="s">
        <v>41</v>
      </c>
      <c r="F1493" s="31">
        <v>0.21</v>
      </c>
      <c r="G1493" s="30" t="s">
        <v>42</v>
      </c>
      <c r="H1493" s="31">
        <v>0</v>
      </c>
      <c r="I1493" s="30" t="s">
        <v>43</v>
      </c>
      <c r="J1493" s="31">
        <v>0.21</v>
      </c>
      <c r="K1493" s="32"/>
      <c r="L1493" s="29"/>
      <c r="M1493" s="6">
        <f t="shared" si="362"/>
        <v>0</v>
      </c>
    </row>
    <row r="1494" spans="1:15" ht="18" customHeight="1" x14ac:dyDescent="0.25">
      <c r="A1494" s="30"/>
      <c r="B1494" s="30"/>
      <c r="C1494" s="30"/>
      <c r="D1494" s="30"/>
      <c r="E1494" s="30" t="s">
        <v>44</v>
      </c>
      <c r="F1494" s="31">
        <v>8.77</v>
      </c>
      <c r="G1494" s="30"/>
      <c r="H1494" s="187" t="s">
        <v>45</v>
      </c>
      <c r="I1494" s="188"/>
      <c r="J1494" s="31">
        <v>42.58</v>
      </c>
      <c r="K1494" s="46">
        <f>TRUNC(K1490*1.247,2)</f>
        <v>42.58</v>
      </c>
      <c r="L1494" s="29"/>
      <c r="M1494" s="6">
        <f t="shared" si="362"/>
        <v>0</v>
      </c>
    </row>
    <row r="1495" spans="1:15" x14ac:dyDescent="0.25">
      <c r="A1495" s="35"/>
      <c r="B1495" s="35"/>
      <c r="C1495" s="35"/>
      <c r="D1495" s="35"/>
      <c r="E1495" s="35"/>
      <c r="F1495" s="35"/>
      <c r="G1495" s="35" t="s">
        <v>46</v>
      </c>
      <c r="H1495" s="36" t="s">
        <v>1036</v>
      </c>
      <c r="I1495" s="35" t="s">
        <v>48</v>
      </c>
      <c r="J1495" s="37">
        <v>851.6</v>
      </c>
      <c r="K1495" s="45">
        <f>TRUNC(H1495*K1494,2)</f>
        <v>851.6</v>
      </c>
      <c r="L1495" s="39">
        <f>J1495-K1495</f>
        <v>0</v>
      </c>
      <c r="M1495" s="6">
        <f t="shared" si="362"/>
        <v>0</v>
      </c>
      <c r="N1495" s="40">
        <f t="shared" ref="N1495:O1495" si="410">J1495</f>
        <v>851.6</v>
      </c>
      <c r="O1495" s="40">
        <f t="shared" si="410"/>
        <v>851.6</v>
      </c>
    </row>
    <row r="1496" spans="1:15" ht="0.75" customHeight="1" x14ac:dyDescent="0.25">
      <c r="A1496" s="41"/>
      <c r="B1496" s="41"/>
      <c r="C1496" s="41"/>
      <c r="D1496" s="41"/>
      <c r="E1496" s="41"/>
      <c r="F1496" s="41"/>
      <c r="G1496" s="41"/>
      <c r="H1496" s="41"/>
      <c r="I1496" s="41"/>
      <c r="J1496" s="41"/>
      <c r="K1496" s="42"/>
      <c r="L1496" s="43"/>
      <c r="M1496" s="6">
        <f t="shared" si="362"/>
        <v>0</v>
      </c>
    </row>
    <row r="1497" spans="1:15" ht="18" customHeight="1" x14ac:dyDescent="0.25">
      <c r="A1497" s="11" t="s">
        <v>1063</v>
      </c>
      <c r="B1497" s="12" t="s">
        <v>11</v>
      </c>
      <c r="C1497" s="11" t="s">
        <v>12</v>
      </c>
      <c r="D1497" s="11" t="s">
        <v>13</v>
      </c>
      <c r="E1497" s="185" t="s">
        <v>14</v>
      </c>
      <c r="F1497" s="184"/>
      <c r="G1497" s="13" t="s">
        <v>15</v>
      </c>
      <c r="H1497" s="12" t="s">
        <v>16</v>
      </c>
      <c r="I1497" s="12" t="s">
        <v>17</v>
      </c>
      <c r="J1497" s="12" t="s">
        <v>18</v>
      </c>
      <c r="K1497" s="14"/>
      <c r="L1497" s="15"/>
      <c r="M1497" s="6">
        <f t="shared" si="362"/>
        <v>0</v>
      </c>
    </row>
    <row r="1498" spans="1:15" ht="25.5" customHeight="1" x14ac:dyDescent="0.25">
      <c r="A1498" s="16" t="s">
        <v>19</v>
      </c>
      <c r="B1498" s="17" t="s">
        <v>1064</v>
      </c>
      <c r="C1498" s="16" t="s">
        <v>63</v>
      </c>
      <c r="D1498" s="16" t="s">
        <v>1065</v>
      </c>
      <c r="E1498" s="186" t="s">
        <v>695</v>
      </c>
      <c r="F1498" s="184"/>
      <c r="G1498" s="18" t="s">
        <v>116</v>
      </c>
      <c r="H1498" s="19">
        <v>1</v>
      </c>
      <c r="I1498" s="20">
        <v>46.11</v>
      </c>
      <c r="J1498" s="20">
        <v>46.11</v>
      </c>
      <c r="K1498" s="52">
        <f>SUM(K1499:K1500)</f>
        <v>46.11</v>
      </c>
      <c r="L1498" s="22"/>
      <c r="M1498" s="6">
        <f t="shared" si="362"/>
        <v>0</v>
      </c>
    </row>
    <row r="1499" spans="1:15" ht="24" customHeight="1" x14ac:dyDescent="0.25">
      <c r="A1499" s="23" t="s">
        <v>25</v>
      </c>
      <c r="B1499" s="24" t="s">
        <v>702</v>
      </c>
      <c r="C1499" s="23" t="s">
        <v>21</v>
      </c>
      <c r="D1499" s="23" t="s">
        <v>703</v>
      </c>
      <c r="E1499" s="183" t="s">
        <v>23</v>
      </c>
      <c r="F1499" s="184"/>
      <c r="G1499" s="25" t="s">
        <v>24</v>
      </c>
      <c r="H1499" s="26">
        <v>0.01</v>
      </c>
      <c r="I1499" s="27">
        <v>26.68</v>
      </c>
      <c r="J1499" s="27">
        <v>0.26</v>
      </c>
      <c r="K1499" s="28">
        <f t="shared" ref="K1499:K1500" si="411">TRUNC(H1499*I1499,2)</f>
        <v>0.26</v>
      </c>
      <c r="L1499" s="29"/>
      <c r="M1499" s="6">
        <f t="shared" si="362"/>
        <v>0</v>
      </c>
    </row>
    <row r="1500" spans="1:15" ht="25.5" customHeight="1" x14ac:dyDescent="0.25">
      <c r="A1500" s="23" t="s">
        <v>28</v>
      </c>
      <c r="B1500" s="24" t="s">
        <v>1066</v>
      </c>
      <c r="C1500" s="23" t="s">
        <v>21</v>
      </c>
      <c r="D1500" s="23" t="s">
        <v>1067</v>
      </c>
      <c r="E1500" s="183" t="s">
        <v>31</v>
      </c>
      <c r="F1500" s="184"/>
      <c r="G1500" s="25" t="s">
        <v>159</v>
      </c>
      <c r="H1500" s="26">
        <v>1</v>
      </c>
      <c r="I1500" s="27">
        <v>45.85</v>
      </c>
      <c r="J1500" s="27">
        <v>45.85</v>
      </c>
      <c r="K1500" s="28">
        <f t="shared" si="411"/>
        <v>45.85</v>
      </c>
      <c r="L1500" s="29"/>
      <c r="M1500" s="6">
        <f t="shared" si="362"/>
        <v>0</v>
      </c>
    </row>
    <row r="1501" spans="1:15" ht="18" customHeight="1" x14ac:dyDescent="0.25">
      <c r="A1501" s="30"/>
      <c r="B1501" s="30"/>
      <c r="C1501" s="30"/>
      <c r="D1501" s="30"/>
      <c r="E1501" s="30" t="s">
        <v>41</v>
      </c>
      <c r="F1501" s="31">
        <v>0.21</v>
      </c>
      <c r="G1501" s="30" t="s">
        <v>42</v>
      </c>
      <c r="H1501" s="31">
        <v>0</v>
      </c>
      <c r="I1501" s="30" t="s">
        <v>43</v>
      </c>
      <c r="J1501" s="31">
        <v>0.21</v>
      </c>
      <c r="K1501" s="32"/>
      <c r="L1501" s="29"/>
      <c r="M1501" s="6">
        <f t="shared" si="362"/>
        <v>0</v>
      </c>
    </row>
    <row r="1502" spans="1:15" ht="18" customHeight="1" x14ac:dyDescent="0.25">
      <c r="A1502" s="30"/>
      <c r="B1502" s="30"/>
      <c r="C1502" s="30"/>
      <c r="D1502" s="30"/>
      <c r="E1502" s="30" t="s">
        <v>44</v>
      </c>
      <c r="F1502" s="31">
        <v>11.85</v>
      </c>
      <c r="G1502" s="30"/>
      <c r="H1502" s="187" t="s">
        <v>45</v>
      </c>
      <c r="I1502" s="188"/>
      <c r="J1502" s="31">
        <v>57.49</v>
      </c>
      <c r="K1502" s="46">
        <f>TRUNC(K1498*1.247,2)</f>
        <v>57.49</v>
      </c>
      <c r="L1502" s="29"/>
      <c r="M1502" s="6">
        <f t="shared" si="362"/>
        <v>0</v>
      </c>
    </row>
    <row r="1503" spans="1:15" x14ac:dyDescent="0.25">
      <c r="A1503" s="35"/>
      <c r="B1503" s="35"/>
      <c r="C1503" s="35"/>
      <c r="D1503" s="35"/>
      <c r="E1503" s="35"/>
      <c r="F1503" s="35"/>
      <c r="G1503" s="35" t="s">
        <v>46</v>
      </c>
      <c r="H1503" s="36" t="s">
        <v>429</v>
      </c>
      <c r="I1503" s="35" t="s">
        <v>48</v>
      </c>
      <c r="J1503" s="37">
        <v>172.47</v>
      </c>
      <c r="K1503" s="45">
        <f>TRUNC(H1503*K1502,2)</f>
        <v>172.47</v>
      </c>
      <c r="L1503" s="39">
        <f>J1503-K1503</f>
        <v>0</v>
      </c>
      <c r="M1503" s="6">
        <f t="shared" si="362"/>
        <v>0</v>
      </c>
      <c r="N1503" s="40">
        <f t="shared" ref="N1503:O1503" si="412">J1503</f>
        <v>172.47</v>
      </c>
      <c r="O1503" s="40">
        <f t="shared" si="412"/>
        <v>172.47</v>
      </c>
    </row>
    <row r="1504" spans="1:15" ht="0.75" customHeight="1" x14ac:dyDescent="0.25">
      <c r="A1504" s="41"/>
      <c r="B1504" s="41"/>
      <c r="C1504" s="41"/>
      <c r="D1504" s="41"/>
      <c r="E1504" s="41"/>
      <c r="F1504" s="41"/>
      <c r="G1504" s="41"/>
      <c r="H1504" s="41"/>
      <c r="I1504" s="41"/>
      <c r="J1504" s="41"/>
      <c r="K1504" s="42"/>
      <c r="L1504" s="43"/>
      <c r="M1504" s="6">
        <f t="shared" si="362"/>
        <v>0</v>
      </c>
    </row>
    <row r="1505" spans="1:15" ht="24" customHeight="1" x14ac:dyDescent="0.25">
      <c r="A1505" s="7" t="s">
        <v>1068</v>
      </c>
      <c r="B1505" s="7"/>
      <c r="C1505" s="7"/>
      <c r="D1505" s="7" t="s">
        <v>1069</v>
      </c>
      <c r="E1505" s="7"/>
      <c r="F1505" s="190"/>
      <c r="G1505" s="184"/>
      <c r="H1505" s="8"/>
      <c r="I1505" s="7"/>
      <c r="J1505" s="9">
        <f t="shared" ref="J1505:K1505" si="413">J1506+J1929</f>
        <v>45436.91</v>
      </c>
      <c r="K1505" s="9">
        <f t="shared" si="413"/>
        <v>45436.91</v>
      </c>
      <c r="L1505" s="10"/>
      <c r="M1505" s="6">
        <f t="shared" si="362"/>
        <v>0</v>
      </c>
    </row>
    <row r="1506" spans="1:15" ht="24" customHeight="1" x14ac:dyDescent="0.25">
      <c r="A1506" s="56" t="s">
        <v>1070</v>
      </c>
      <c r="B1506" s="56"/>
      <c r="C1506" s="56"/>
      <c r="D1506" s="56" t="s">
        <v>1071</v>
      </c>
      <c r="E1506" s="56"/>
      <c r="F1506" s="189"/>
      <c r="G1506" s="184"/>
      <c r="H1506" s="57"/>
      <c r="I1506" s="56"/>
      <c r="J1506" s="58">
        <f t="shared" ref="J1506:K1506" si="414">J1516+J1531+J1541+J1551+J1561+J1571+J1585+J1597+J1609+J1621+J1633+J1645+J1657+J1669+J1681+J1693+J1705+J1717+J1729+J1740+J1752+J1764+J1776+J1786+J1796+J1806+J1816+J1826+J1836+J1846+J1856+J1866+J1876+J1885+J1895+J1905+J1918+J1927</f>
        <v>17552.310000000001</v>
      </c>
      <c r="K1506" s="60">
        <f t="shared" si="414"/>
        <v>17552.310000000001</v>
      </c>
      <c r="L1506" s="10"/>
      <c r="M1506" s="6">
        <f t="shared" si="362"/>
        <v>0</v>
      </c>
    </row>
    <row r="1507" spans="1:15" ht="18" customHeight="1" x14ac:dyDescent="0.25">
      <c r="A1507" s="11" t="s">
        <v>1072</v>
      </c>
      <c r="B1507" s="12" t="s">
        <v>11</v>
      </c>
      <c r="C1507" s="11" t="s">
        <v>12</v>
      </c>
      <c r="D1507" s="11" t="s">
        <v>13</v>
      </c>
      <c r="E1507" s="185" t="s">
        <v>14</v>
      </c>
      <c r="F1507" s="184"/>
      <c r="G1507" s="13" t="s">
        <v>15</v>
      </c>
      <c r="H1507" s="12" t="s">
        <v>16</v>
      </c>
      <c r="I1507" s="12" t="s">
        <v>17</v>
      </c>
      <c r="J1507" s="12" t="s">
        <v>18</v>
      </c>
      <c r="K1507" s="14"/>
      <c r="L1507" s="15"/>
      <c r="M1507" s="6">
        <f t="shared" si="362"/>
        <v>0</v>
      </c>
    </row>
    <row r="1508" spans="1:15" ht="39" customHeight="1" x14ac:dyDescent="0.25">
      <c r="A1508" s="16" t="s">
        <v>19</v>
      </c>
      <c r="B1508" s="17" t="s">
        <v>1073</v>
      </c>
      <c r="C1508" s="16" t="s">
        <v>21</v>
      </c>
      <c r="D1508" s="16" t="s">
        <v>1074</v>
      </c>
      <c r="E1508" s="186" t="s">
        <v>543</v>
      </c>
      <c r="F1508" s="184"/>
      <c r="G1508" s="18" t="s">
        <v>159</v>
      </c>
      <c r="H1508" s="19">
        <v>1</v>
      </c>
      <c r="I1508" s="20">
        <f>J1508</f>
        <v>242.75</v>
      </c>
      <c r="J1508" s="20">
        <f>J1513+J1512+J1511+J1510+J1509</f>
        <v>242.75</v>
      </c>
      <c r="K1508" s="52">
        <f>SUM(K1509:K1513)</f>
        <v>242.75</v>
      </c>
      <c r="L1508" s="22"/>
      <c r="M1508" s="6">
        <f t="shared" si="362"/>
        <v>0</v>
      </c>
    </row>
    <row r="1509" spans="1:15" ht="24" customHeight="1" x14ac:dyDescent="0.25">
      <c r="A1509" s="23" t="s">
        <v>25</v>
      </c>
      <c r="B1509" s="24" t="s">
        <v>73</v>
      </c>
      <c r="C1509" s="23" t="s">
        <v>21</v>
      </c>
      <c r="D1509" s="23" t="s">
        <v>74</v>
      </c>
      <c r="E1509" s="183" t="s">
        <v>23</v>
      </c>
      <c r="F1509" s="184"/>
      <c r="G1509" s="25" t="s">
        <v>24</v>
      </c>
      <c r="H1509" s="26">
        <v>0.65169999999999995</v>
      </c>
      <c r="I1509" s="27">
        <v>20.32</v>
      </c>
      <c r="J1509" s="27">
        <f t="shared" ref="J1509:J1513" si="415">TRUNC(I1509*H1509,2)</f>
        <v>13.24</v>
      </c>
      <c r="K1509" s="28">
        <f t="shared" ref="K1509:K1513" si="416">TRUNC(H1509*I1509,2)</f>
        <v>13.24</v>
      </c>
      <c r="L1509" s="29"/>
      <c r="M1509" s="6">
        <f t="shared" si="362"/>
        <v>0</v>
      </c>
    </row>
    <row r="1510" spans="1:15" ht="25.5" customHeight="1" x14ac:dyDescent="0.25">
      <c r="A1510" s="23" t="s">
        <v>25</v>
      </c>
      <c r="B1510" s="24" t="s">
        <v>160</v>
      </c>
      <c r="C1510" s="23" t="s">
        <v>21</v>
      </c>
      <c r="D1510" s="23" t="s">
        <v>161</v>
      </c>
      <c r="E1510" s="183" t="s">
        <v>23</v>
      </c>
      <c r="F1510" s="184"/>
      <c r="G1510" s="25" t="s">
        <v>24</v>
      </c>
      <c r="H1510" s="26">
        <v>1.4666999999999999</v>
      </c>
      <c r="I1510" s="27">
        <v>25.55</v>
      </c>
      <c r="J1510" s="27">
        <f t="shared" si="415"/>
        <v>37.47</v>
      </c>
      <c r="K1510" s="28">
        <f t="shared" si="416"/>
        <v>37.47</v>
      </c>
      <c r="L1510" s="29"/>
      <c r="M1510" s="6">
        <f t="shared" si="362"/>
        <v>0</v>
      </c>
    </row>
    <row r="1511" spans="1:15" ht="25.5" customHeight="1" x14ac:dyDescent="0.25">
      <c r="A1511" s="23" t="s">
        <v>28</v>
      </c>
      <c r="B1511" s="24" t="s">
        <v>1075</v>
      </c>
      <c r="C1511" s="23" t="s">
        <v>21</v>
      </c>
      <c r="D1511" s="23" t="s">
        <v>1076</v>
      </c>
      <c r="E1511" s="183" t="s">
        <v>31</v>
      </c>
      <c r="F1511" s="184"/>
      <c r="G1511" s="25" t="s">
        <v>159</v>
      </c>
      <c r="H1511" s="26">
        <v>1</v>
      </c>
      <c r="I1511" s="27">
        <v>103.3</v>
      </c>
      <c r="J1511" s="27">
        <f t="shared" si="415"/>
        <v>103.3</v>
      </c>
      <c r="K1511" s="28">
        <f t="shared" si="416"/>
        <v>103.3</v>
      </c>
      <c r="L1511" s="29"/>
      <c r="M1511" s="6">
        <f t="shared" si="362"/>
        <v>0</v>
      </c>
    </row>
    <row r="1512" spans="1:15" ht="24" customHeight="1" x14ac:dyDescent="0.25">
      <c r="A1512" s="23" t="s">
        <v>28</v>
      </c>
      <c r="B1512" s="24" t="s">
        <v>550</v>
      </c>
      <c r="C1512" s="23" t="s">
        <v>21</v>
      </c>
      <c r="D1512" s="23" t="s">
        <v>551</v>
      </c>
      <c r="E1512" s="183" t="s">
        <v>31</v>
      </c>
      <c r="F1512" s="184"/>
      <c r="G1512" s="25" t="s">
        <v>80</v>
      </c>
      <c r="H1512" s="26">
        <v>8.6599999999999996E-2</v>
      </c>
      <c r="I1512" s="27">
        <v>108.14</v>
      </c>
      <c r="J1512" s="27">
        <f t="shared" si="415"/>
        <v>9.36</v>
      </c>
      <c r="K1512" s="28">
        <f t="shared" si="416"/>
        <v>9.36</v>
      </c>
      <c r="L1512" s="29"/>
      <c r="M1512" s="6">
        <f t="shared" si="362"/>
        <v>0</v>
      </c>
    </row>
    <row r="1513" spans="1:15" ht="39" customHeight="1" x14ac:dyDescent="0.25">
      <c r="A1513" s="23" t="s">
        <v>28</v>
      </c>
      <c r="B1513" s="24" t="s">
        <v>1077</v>
      </c>
      <c r="C1513" s="23" t="s">
        <v>21</v>
      </c>
      <c r="D1513" s="23" t="s">
        <v>1078</v>
      </c>
      <c r="E1513" s="183" t="s">
        <v>31</v>
      </c>
      <c r="F1513" s="184"/>
      <c r="G1513" s="25" t="s">
        <v>159</v>
      </c>
      <c r="H1513" s="26">
        <v>6</v>
      </c>
      <c r="I1513" s="27">
        <v>13.23</v>
      </c>
      <c r="J1513" s="27">
        <f t="shared" si="415"/>
        <v>79.38</v>
      </c>
      <c r="K1513" s="28">
        <f t="shared" si="416"/>
        <v>79.38</v>
      </c>
      <c r="L1513" s="29"/>
      <c r="M1513" s="6">
        <f t="shared" si="362"/>
        <v>0</v>
      </c>
    </row>
    <row r="1514" spans="1:15" ht="18" customHeight="1" x14ac:dyDescent="0.25">
      <c r="A1514" s="30"/>
      <c r="B1514" s="30"/>
      <c r="C1514" s="30"/>
      <c r="D1514" s="30"/>
      <c r="E1514" s="30" t="s">
        <v>41</v>
      </c>
      <c r="F1514" s="31">
        <v>40.46</v>
      </c>
      <c r="G1514" s="30" t="s">
        <v>42</v>
      </c>
      <c r="H1514" s="31">
        <v>0</v>
      </c>
      <c r="I1514" s="30" t="s">
        <v>43</v>
      </c>
      <c r="J1514" s="31">
        <v>40.46</v>
      </c>
      <c r="K1514" s="32"/>
      <c r="L1514" s="29"/>
      <c r="M1514" s="6">
        <f t="shared" si="362"/>
        <v>0</v>
      </c>
    </row>
    <row r="1515" spans="1:15" ht="18" customHeight="1" x14ac:dyDescent="0.25">
      <c r="A1515" s="30"/>
      <c r="B1515" s="30"/>
      <c r="C1515" s="30"/>
      <c r="D1515" s="30"/>
      <c r="E1515" s="30" t="s">
        <v>44</v>
      </c>
      <c r="F1515" s="31">
        <f>J1515-J1508</f>
        <v>59.949999999999989</v>
      </c>
      <c r="G1515" s="30"/>
      <c r="H1515" s="187" t="s">
        <v>45</v>
      </c>
      <c r="I1515" s="188"/>
      <c r="J1515" s="31">
        <f>TRUNC(J1508*1.247,2)</f>
        <v>302.7</v>
      </c>
      <c r="K1515" s="34">
        <f>TRUNC(K1508*1.247,2)</f>
        <v>302.7</v>
      </c>
      <c r="L1515" s="29"/>
      <c r="M1515" s="6">
        <f t="shared" si="362"/>
        <v>0</v>
      </c>
    </row>
    <row r="1516" spans="1:15" x14ac:dyDescent="0.25">
      <c r="A1516" s="35"/>
      <c r="B1516" s="35"/>
      <c r="C1516" s="35"/>
      <c r="D1516" s="35"/>
      <c r="E1516" s="35"/>
      <c r="F1516" s="35"/>
      <c r="G1516" s="35" t="s">
        <v>46</v>
      </c>
      <c r="H1516" s="36" t="s">
        <v>162</v>
      </c>
      <c r="I1516" s="35" t="s">
        <v>48</v>
      </c>
      <c r="J1516" s="37">
        <v>1210.8</v>
      </c>
      <c r="K1516" s="38">
        <f>TRUNC(H1516*K1515,2)</f>
        <v>1210.8</v>
      </c>
      <c r="L1516" s="39"/>
      <c r="M1516" s="6">
        <f t="shared" si="362"/>
        <v>0</v>
      </c>
      <c r="N1516" s="40">
        <f t="shared" ref="N1516:O1516" si="417">J1516</f>
        <v>1210.8</v>
      </c>
      <c r="O1516" s="40">
        <f t="shared" si="417"/>
        <v>1210.8</v>
      </c>
    </row>
    <row r="1517" spans="1:15" ht="0.75" customHeight="1" x14ac:dyDescent="0.25">
      <c r="A1517" s="41"/>
      <c r="B1517" s="41"/>
      <c r="C1517" s="41"/>
      <c r="D1517" s="41"/>
      <c r="E1517" s="41"/>
      <c r="F1517" s="41"/>
      <c r="G1517" s="41"/>
      <c r="H1517" s="41"/>
      <c r="I1517" s="41"/>
      <c r="J1517" s="41"/>
      <c r="K1517" s="42"/>
      <c r="L1517" s="43"/>
      <c r="M1517" s="6">
        <f t="shared" si="362"/>
        <v>0</v>
      </c>
    </row>
    <row r="1518" spans="1:15" ht="18" customHeight="1" x14ac:dyDescent="0.25">
      <c r="A1518" s="11" t="s">
        <v>1079</v>
      </c>
      <c r="B1518" s="12" t="s">
        <v>11</v>
      </c>
      <c r="C1518" s="11" t="s">
        <v>12</v>
      </c>
      <c r="D1518" s="11" t="s">
        <v>13</v>
      </c>
      <c r="E1518" s="185" t="s">
        <v>14</v>
      </c>
      <c r="F1518" s="184"/>
      <c r="G1518" s="13" t="s">
        <v>15</v>
      </c>
      <c r="H1518" s="12" t="s">
        <v>16</v>
      </c>
      <c r="I1518" s="12" t="s">
        <v>17</v>
      </c>
      <c r="J1518" s="12" t="s">
        <v>18</v>
      </c>
      <c r="K1518" s="14"/>
      <c r="L1518" s="15"/>
      <c r="M1518" s="6">
        <f t="shared" si="362"/>
        <v>0</v>
      </c>
    </row>
    <row r="1519" spans="1:15" ht="25.5" customHeight="1" x14ac:dyDescent="0.25">
      <c r="A1519" s="16" t="s">
        <v>19</v>
      </c>
      <c r="B1519" s="17" t="s">
        <v>1080</v>
      </c>
      <c r="C1519" s="16" t="s">
        <v>63</v>
      </c>
      <c r="D1519" s="16" t="s">
        <v>1081</v>
      </c>
      <c r="E1519" s="186" t="s">
        <v>543</v>
      </c>
      <c r="F1519" s="184"/>
      <c r="G1519" s="18" t="s">
        <v>116</v>
      </c>
      <c r="H1519" s="19">
        <v>1</v>
      </c>
      <c r="I1519" s="20">
        <f>J1519</f>
        <v>555.94000000000005</v>
      </c>
      <c r="J1519" s="20">
        <f t="shared" ref="J1519:K1519" si="418">SUM(J1520:J1528)</f>
        <v>555.94000000000005</v>
      </c>
      <c r="K1519" s="52">
        <f t="shared" si="418"/>
        <v>555.94000000000005</v>
      </c>
      <c r="L1519" s="22"/>
      <c r="M1519" s="6">
        <f t="shared" si="362"/>
        <v>0</v>
      </c>
    </row>
    <row r="1520" spans="1:15" ht="39" customHeight="1" x14ac:dyDescent="0.25">
      <c r="A1520" s="23" t="s">
        <v>25</v>
      </c>
      <c r="B1520" s="24" t="s">
        <v>1082</v>
      </c>
      <c r="C1520" s="23" t="s">
        <v>21</v>
      </c>
      <c r="D1520" s="23" t="s">
        <v>1083</v>
      </c>
      <c r="E1520" s="183" t="s">
        <v>543</v>
      </c>
      <c r="F1520" s="184"/>
      <c r="G1520" s="25" t="s">
        <v>159</v>
      </c>
      <c r="H1520" s="26">
        <v>1</v>
      </c>
      <c r="I1520" s="27">
        <v>63.73</v>
      </c>
      <c r="J1520" s="27">
        <f t="shared" ref="J1520:J1528" si="419">TRUNC(I1520*H1520,2)</f>
        <v>63.73</v>
      </c>
      <c r="K1520" s="28">
        <f t="shared" ref="K1520:K1528" si="420">TRUNC(H1520*I1520,2)</f>
        <v>63.73</v>
      </c>
      <c r="L1520" s="29"/>
      <c r="M1520" s="6">
        <f t="shared" si="362"/>
        <v>0</v>
      </c>
    </row>
    <row r="1521" spans="1:15" ht="24" customHeight="1" x14ac:dyDescent="0.25">
      <c r="A1521" s="23" t="s">
        <v>25</v>
      </c>
      <c r="B1521" s="24" t="s">
        <v>73</v>
      </c>
      <c r="C1521" s="23" t="s">
        <v>21</v>
      </c>
      <c r="D1521" s="23" t="s">
        <v>74</v>
      </c>
      <c r="E1521" s="183" t="s">
        <v>23</v>
      </c>
      <c r="F1521" s="184"/>
      <c r="G1521" s="25" t="s">
        <v>24</v>
      </c>
      <c r="H1521" s="26">
        <v>0.18859999999999999</v>
      </c>
      <c r="I1521" s="27">
        <v>20.32</v>
      </c>
      <c r="J1521" s="27">
        <f t="shared" si="419"/>
        <v>3.83</v>
      </c>
      <c r="K1521" s="28">
        <f t="shared" si="420"/>
        <v>3.83</v>
      </c>
      <c r="L1521" s="29"/>
      <c r="M1521" s="6">
        <f t="shared" si="362"/>
        <v>0</v>
      </c>
    </row>
    <row r="1522" spans="1:15" ht="25.5" customHeight="1" x14ac:dyDescent="0.25">
      <c r="A1522" s="23" t="s">
        <v>25</v>
      </c>
      <c r="B1522" s="24" t="s">
        <v>1084</v>
      </c>
      <c r="C1522" s="23" t="s">
        <v>21</v>
      </c>
      <c r="D1522" s="23" t="s">
        <v>1085</v>
      </c>
      <c r="E1522" s="183" t="s">
        <v>543</v>
      </c>
      <c r="F1522" s="184"/>
      <c r="G1522" s="25" t="s">
        <v>159</v>
      </c>
      <c r="H1522" s="26">
        <v>1</v>
      </c>
      <c r="I1522" s="27">
        <v>198.94</v>
      </c>
      <c r="J1522" s="27">
        <f t="shared" si="419"/>
        <v>198.94</v>
      </c>
      <c r="K1522" s="28">
        <f t="shared" si="420"/>
        <v>198.94</v>
      </c>
      <c r="L1522" s="29"/>
      <c r="M1522" s="6">
        <f t="shared" si="362"/>
        <v>0</v>
      </c>
    </row>
    <row r="1523" spans="1:15" ht="39" customHeight="1" x14ac:dyDescent="0.25">
      <c r="A1523" s="23" t="s">
        <v>25</v>
      </c>
      <c r="B1523" s="24" t="s">
        <v>1086</v>
      </c>
      <c r="C1523" s="23" t="s">
        <v>21</v>
      </c>
      <c r="D1523" s="23" t="s">
        <v>1087</v>
      </c>
      <c r="E1523" s="183" t="s">
        <v>543</v>
      </c>
      <c r="F1523" s="184"/>
      <c r="G1523" s="25" t="s">
        <v>159</v>
      </c>
      <c r="H1523" s="26">
        <v>1</v>
      </c>
      <c r="I1523" s="27">
        <v>131.97</v>
      </c>
      <c r="J1523" s="27">
        <f t="shared" si="419"/>
        <v>131.97</v>
      </c>
      <c r="K1523" s="28">
        <f t="shared" si="420"/>
        <v>131.97</v>
      </c>
      <c r="L1523" s="29"/>
      <c r="M1523" s="6">
        <f t="shared" si="362"/>
        <v>0</v>
      </c>
    </row>
    <row r="1524" spans="1:15" ht="25.5" customHeight="1" x14ac:dyDescent="0.25">
      <c r="A1524" s="23" t="s">
        <v>25</v>
      </c>
      <c r="B1524" s="24" t="s">
        <v>160</v>
      </c>
      <c r="C1524" s="23" t="s">
        <v>21</v>
      </c>
      <c r="D1524" s="23" t="s">
        <v>161</v>
      </c>
      <c r="E1524" s="183" t="s">
        <v>23</v>
      </c>
      <c r="F1524" s="184"/>
      <c r="G1524" s="25" t="s">
        <v>24</v>
      </c>
      <c r="H1524" s="26">
        <v>0.38869999999999999</v>
      </c>
      <c r="I1524" s="27">
        <v>25.55</v>
      </c>
      <c r="J1524" s="27">
        <f t="shared" si="419"/>
        <v>9.93</v>
      </c>
      <c r="K1524" s="28">
        <f t="shared" si="420"/>
        <v>9.93</v>
      </c>
      <c r="L1524" s="29"/>
      <c r="M1524" s="6">
        <f t="shared" si="362"/>
        <v>0</v>
      </c>
    </row>
    <row r="1525" spans="1:15" ht="25.5" customHeight="1" x14ac:dyDescent="0.25">
      <c r="A1525" s="23" t="s">
        <v>25</v>
      </c>
      <c r="B1525" s="24" t="s">
        <v>1088</v>
      </c>
      <c r="C1525" s="23" t="s">
        <v>21</v>
      </c>
      <c r="D1525" s="23" t="s">
        <v>1089</v>
      </c>
      <c r="E1525" s="183" t="s">
        <v>543</v>
      </c>
      <c r="F1525" s="184"/>
      <c r="G1525" s="25" t="s">
        <v>159</v>
      </c>
      <c r="H1525" s="26">
        <v>1</v>
      </c>
      <c r="I1525" s="27">
        <v>43.93</v>
      </c>
      <c r="J1525" s="27">
        <f t="shared" si="419"/>
        <v>43.93</v>
      </c>
      <c r="K1525" s="28">
        <f t="shared" si="420"/>
        <v>43.93</v>
      </c>
      <c r="L1525" s="29"/>
      <c r="M1525" s="6">
        <f t="shared" si="362"/>
        <v>0</v>
      </c>
    </row>
    <row r="1526" spans="1:15" ht="39" customHeight="1" x14ac:dyDescent="0.25">
      <c r="A1526" s="23" t="s">
        <v>28</v>
      </c>
      <c r="B1526" s="24" t="s">
        <v>1077</v>
      </c>
      <c r="C1526" s="23" t="s">
        <v>21</v>
      </c>
      <c r="D1526" s="23" t="s">
        <v>1078</v>
      </c>
      <c r="E1526" s="183" t="s">
        <v>31</v>
      </c>
      <c r="F1526" s="184"/>
      <c r="G1526" s="25" t="s">
        <v>159</v>
      </c>
      <c r="H1526" s="26">
        <v>2</v>
      </c>
      <c r="I1526" s="27">
        <v>13</v>
      </c>
      <c r="J1526" s="27">
        <f t="shared" si="419"/>
        <v>26</v>
      </c>
      <c r="K1526" s="28">
        <f t="shared" si="420"/>
        <v>26</v>
      </c>
      <c r="L1526" s="29"/>
      <c r="M1526" s="6">
        <f t="shared" si="362"/>
        <v>0</v>
      </c>
    </row>
    <row r="1527" spans="1:15" ht="24" customHeight="1" x14ac:dyDescent="0.25">
      <c r="A1527" s="23" t="s">
        <v>28</v>
      </c>
      <c r="B1527" s="24" t="s">
        <v>550</v>
      </c>
      <c r="C1527" s="23" t="s">
        <v>21</v>
      </c>
      <c r="D1527" s="23" t="s">
        <v>551</v>
      </c>
      <c r="E1527" s="183" t="s">
        <v>31</v>
      </c>
      <c r="F1527" s="184"/>
      <c r="G1527" s="25" t="s">
        <v>80</v>
      </c>
      <c r="H1527" s="26">
        <v>3.04E-2</v>
      </c>
      <c r="I1527" s="27">
        <v>115</v>
      </c>
      <c r="J1527" s="27">
        <f t="shared" si="419"/>
        <v>3.49</v>
      </c>
      <c r="K1527" s="28">
        <f t="shared" si="420"/>
        <v>3.49</v>
      </c>
      <c r="L1527" s="29"/>
      <c r="M1527" s="6">
        <f t="shared" si="362"/>
        <v>0</v>
      </c>
    </row>
    <row r="1528" spans="1:15" ht="25.5" customHeight="1" x14ac:dyDescent="0.25">
      <c r="A1528" s="23" t="s">
        <v>28</v>
      </c>
      <c r="B1528" s="24" t="s">
        <v>1090</v>
      </c>
      <c r="C1528" s="23" t="s">
        <v>21</v>
      </c>
      <c r="D1528" s="23" t="s">
        <v>1091</v>
      </c>
      <c r="E1528" s="183" t="s">
        <v>31</v>
      </c>
      <c r="F1528" s="184"/>
      <c r="G1528" s="25" t="s">
        <v>159</v>
      </c>
      <c r="H1528" s="26">
        <v>1</v>
      </c>
      <c r="I1528" s="27">
        <v>74.12</v>
      </c>
      <c r="J1528" s="27">
        <f t="shared" si="419"/>
        <v>74.12</v>
      </c>
      <c r="K1528" s="28">
        <f t="shared" si="420"/>
        <v>74.12</v>
      </c>
      <c r="L1528" s="29"/>
      <c r="M1528" s="6">
        <f t="shared" si="362"/>
        <v>0</v>
      </c>
    </row>
    <row r="1529" spans="1:15" ht="18" customHeight="1" x14ac:dyDescent="0.25">
      <c r="A1529" s="30"/>
      <c r="B1529" s="30"/>
      <c r="C1529" s="30"/>
      <c r="D1529" s="30"/>
      <c r="E1529" s="30" t="s">
        <v>41</v>
      </c>
      <c r="F1529" s="31">
        <v>28.76</v>
      </c>
      <c r="G1529" s="30" t="s">
        <v>42</v>
      </c>
      <c r="H1529" s="31">
        <v>0</v>
      </c>
      <c r="I1529" s="30" t="s">
        <v>43</v>
      </c>
      <c r="J1529" s="31">
        <v>28.76</v>
      </c>
      <c r="K1529" s="32"/>
      <c r="L1529" s="29"/>
      <c r="M1529" s="6">
        <f t="shared" si="362"/>
        <v>0</v>
      </c>
    </row>
    <row r="1530" spans="1:15" ht="18" customHeight="1" x14ac:dyDescent="0.25">
      <c r="A1530" s="30"/>
      <c r="B1530" s="30"/>
      <c r="C1530" s="30"/>
      <c r="D1530" s="30"/>
      <c r="E1530" s="30" t="s">
        <v>44</v>
      </c>
      <c r="F1530" s="31">
        <f>J1530-J1519</f>
        <v>137.30999999999995</v>
      </c>
      <c r="G1530" s="30"/>
      <c r="H1530" s="187" t="s">
        <v>45</v>
      </c>
      <c r="I1530" s="188"/>
      <c r="J1530" s="31">
        <f>TRUNC(J1519*1.247,2)</f>
        <v>693.25</v>
      </c>
      <c r="K1530" s="46">
        <f>TRUNC(K1519*1.247,2)</f>
        <v>693.25</v>
      </c>
      <c r="L1530" s="29"/>
      <c r="M1530" s="6">
        <f t="shared" si="362"/>
        <v>0</v>
      </c>
    </row>
    <row r="1531" spans="1:15" x14ac:dyDescent="0.25">
      <c r="A1531" s="35"/>
      <c r="B1531" s="35"/>
      <c r="C1531" s="35"/>
      <c r="D1531" s="35"/>
      <c r="E1531" s="35"/>
      <c r="F1531" s="35"/>
      <c r="G1531" s="35" t="s">
        <v>46</v>
      </c>
      <c r="H1531" s="36" t="s">
        <v>845</v>
      </c>
      <c r="I1531" s="35" t="s">
        <v>48</v>
      </c>
      <c r="J1531" s="37">
        <f>TRUNC(J1530*H1531,2)</f>
        <v>1386.5</v>
      </c>
      <c r="K1531" s="45">
        <f>TRUNC(H1531*K1530,2)</f>
        <v>1386.5</v>
      </c>
      <c r="L1531" s="39">
        <f>J1531-K1531</f>
        <v>0</v>
      </c>
      <c r="M1531" s="6">
        <f t="shared" si="362"/>
        <v>0</v>
      </c>
      <c r="N1531" s="40">
        <f t="shared" ref="N1531:O1531" si="421">J1531</f>
        <v>1386.5</v>
      </c>
      <c r="O1531" s="40">
        <f t="shared" si="421"/>
        <v>1386.5</v>
      </c>
    </row>
    <row r="1532" spans="1:15" ht="0.75" customHeight="1" x14ac:dyDescent="0.25">
      <c r="A1532" s="41"/>
      <c r="B1532" s="41"/>
      <c r="C1532" s="41"/>
      <c r="D1532" s="41"/>
      <c r="E1532" s="41"/>
      <c r="F1532" s="41"/>
      <c r="G1532" s="41"/>
      <c r="H1532" s="41"/>
      <c r="I1532" s="41"/>
      <c r="J1532" s="41"/>
      <c r="K1532" s="42"/>
      <c r="L1532" s="43"/>
      <c r="M1532" s="6">
        <f t="shared" si="362"/>
        <v>0</v>
      </c>
    </row>
    <row r="1533" spans="1:15" ht="18" customHeight="1" x14ac:dyDescent="0.25">
      <c r="A1533" s="11" t="s">
        <v>1092</v>
      </c>
      <c r="B1533" s="12" t="s">
        <v>11</v>
      </c>
      <c r="C1533" s="11" t="s">
        <v>12</v>
      </c>
      <c r="D1533" s="11" t="s">
        <v>13</v>
      </c>
      <c r="E1533" s="185" t="s">
        <v>14</v>
      </c>
      <c r="F1533" s="184"/>
      <c r="G1533" s="13" t="s">
        <v>15</v>
      </c>
      <c r="H1533" s="12" t="s">
        <v>16</v>
      </c>
      <c r="I1533" s="12" t="s">
        <v>17</v>
      </c>
      <c r="J1533" s="12" t="s">
        <v>18</v>
      </c>
      <c r="K1533" s="14"/>
      <c r="L1533" s="15"/>
      <c r="M1533" s="6">
        <f t="shared" si="362"/>
        <v>0</v>
      </c>
    </row>
    <row r="1534" spans="1:15" ht="39" customHeight="1" x14ac:dyDescent="0.25">
      <c r="A1534" s="16" t="s">
        <v>19</v>
      </c>
      <c r="B1534" s="17" t="s">
        <v>1093</v>
      </c>
      <c r="C1534" s="16" t="s">
        <v>21</v>
      </c>
      <c r="D1534" s="16" t="s">
        <v>1094</v>
      </c>
      <c r="E1534" s="186" t="s">
        <v>543</v>
      </c>
      <c r="F1534" s="184"/>
      <c r="G1534" s="18" t="s">
        <v>159</v>
      </c>
      <c r="H1534" s="19">
        <v>1</v>
      </c>
      <c r="I1534" s="20">
        <v>207.86</v>
      </c>
      <c r="J1534" s="20">
        <v>207.86</v>
      </c>
      <c r="K1534" s="52">
        <f>SUM(K1535:K1538)</f>
        <v>207.86</v>
      </c>
      <c r="L1534" s="22"/>
      <c r="M1534" s="6">
        <f t="shared" ref="M1534:M1788" si="422">ABS(L1534)</f>
        <v>0</v>
      </c>
    </row>
    <row r="1535" spans="1:15" ht="24" customHeight="1" x14ac:dyDescent="0.25">
      <c r="A1535" s="23" t="s">
        <v>25</v>
      </c>
      <c r="B1535" s="24" t="s">
        <v>509</v>
      </c>
      <c r="C1535" s="23" t="s">
        <v>21</v>
      </c>
      <c r="D1535" s="23" t="s">
        <v>510</v>
      </c>
      <c r="E1535" s="183" t="s">
        <v>23</v>
      </c>
      <c r="F1535" s="184"/>
      <c r="G1535" s="25" t="s">
        <v>24</v>
      </c>
      <c r="H1535" s="26">
        <v>0.47739999999999999</v>
      </c>
      <c r="I1535" s="27">
        <v>25.47</v>
      </c>
      <c r="J1535" s="27">
        <v>12.15</v>
      </c>
      <c r="K1535" s="28">
        <f t="shared" ref="K1535:K1538" si="423">TRUNC(H1535*I1535,2)</f>
        <v>12.15</v>
      </c>
      <c r="L1535" s="29"/>
      <c r="M1535" s="6">
        <f t="shared" si="422"/>
        <v>0</v>
      </c>
    </row>
    <row r="1536" spans="1:15" ht="24" customHeight="1" x14ac:dyDescent="0.25">
      <c r="A1536" s="23" t="s">
        <v>25</v>
      </c>
      <c r="B1536" s="24" t="s">
        <v>73</v>
      </c>
      <c r="C1536" s="23" t="s">
        <v>21</v>
      </c>
      <c r="D1536" s="23" t="s">
        <v>74</v>
      </c>
      <c r="E1536" s="183" t="s">
        <v>23</v>
      </c>
      <c r="F1536" s="184"/>
      <c r="G1536" s="25" t="s">
        <v>24</v>
      </c>
      <c r="H1536" s="26">
        <v>0.15040000000000001</v>
      </c>
      <c r="I1536" s="27">
        <v>20.32</v>
      </c>
      <c r="J1536" s="27">
        <v>3.05</v>
      </c>
      <c r="K1536" s="28">
        <f t="shared" si="423"/>
        <v>3.05</v>
      </c>
      <c r="L1536" s="29"/>
      <c r="M1536" s="6">
        <f t="shared" si="422"/>
        <v>0</v>
      </c>
    </row>
    <row r="1537" spans="1:15" ht="24" customHeight="1" x14ac:dyDescent="0.25">
      <c r="A1537" s="23" t="s">
        <v>28</v>
      </c>
      <c r="B1537" s="24" t="s">
        <v>544</v>
      </c>
      <c r="C1537" s="23" t="s">
        <v>21</v>
      </c>
      <c r="D1537" s="23" t="s">
        <v>545</v>
      </c>
      <c r="E1537" s="183" t="s">
        <v>31</v>
      </c>
      <c r="F1537" s="184"/>
      <c r="G1537" s="25" t="s">
        <v>80</v>
      </c>
      <c r="H1537" s="26">
        <v>0.2974</v>
      </c>
      <c r="I1537" s="27">
        <v>38.18</v>
      </c>
      <c r="J1537" s="27">
        <v>11.35</v>
      </c>
      <c r="K1537" s="28">
        <f t="shared" si="423"/>
        <v>11.35</v>
      </c>
      <c r="L1537" s="29"/>
      <c r="M1537" s="6">
        <f t="shared" si="422"/>
        <v>0</v>
      </c>
    </row>
    <row r="1538" spans="1:15" ht="25.5" customHeight="1" x14ac:dyDescent="0.25">
      <c r="A1538" s="23" t="s">
        <v>28</v>
      </c>
      <c r="B1538" s="24" t="s">
        <v>1095</v>
      </c>
      <c r="C1538" s="23" t="s">
        <v>21</v>
      </c>
      <c r="D1538" s="23" t="s">
        <v>1096</v>
      </c>
      <c r="E1538" s="183" t="s">
        <v>31</v>
      </c>
      <c r="F1538" s="184"/>
      <c r="G1538" s="25" t="s">
        <v>159</v>
      </c>
      <c r="H1538" s="26">
        <v>1</v>
      </c>
      <c r="I1538" s="27">
        <v>181.31</v>
      </c>
      <c r="J1538" s="27">
        <v>181.31</v>
      </c>
      <c r="K1538" s="28">
        <f t="shared" si="423"/>
        <v>181.31</v>
      </c>
      <c r="L1538" s="29"/>
      <c r="M1538" s="6">
        <f t="shared" si="422"/>
        <v>0</v>
      </c>
    </row>
    <row r="1539" spans="1:15" ht="18" customHeight="1" x14ac:dyDescent="0.25">
      <c r="A1539" s="30"/>
      <c r="B1539" s="30"/>
      <c r="C1539" s="30"/>
      <c r="D1539" s="30"/>
      <c r="E1539" s="30" t="s">
        <v>41</v>
      </c>
      <c r="F1539" s="31">
        <v>11.86</v>
      </c>
      <c r="G1539" s="30" t="s">
        <v>42</v>
      </c>
      <c r="H1539" s="31">
        <v>0</v>
      </c>
      <c r="I1539" s="30" t="s">
        <v>43</v>
      </c>
      <c r="J1539" s="31">
        <v>11.86</v>
      </c>
      <c r="K1539" s="32"/>
      <c r="L1539" s="29"/>
      <c r="M1539" s="6">
        <f t="shared" si="422"/>
        <v>0</v>
      </c>
    </row>
    <row r="1540" spans="1:15" ht="18" customHeight="1" x14ac:dyDescent="0.25">
      <c r="A1540" s="30"/>
      <c r="B1540" s="30"/>
      <c r="C1540" s="30"/>
      <c r="D1540" s="30"/>
      <c r="E1540" s="30" t="s">
        <v>44</v>
      </c>
      <c r="F1540" s="31">
        <v>53.42</v>
      </c>
      <c r="G1540" s="30"/>
      <c r="H1540" s="187" t="s">
        <v>45</v>
      </c>
      <c r="I1540" s="188"/>
      <c r="J1540" s="31">
        <v>259.2</v>
      </c>
      <c r="K1540" s="46">
        <f>TRUNC(K1534*1.247,2)</f>
        <v>259.2</v>
      </c>
      <c r="L1540" s="29"/>
      <c r="M1540" s="6">
        <f t="shared" si="422"/>
        <v>0</v>
      </c>
    </row>
    <row r="1541" spans="1:15" x14ac:dyDescent="0.25">
      <c r="A1541" s="35"/>
      <c r="B1541" s="35"/>
      <c r="C1541" s="35"/>
      <c r="D1541" s="35"/>
      <c r="E1541" s="35"/>
      <c r="F1541" s="35"/>
      <c r="G1541" s="35" t="s">
        <v>46</v>
      </c>
      <c r="H1541" s="36" t="s">
        <v>170</v>
      </c>
      <c r="I1541" s="35" t="s">
        <v>48</v>
      </c>
      <c r="J1541" s="37">
        <v>259.2</v>
      </c>
      <c r="K1541" s="45">
        <f>TRUNC(H1541*K1540,2)</f>
        <v>259.2</v>
      </c>
      <c r="L1541" s="39">
        <f>J1541-K1541</f>
        <v>0</v>
      </c>
      <c r="M1541" s="6">
        <f t="shared" si="422"/>
        <v>0</v>
      </c>
      <c r="N1541" s="40">
        <f t="shared" ref="N1541:O1541" si="424">J1541</f>
        <v>259.2</v>
      </c>
      <c r="O1541" s="40">
        <f t="shared" si="424"/>
        <v>259.2</v>
      </c>
    </row>
    <row r="1542" spans="1:15" ht="0.75" customHeight="1" x14ac:dyDescent="0.25">
      <c r="A1542" s="41"/>
      <c r="B1542" s="41"/>
      <c r="C1542" s="41"/>
      <c r="D1542" s="41"/>
      <c r="E1542" s="41"/>
      <c r="F1542" s="41"/>
      <c r="G1542" s="41"/>
      <c r="H1542" s="41"/>
      <c r="I1542" s="41"/>
      <c r="J1542" s="41"/>
      <c r="K1542" s="42"/>
      <c r="L1542" s="43"/>
      <c r="M1542" s="6">
        <f t="shared" si="422"/>
        <v>0</v>
      </c>
    </row>
    <row r="1543" spans="1:15" ht="18" customHeight="1" x14ac:dyDescent="0.25">
      <c r="A1543" s="11" t="s">
        <v>1097</v>
      </c>
      <c r="B1543" s="12" t="s">
        <v>11</v>
      </c>
      <c r="C1543" s="11" t="s">
        <v>12</v>
      </c>
      <c r="D1543" s="11" t="s">
        <v>13</v>
      </c>
      <c r="E1543" s="185" t="s">
        <v>14</v>
      </c>
      <c r="F1543" s="184"/>
      <c r="G1543" s="13" t="s">
        <v>15</v>
      </c>
      <c r="H1543" s="12" t="s">
        <v>16</v>
      </c>
      <c r="I1543" s="12" t="s">
        <v>17</v>
      </c>
      <c r="J1543" s="12" t="s">
        <v>18</v>
      </c>
      <c r="K1543" s="14"/>
      <c r="L1543" s="15"/>
      <c r="M1543" s="6">
        <f t="shared" si="422"/>
        <v>0</v>
      </c>
    </row>
    <row r="1544" spans="1:15" ht="39" customHeight="1" x14ac:dyDescent="0.25">
      <c r="A1544" s="16" t="s">
        <v>19</v>
      </c>
      <c r="B1544" s="17" t="s">
        <v>1082</v>
      </c>
      <c r="C1544" s="16" t="s">
        <v>21</v>
      </c>
      <c r="D1544" s="16" t="s">
        <v>1083</v>
      </c>
      <c r="E1544" s="186" t="s">
        <v>543</v>
      </c>
      <c r="F1544" s="184"/>
      <c r="G1544" s="18" t="s">
        <v>159</v>
      </c>
      <c r="H1544" s="19">
        <v>1</v>
      </c>
      <c r="I1544" s="20">
        <v>73.680000000000007</v>
      </c>
      <c r="J1544" s="20">
        <v>73.680000000000007</v>
      </c>
      <c r="K1544" s="52">
        <f>SUM(K1545:K1548)</f>
        <v>73.680000000000007</v>
      </c>
      <c r="L1544" s="22"/>
      <c r="M1544" s="6">
        <f t="shared" si="422"/>
        <v>0</v>
      </c>
    </row>
    <row r="1545" spans="1:15" ht="24" customHeight="1" x14ac:dyDescent="0.25">
      <c r="A1545" s="23" t="s">
        <v>25</v>
      </c>
      <c r="B1545" s="24" t="s">
        <v>73</v>
      </c>
      <c r="C1545" s="23" t="s">
        <v>21</v>
      </c>
      <c r="D1545" s="23" t="s">
        <v>74</v>
      </c>
      <c r="E1545" s="183" t="s">
        <v>23</v>
      </c>
      <c r="F1545" s="184"/>
      <c r="G1545" s="25" t="s">
        <v>24</v>
      </c>
      <c r="H1545" s="26">
        <v>5.4800000000000001E-2</v>
      </c>
      <c r="I1545" s="27">
        <v>20.32</v>
      </c>
      <c r="J1545" s="27">
        <v>1.1100000000000001</v>
      </c>
      <c r="K1545" s="28">
        <f t="shared" ref="K1545:K1548" si="425">TRUNC(H1545*I1545,2)</f>
        <v>1.1100000000000001</v>
      </c>
      <c r="L1545" s="29"/>
      <c r="M1545" s="6">
        <f t="shared" si="422"/>
        <v>0</v>
      </c>
    </row>
    <row r="1546" spans="1:15" ht="25.5" customHeight="1" x14ac:dyDescent="0.25">
      <c r="A1546" s="23" t="s">
        <v>25</v>
      </c>
      <c r="B1546" s="24" t="s">
        <v>160</v>
      </c>
      <c r="C1546" s="23" t="s">
        <v>21</v>
      </c>
      <c r="D1546" s="23" t="s">
        <v>161</v>
      </c>
      <c r="E1546" s="183" t="s">
        <v>23</v>
      </c>
      <c r="F1546" s="184"/>
      <c r="G1546" s="25" t="s">
        <v>24</v>
      </c>
      <c r="H1546" s="26">
        <v>0.17399999999999999</v>
      </c>
      <c r="I1546" s="27">
        <v>25.55</v>
      </c>
      <c r="J1546" s="27">
        <v>4.4400000000000004</v>
      </c>
      <c r="K1546" s="28">
        <f t="shared" si="425"/>
        <v>4.4400000000000004</v>
      </c>
      <c r="L1546" s="29"/>
      <c r="M1546" s="6">
        <f t="shared" si="422"/>
        <v>0</v>
      </c>
    </row>
    <row r="1547" spans="1:15" ht="24" customHeight="1" x14ac:dyDescent="0.25">
      <c r="A1547" s="23" t="s">
        <v>28</v>
      </c>
      <c r="B1547" s="24" t="s">
        <v>1098</v>
      </c>
      <c r="C1547" s="23" t="s">
        <v>21</v>
      </c>
      <c r="D1547" s="23" t="s">
        <v>1099</v>
      </c>
      <c r="E1547" s="183" t="s">
        <v>31</v>
      </c>
      <c r="F1547" s="184"/>
      <c r="G1547" s="25" t="s">
        <v>159</v>
      </c>
      <c r="H1547" s="26">
        <v>4.8000000000000001E-2</v>
      </c>
      <c r="I1547" s="27">
        <v>3.95</v>
      </c>
      <c r="J1547" s="27">
        <v>0.18</v>
      </c>
      <c r="K1547" s="28">
        <f t="shared" si="425"/>
        <v>0.18</v>
      </c>
      <c r="L1547" s="29"/>
      <c r="M1547" s="6">
        <f t="shared" si="422"/>
        <v>0</v>
      </c>
    </row>
    <row r="1548" spans="1:15" ht="25.5" customHeight="1" x14ac:dyDescent="0.25">
      <c r="A1548" s="23" t="s">
        <v>28</v>
      </c>
      <c r="B1548" s="24" t="s">
        <v>1100</v>
      </c>
      <c r="C1548" s="23" t="s">
        <v>21</v>
      </c>
      <c r="D1548" s="23" t="s">
        <v>1101</v>
      </c>
      <c r="E1548" s="183" t="s">
        <v>31</v>
      </c>
      <c r="F1548" s="184"/>
      <c r="G1548" s="25" t="s">
        <v>159</v>
      </c>
      <c r="H1548" s="26">
        <v>1</v>
      </c>
      <c r="I1548" s="27">
        <v>67.95</v>
      </c>
      <c r="J1548" s="27">
        <v>67.95</v>
      </c>
      <c r="K1548" s="28">
        <f t="shared" si="425"/>
        <v>67.95</v>
      </c>
      <c r="L1548" s="29"/>
      <c r="M1548" s="6">
        <f t="shared" si="422"/>
        <v>0</v>
      </c>
    </row>
    <row r="1549" spans="1:15" ht="18" customHeight="1" x14ac:dyDescent="0.25">
      <c r="A1549" s="30"/>
      <c r="B1549" s="30"/>
      <c r="C1549" s="30"/>
      <c r="D1549" s="30"/>
      <c r="E1549" s="30" t="s">
        <v>41</v>
      </c>
      <c r="F1549" s="31">
        <v>4.45</v>
      </c>
      <c r="G1549" s="30" t="s">
        <v>42</v>
      </c>
      <c r="H1549" s="31">
        <v>0</v>
      </c>
      <c r="I1549" s="30" t="s">
        <v>43</v>
      </c>
      <c r="J1549" s="31">
        <v>4.45</v>
      </c>
      <c r="K1549" s="32"/>
      <c r="L1549" s="29"/>
      <c r="M1549" s="6">
        <f t="shared" si="422"/>
        <v>0</v>
      </c>
    </row>
    <row r="1550" spans="1:15" ht="18" customHeight="1" x14ac:dyDescent="0.25">
      <c r="A1550" s="30"/>
      <c r="B1550" s="30"/>
      <c r="C1550" s="30"/>
      <c r="D1550" s="30"/>
      <c r="E1550" s="30" t="s">
        <v>44</v>
      </c>
      <c r="F1550" s="31">
        <v>18.93</v>
      </c>
      <c r="G1550" s="30"/>
      <c r="H1550" s="187" t="s">
        <v>45</v>
      </c>
      <c r="I1550" s="188"/>
      <c r="J1550" s="31">
        <v>91.87</v>
      </c>
      <c r="K1550" s="46">
        <f>TRUNC(K1544*1.247,2)</f>
        <v>91.87</v>
      </c>
      <c r="L1550" s="29"/>
      <c r="M1550" s="6">
        <f t="shared" si="422"/>
        <v>0</v>
      </c>
    </row>
    <row r="1551" spans="1:15" x14ac:dyDescent="0.25">
      <c r="A1551" s="35"/>
      <c r="B1551" s="35"/>
      <c r="C1551" s="35"/>
      <c r="D1551" s="35"/>
      <c r="E1551" s="35"/>
      <c r="F1551" s="35"/>
      <c r="G1551" s="35" t="s">
        <v>46</v>
      </c>
      <c r="H1551" s="36" t="s">
        <v>443</v>
      </c>
      <c r="I1551" s="35" t="s">
        <v>48</v>
      </c>
      <c r="J1551" s="37">
        <v>551.22</v>
      </c>
      <c r="K1551" s="45">
        <f>TRUNC(H1551*K1550,2)</f>
        <v>551.22</v>
      </c>
      <c r="L1551" s="39">
        <f>J1551-K1551</f>
        <v>0</v>
      </c>
      <c r="M1551" s="6">
        <f t="shared" si="422"/>
        <v>0</v>
      </c>
      <c r="N1551" s="40">
        <f t="shared" ref="N1551:O1551" si="426">J1551</f>
        <v>551.22</v>
      </c>
      <c r="O1551" s="40">
        <f t="shared" si="426"/>
        <v>551.22</v>
      </c>
    </row>
    <row r="1552" spans="1:15" ht="0.75" customHeight="1" x14ac:dyDescent="0.25">
      <c r="A1552" s="41"/>
      <c r="B1552" s="41"/>
      <c r="C1552" s="41"/>
      <c r="D1552" s="41"/>
      <c r="E1552" s="41"/>
      <c r="F1552" s="41"/>
      <c r="G1552" s="41"/>
      <c r="H1552" s="41"/>
      <c r="I1552" s="41"/>
      <c r="J1552" s="41"/>
      <c r="K1552" s="42"/>
      <c r="L1552" s="43"/>
      <c r="M1552" s="6">
        <f t="shared" si="422"/>
        <v>0</v>
      </c>
    </row>
    <row r="1553" spans="1:15" ht="18" customHeight="1" x14ac:dyDescent="0.25">
      <c r="A1553" s="11" t="s">
        <v>1102</v>
      </c>
      <c r="B1553" s="12" t="s">
        <v>11</v>
      </c>
      <c r="C1553" s="11" t="s">
        <v>12</v>
      </c>
      <c r="D1553" s="11" t="s">
        <v>13</v>
      </c>
      <c r="E1553" s="185" t="s">
        <v>14</v>
      </c>
      <c r="F1553" s="184"/>
      <c r="G1553" s="13" t="s">
        <v>15</v>
      </c>
      <c r="H1553" s="12" t="s">
        <v>16</v>
      </c>
      <c r="I1553" s="12" t="s">
        <v>17</v>
      </c>
      <c r="J1553" s="12" t="s">
        <v>18</v>
      </c>
      <c r="K1553" s="14"/>
      <c r="L1553" s="15"/>
      <c r="M1553" s="6">
        <f t="shared" si="422"/>
        <v>0</v>
      </c>
    </row>
    <row r="1554" spans="1:15" ht="39" customHeight="1" x14ac:dyDescent="0.25">
      <c r="A1554" s="16" t="s">
        <v>19</v>
      </c>
      <c r="B1554" s="17" t="s">
        <v>1103</v>
      </c>
      <c r="C1554" s="16" t="s">
        <v>21</v>
      </c>
      <c r="D1554" s="16" t="s">
        <v>1104</v>
      </c>
      <c r="E1554" s="186" t="s">
        <v>543</v>
      </c>
      <c r="F1554" s="184"/>
      <c r="G1554" s="18" t="s">
        <v>159</v>
      </c>
      <c r="H1554" s="19">
        <v>1</v>
      </c>
      <c r="I1554" s="20">
        <v>79.5</v>
      </c>
      <c r="J1554" s="20">
        <v>79.5</v>
      </c>
      <c r="K1554" s="52">
        <f>SUM(K1555:K1558)</f>
        <v>79.5</v>
      </c>
      <c r="L1554" s="22"/>
      <c r="M1554" s="6">
        <f t="shared" si="422"/>
        <v>0</v>
      </c>
    </row>
    <row r="1555" spans="1:15" ht="25.5" customHeight="1" x14ac:dyDescent="0.25">
      <c r="A1555" s="23" t="s">
        <v>25</v>
      </c>
      <c r="B1555" s="24" t="s">
        <v>160</v>
      </c>
      <c r="C1555" s="23" t="s">
        <v>21</v>
      </c>
      <c r="D1555" s="23" t="s">
        <v>161</v>
      </c>
      <c r="E1555" s="183" t="s">
        <v>23</v>
      </c>
      <c r="F1555" s="184"/>
      <c r="G1555" s="25" t="s">
        <v>24</v>
      </c>
      <c r="H1555" s="26">
        <v>0.17399999999999999</v>
      </c>
      <c r="I1555" s="27">
        <v>25.55</v>
      </c>
      <c r="J1555" s="27">
        <v>4.4400000000000004</v>
      </c>
      <c r="K1555" s="28">
        <f t="shared" ref="K1555:K1558" si="427">TRUNC(H1555*I1555,2)</f>
        <v>4.4400000000000004</v>
      </c>
      <c r="L1555" s="29"/>
      <c r="M1555" s="6">
        <f t="shared" si="422"/>
        <v>0</v>
      </c>
    </row>
    <row r="1556" spans="1:15" ht="24" customHeight="1" x14ac:dyDescent="0.25">
      <c r="A1556" s="23" t="s">
        <v>25</v>
      </c>
      <c r="B1556" s="24" t="s">
        <v>73</v>
      </c>
      <c r="C1556" s="23" t="s">
        <v>21</v>
      </c>
      <c r="D1556" s="23" t="s">
        <v>74</v>
      </c>
      <c r="E1556" s="183" t="s">
        <v>23</v>
      </c>
      <c r="F1556" s="184"/>
      <c r="G1556" s="25" t="s">
        <v>24</v>
      </c>
      <c r="H1556" s="26">
        <v>5.4800000000000001E-2</v>
      </c>
      <c r="I1556" s="27">
        <v>20.32</v>
      </c>
      <c r="J1556" s="27">
        <v>1.1100000000000001</v>
      </c>
      <c r="K1556" s="28">
        <f t="shared" si="427"/>
        <v>1.1100000000000001</v>
      </c>
      <c r="L1556" s="29"/>
      <c r="M1556" s="6">
        <f t="shared" si="422"/>
        <v>0</v>
      </c>
    </row>
    <row r="1557" spans="1:15" ht="24" customHeight="1" x14ac:dyDescent="0.25">
      <c r="A1557" s="23" t="s">
        <v>28</v>
      </c>
      <c r="B1557" s="24" t="s">
        <v>1098</v>
      </c>
      <c r="C1557" s="23" t="s">
        <v>21</v>
      </c>
      <c r="D1557" s="23" t="s">
        <v>1099</v>
      </c>
      <c r="E1557" s="183" t="s">
        <v>31</v>
      </c>
      <c r="F1557" s="184"/>
      <c r="G1557" s="25" t="s">
        <v>159</v>
      </c>
      <c r="H1557" s="26">
        <v>4.8000000000000001E-2</v>
      </c>
      <c r="I1557" s="27">
        <v>3.95</v>
      </c>
      <c r="J1557" s="27">
        <v>0.18</v>
      </c>
      <c r="K1557" s="28">
        <f t="shared" si="427"/>
        <v>0.18</v>
      </c>
      <c r="L1557" s="29"/>
      <c r="M1557" s="6">
        <f t="shared" si="422"/>
        <v>0</v>
      </c>
    </row>
    <row r="1558" spans="1:15" ht="25.5" customHeight="1" x14ac:dyDescent="0.25">
      <c r="A1558" s="23" t="s">
        <v>28</v>
      </c>
      <c r="B1558" s="24" t="s">
        <v>1105</v>
      </c>
      <c r="C1558" s="23" t="s">
        <v>21</v>
      </c>
      <c r="D1558" s="23" t="s">
        <v>1106</v>
      </c>
      <c r="E1558" s="183" t="s">
        <v>31</v>
      </c>
      <c r="F1558" s="184"/>
      <c r="G1558" s="25" t="s">
        <v>159</v>
      </c>
      <c r="H1558" s="26">
        <v>1</v>
      </c>
      <c r="I1558" s="27">
        <v>73.77</v>
      </c>
      <c r="J1558" s="27">
        <v>73.77</v>
      </c>
      <c r="K1558" s="28">
        <f t="shared" si="427"/>
        <v>73.77</v>
      </c>
      <c r="L1558" s="29"/>
      <c r="M1558" s="6">
        <f t="shared" si="422"/>
        <v>0</v>
      </c>
    </row>
    <row r="1559" spans="1:15" ht="18" customHeight="1" x14ac:dyDescent="0.25">
      <c r="A1559" s="30"/>
      <c r="B1559" s="30"/>
      <c r="C1559" s="30"/>
      <c r="D1559" s="30"/>
      <c r="E1559" s="30" t="s">
        <v>41</v>
      </c>
      <c r="F1559" s="31">
        <v>4.45</v>
      </c>
      <c r="G1559" s="30" t="s">
        <v>42</v>
      </c>
      <c r="H1559" s="31">
        <v>0</v>
      </c>
      <c r="I1559" s="30" t="s">
        <v>43</v>
      </c>
      <c r="J1559" s="31">
        <v>4.45</v>
      </c>
      <c r="K1559" s="32"/>
      <c r="L1559" s="29"/>
      <c r="M1559" s="6">
        <f t="shared" si="422"/>
        <v>0</v>
      </c>
    </row>
    <row r="1560" spans="1:15" ht="18" customHeight="1" x14ac:dyDescent="0.25">
      <c r="A1560" s="30"/>
      <c r="B1560" s="30"/>
      <c r="C1560" s="30"/>
      <c r="D1560" s="30"/>
      <c r="E1560" s="30" t="s">
        <v>44</v>
      </c>
      <c r="F1560" s="31">
        <v>20.43</v>
      </c>
      <c r="G1560" s="30"/>
      <c r="H1560" s="187" t="s">
        <v>45</v>
      </c>
      <c r="I1560" s="188"/>
      <c r="J1560" s="31">
        <v>99.13</v>
      </c>
      <c r="K1560" s="46">
        <f>TRUNC(K1554*1.247,2)</f>
        <v>99.13</v>
      </c>
      <c r="L1560" s="29"/>
      <c r="M1560" s="6">
        <f t="shared" si="422"/>
        <v>0</v>
      </c>
    </row>
    <row r="1561" spans="1:15" x14ac:dyDescent="0.25">
      <c r="A1561" s="35"/>
      <c r="B1561" s="35"/>
      <c r="C1561" s="35"/>
      <c r="D1561" s="35"/>
      <c r="E1561" s="35"/>
      <c r="F1561" s="35"/>
      <c r="G1561" s="35" t="s">
        <v>46</v>
      </c>
      <c r="H1561" s="36" t="s">
        <v>170</v>
      </c>
      <c r="I1561" s="35" t="s">
        <v>48</v>
      </c>
      <c r="J1561" s="37">
        <v>99.13</v>
      </c>
      <c r="K1561" s="45">
        <f>TRUNC(H1561*K1560,2)</f>
        <v>99.13</v>
      </c>
      <c r="L1561" s="39">
        <f>J1561-K1561</f>
        <v>0</v>
      </c>
      <c r="M1561" s="6">
        <f t="shared" si="422"/>
        <v>0</v>
      </c>
      <c r="N1561" s="40">
        <f t="shared" ref="N1561:O1561" si="428">J1561</f>
        <v>99.13</v>
      </c>
      <c r="O1561" s="40">
        <f t="shared" si="428"/>
        <v>99.13</v>
      </c>
    </row>
    <row r="1562" spans="1:15" ht="0.75" customHeight="1" x14ac:dyDescent="0.25">
      <c r="A1562" s="41"/>
      <c r="B1562" s="41"/>
      <c r="C1562" s="41"/>
      <c r="D1562" s="41"/>
      <c r="E1562" s="41"/>
      <c r="F1562" s="41"/>
      <c r="G1562" s="41"/>
      <c r="H1562" s="41"/>
      <c r="I1562" s="41"/>
      <c r="J1562" s="41"/>
      <c r="K1562" s="42"/>
      <c r="L1562" s="43"/>
      <c r="M1562" s="6">
        <f t="shared" si="422"/>
        <v>0</v>
      </c>
    </row>
    <row r="1563" spans="1:15" ht="18" customHeight="1" x14ac:dyDescent="0.25">
      <c r="A1563" s="11" t="s">
        <v>1107</v>
      </c>
      <c r="B1563" s="12" t="s">
        <v>11</v>
      </c>
      <c r="C1563" s="11" t="s">
        <v>12</v>
      </c>
      <c r="D1563" s="11" t="s">
        <v>13</v>
      </c>
      <c r="E1563" s="185" t="s">
        <v>14</v>
      </c>
      <c r="F1563" s="184"/>
      <c r="G1563" s="13" t="s">
        <v>15</v>
      </c>
      <c r="H1563" s="12" t="s">
        <v>16</v>
      </c>
      <c r="I1563" s="12" t="s">
        <v>17</v>
      </c>
      <c r="J1563" s="12" t="s">
        <v>18</v>
      </c>
      <c r="K1563" s="14"/>
      <c r="L1563" s="15"/>
      <c r="M1563" s="6">
        <f t="shared" si="422"/>
        <v>0</v>
      </c>
    </row>
    <row r="1564" spans="1:15" ht="25.5" customHeight="1" x14ac:dyDescent="0.25">
      <c r="A1564" s="16" t="s">
        <v>19</v>
      </c>
      <c r="B1564" s="17" t="s">
        <v>1084</v>
      </c>
      <c r="C1564" s="16" t="s">
        <v>21</v>
      </c>
      <c r="D1564" s="16" t="s">
        <v>1085</v>
      </c>
      <c r="E1564" s="186" t="s">
        <v>543</v>
      </c>
      <c r="F1564" s="184"/>
      <c r="G1564" s="18" t="s">
        <v>159</v>
      </c>
      <c r="H1564" s="19">
        <v>1</v>
      </c>
      <c r="I1564" s="20">
        <f>J1564</f>
        <v>188.75113999999996</v>
      </c>
      <c r="J1564" s="20">
        <f>J1568+J1567+J1566+J1565</f>
        <v>188.75113999999996</v>
      </c>
      <c r="K1564" s="52">
        <f>SUM(K1565:K1568)</f>
        <v>188.75</v>
      </c>
      <c r="L1564" s="22"/>
      <c r="M1564" s="6">
        <f t="shared" si="422"/>
        <v>0</v>
      </c>
    </row>
    <row r="1565" spans="1:15" ht="24" customHeight="1" x14ac:dyDescent="0.25">
      <c r="A1565" s="23" t="s">
        <v>25</v>
      </c>
      <c r="B1565" s="24" t="s">
        <v>73</v>
      </c>
      <c r="C1565" s="23" t="s">
        <v>21</v>
      </c>
      <c r="D1565" s="23" t="s">
        <v>74</v>
      </c>
      <c r="E1565" s="183" t="s">
        <v>23</v>
      </c>
      <c r="F1565" s="184"/>
      <c r="G1565" s="25" t="s">
        <v>24</v>
      </c>
      <c r="H1565" s="26">
        <v>8.6199999999999999E-2</v>
      </c>
      <c r="I1565" s="27">
        <v>20.32</v>
      </c>
      <c r="J1565" s="27">
        <v>1.75</v>
      </c>
      <c r="K1565" s="28">
        <f t="shared" ref="K1565:K1568" si="429">TRUNC(H1565*I1565,2)</f>
        <v>1.75</v>
      </c>
      <c r="L1565" s="29"/>
      <c r="M1565" s="6">
        <f t="shared" si="422"/>
        <v>0</v>
      </c>
    </row>
    <row r="1566" spans="1:15" ht="25.5" customHeight="1" x14ac:dyDescent="0.25">
      <c r="A1566" s="23" t="s">
        <v>25</v>
      </c>
      <c r="B1566" s="24" t="s">
        <v>160</v>
      </c>
      <c r="C1566" s="23" t="s">
        <v>21</v>
      </c>
      <c r="D1566" s="23" t="s">
        <v>161</v>
      </c>
      <c r="E1566" s="183" t="s">
        <v>23</v>
      </c>
      <c r="F1566" s="184"/>
      <c r="G1566" s="25" t="s">
        <v>24</v>
      </c>
      <c r="H1566" s="26">
        <v>0.27339999999999998</v>
      </c>
      <c r="I1566" s="27">
        <v>25.55</v>
      </c>
      <c r="J1566" s="27">
        <v>6.98</v>
      </c>
      <c r="K1566" s="28">
        <f t="shared" si="429"/>
        <v>6.98</v>
      </c>
      <c r="L1566" s="29"/>
      <c r="M1566" s="6">
        <f t="shared" si="422"/>
        <v>0</v>
      </c>
    </row>
    <row r="1567" spans="1:15" ht="24" customHeight="1" x14ac:dyDescent="0.25">
      <c r="A1567" s="23" t="s">
        <v>28</v>
      </c>
      <c r="B1567" s="24" t="s">
        <v>1098</v>
      </c>
      <c r="C1567" s="23" t="s">
        <v>21</v>
      </c>
      <c r="D1567" s="23" t="s">
        <v>1099</v>
      </c>
      <c r="E1567" s="183" t="s">
        <v>31</v>
      </c>
      <c r="F1567" s="184"/>
      <c r="G1567" s="25" t="s">
        <v>159</v>
      </c>
      <c r="H1567" s="26">
        <v>3.32E-2</v>
      </c>
      <c r="I1567" s="27">
        <v>3.95</v>
      </c>
      <c r="J1567" s="27">
        <f t="shared" ref="J1567:J1568" si="430">I1567*H1567</f>
        <v>0.13114000000000001</v>
      </c>
      <c r="K1567" s="28">
        <f t="shared" si="429"/>
        <v>0.13</v>
      </c>
      <c r="L1567" s="29"/>
      <c r="M1567" s="6">
        <f t="shared" si="422"/>
        <v>0</v>
      </c>
    </row>
    <row r="1568" spans="1:15" ht="25.5" customHeight="1" x14ac:dyDescent="0.25">
      <c r="A1568" s="23" t="s">
        <v>28</v>
      </c>
      <c r="B1568" s="24" t="s">
        <v>1108</v>
      </c>
      <c r="C1568" s="23" t="s">
        <v>21</v>
      </c>
      <c r="D1568" s="23" t="s">
        <v>1109</v>
      </c>
      <c r="E1568" s="183" t="s">
        <v>31</v>
      </c>
      <c r="F1568" s="184"/>
      <c r="G1568" s="25" t="s">
        <v>159</v>
      </c>
      <c r="H1568" s="26">
        <v>1</v>
      </c>
      <c r="I1568" s="27">
        <v>179.89</v>
      </c>
      <c r="J1568" s="27">
        <f t="shared" si="430"/>
        <v>179.89</v>
      </c>
      <c r="K1568" s="28">
        <f t="shared" si="429"/>
        <v>179.89</v>
      </c>
      <c r="L1568" s="29"/>
      <c r="M1568" s="6">
        <f t="shared" si="422"/>
        <v>0</v>
      </c>
    </row>
    <row r="1569" spans="1:15" ht="18" customHeight="1" x14ac:dyDescent="0.25">
      <c r="A1569" s="30"/>
      <c r="B1569" s="30"/>
      <c r="C1569" s="30"/>
      <c r="D1569" s="30"/>
      <c r="E1569" s="30" t="s">
        <v>41</v>
      </c>
      <c r="F1569" s="31">
        <v>7.01</v>
      </c>
      <c r="G1569" s="30" t="s">
        <v>42</v>
      </c>
      <c r="H1569" s="31">
        <v>0</v>
      </c>
      <c r="I1569" s="30" t="s">
        <v>43</v>
      </c>
      <c r="J1569" s="31">
        <v>7.01</v>
      </c>
      <c r="K1569" s="32"/>
      <c r="L1569" s="29"/>
      <c r="M1569" s="6">
        <f t="shared" si="422"/>
        <v>0</v>
      </c>
    </row>
    <row r="1570" spans="1:15" ht="18" customHeight="1" x14ac:dyDescent="0.25">
      <c r="A1570" s="30"/>
      <c r="B1570" s="30"/>
      <c r="C1570" s="30"/>
      <c r="D1570" s="30"/>
      <c r="E1570" s="30" t="s">
        <v>44</v>
      </c>
      <c r="F1570" s="31">
        <f>J1570-J1564</f>
        <v>46.618860000000041</v>
      </c>
      <c r="G1570" s="30"/>
      <c r="H1570" s="187" t="s">
        <v>45</v>
      </c>
      <c r="I1570" s="188"/>
      <c r="J1570" s="31">
        <v>235.37</v>
      </c>
      <c r="K1570" s="34">
        <f>TRUNC(K1564*1.247,2)</f>
        <v>235.37</v>
      </c>
      <c r="L1570" s="29"/>
      <c r="M1570" s="6">
        <f t="shared" si="422"/>
        <v>0</v>
      </c>
    </row>
    <row r="1571" spans="1:15" x14ac:dyDescent="0.25">
      <c r="A1571" s="35"/>
      <c r="B1571" s="35"/>
      <c r="C1571" s="35"/>
      <c r="D1571" s="35"/>
      <c r="E1571" s="35"/>
      <c r="F1571" s="35"/>
      <c r="G1571" s="35" t="s">
        <v>46</v>
      </c>
      <c r="H1571" s="36" t="s">
        <v>826</v>
      </c>
      <c r="I1571" s="35" t="s">
        <v>48</v>
      </c>
      <c r="J1571" s="37">
        <f>J1570*H1571</f>
        <v>1647.5900000000001</v>
      </c>
      <c r="K1571" s="38">
        <f>TRUNC(H1571*K1570,2)</f>
        <v>1647.59</v>
      </c>
      <c r="L1571" s="39"/>
      <c r="M1571" s="6">
        <f t="shared" si="422"/>
        <v>0</v>
      </c>
      <c r="N1571" s="40">
        <f t="shared" ref="N1571:O1571" si="431">J1571</f>
        <v>1647.5900000000001</v>
      </c>
      <c r="O1571" s="40">
        <f t="shared" si="431"/>
        <v>1647.59</v>
      </c>
    </row>
    <row r="1572" spans="1:15" ht="0.75" customHeight="1" x14ac:dyDescent="0.25">
      <c r="A1572" s="41"/>
      <c r="B1572" s="41"/>
      <c r="C1572" s="41"/>
      <c r="D1572" s="41"/>
      <c r="E1572" s="41"/>
      <c r="F1572" s="41"/>
      <c r="G1572" s="41"/>
      <c r="H1572" s="41"/>
      <c r="I1572" s="41"/>
      <c r="J1572" s="41"/>
      <c r="K1572" s="42"/>
      <c r="L1572" s="43"/>
      <c r="M1572" s="6">
        <f t="shared" si="422"/>
        <v>0</v>
      </c>
    </row>
    <row r="1573" spans="1:15" ht="18" customHeight="1" x14ac:dyDescent="0.25">
      <c r="A1573" s="11" t="s">
        <v>1110</v>
      </c>
      <c r="B1573" s="12" t="s">
        <v>11</v>
      </c>
      <c r="C1573" s="11" t="s">
        <v>12</v>
      </c>
      <c r="D1573" s="11" t="s">
        <v>13</v>
      </c>
      <c r="E1573" s="185" t="s">
        <v>14</v>
      </c>
      <c r="F1573" s="184"/>
      <c r="G1573" s="13" t="s">
        <v>15</v>
      </c>
      <c r="H1573" s="12" t="s">
        <v>16</v>
      </c>
      <c r="I1573" s="12" t="s">
        <v>17</v>
      </c>
      <c r="J1573" s="12" t="s">
        <v>18</v>
      </c>
      <c r="K1573" s="14"/>
      <c r="L1573" s="15"/>
      <c r="M1573" s="6">
        <f t="shared" si="422"/>
        <v>0</v>
      </c>
    </row>
    <row r="1574" spans="1:15" ht="39" customHeight="1" x14ac:dyDescent="0.25">
      <c r="A1574" s="16" t="s">
        <v>19</v>
      </c>
      <c r="B1574" s="17" t="s">
        <v>1111</v>
      </c>
      <c r="C1574" s="16" t="s">
        <v>21</v>
      </c>
      <c r="D1574" s="16" t="s">
        <v>1112</v>
      </c>
      <c r="E1574" s="186" t="s">
        <v>543</v>
      </c>
      <c r="F1574" s="184"/>
      <c r="G1574" s="18" t="s">
        <v>159</v>
      </c>
      <c r="H1574" s="19">
        <v>1</v>
      </c>
      <c r="I1574" s="20">
        <v>10.85</v>
      </c>
      <c r="J1574" s="20">
        <v>10.85</v>
      </c>
      <c r="K1574" s="52">
        <f>SUM(K1575:K1582)</f>
        <v>10.85</v>
      </c>
      <c r="L1574" s="22"/>
      <c r="M1574" s="6">
        <f t="shared" si="422"/>
        <v>0</v>
      </c>
    </row>
    <row r="1575" spans="1:15" ht="25.5" customHeight="1" x14ac:dyDescent="0.25">
      <c r="A1575" s="23" t="s">
        <v>25</v>
      </c>
      <c r="B1575" s="24" t="s">
        <v>160</v>
      </c>
      <c r="C1575" s="23" t="s">
        <v>21</v>
      </c>
      <c r="D1575" s="23" t="s">
        <v>161</v>
      </c>
      <c r="E1575" s="183" t="s">
        <v>23</v>
      </c>
      <c r="F1575" s="184"/>
      <c r="G1575" s="25" t="s">
        <v>24</v>
      </c>
      <c r="H1575" s="26">
        <v>3.61E-2</v>
      </c>
      <c r="I1575" s="27">
        <v>25.55</v>
      </c>
      <c r="J1575" s="27">
        <v>0.92</v>
      </c>
      <c r="K1575" s="28">
        <f t="shared" ref="K1575:K1582" si="432">TRUNC(H1575*I1575,2)</f>
        <v>0.92</v>
      </c>
      <c r="L1575" s="29"/>
      <c r="M1575" s="6">
        <f t="shared" si="422"/>
        <v>0</v>
      </c>
    </row>
    <row r="1576" spans="1:15" ht="25.5" customHeight="1" x14ac:dyDescent="0.25">
      <c r="A1576" s="23" t="s">
        <v>25</v>
      </c>
      <c r="B1576" s="24" t="s">
        <v>1113</v>
      </c>
      <c r="C1576" s="23" t="s">
        <v>21</v>
      </c>
      <c r="D1576" s="23" t="s">
        <v>1114</v>
      </c>
      <c r="E1576" s="183" t="s">
        <v>23</v>
      </c>
      <c r="F1576" s="184"/>
      <c r="G1576" s="25" t="s">
        <v>24</v>
      </c>
      <c r="H1576" s="26">
        <v>3.61E-2</v>
      </c>
      <c r="I1576" s="27">
        <v>20.92</v>
      </c>
      <c r="J1576" s="27">
        <v>0.75</v>
      </c>
      <c r="K1576" s="28">
        <f t="shared" si="432"/>
        <v>0.75</v>
      </c>
      <c r="L1576" s="29"/>
      <c r="M1576" s="6">
        <f t="shared" si="422"/>
        <v>0</v>
      </c>
    </row>
    <row r="1577" spans="1:15" ht="25.5" customHeight="1" x14ac:dyDescent="0.25">
      <c r="A1577" s="23" t="s">
        <v>28</v>
      </c>
      <c r="B1577" s="24" t="s">
        <v>1115</v>
      </c>
      <c r="C1577" s="23" t="s">
        <v>21</v>
      </c>
      <c r="D1577" s="23" t="s">
        <v>1116</v>
      </c>
      <c r="E1577" s="183" t="s">
        <v>31</v>
      </c>
      <c r="F1577" s="184"/>
      <c r="G1577" s="25" t="s">
        <v>159</v>
      </c>
      <c r="H1577" s="26">
        <v>1</v>
      </c>
      <c r="I1577" s="27">
        <v>2.41</v>
      </c>
      <c r="J1577" s="27">
        <v>2.41</v>
      </c>
      <c r="K1577" s="28">
        <f t="shared" si="432"/>
        <v>2.41</v>
      </c>
      <c r="L1577" s="29"/>
      <c r="M1577" s="6">
        <f t="shared" si="422"/>
        <v>0</v>
      </c>
    </row>
    <row r="1578" spans="1:15" ht="25.5" customHeight="1" x14ac:dyDescent="0.25">
      <c r="A1578" s="23" t="s">
        <v>28</v>
      </c>
      <c r="B1578" s="24" t="s">
        <v>1117</v>
      </c>
      <c r="C1578" s="23" t="s">
        <v>21</v>
      </c>
      <c r="D1578" s="23" t="s">
        <v>1118</v>
      </c>
      <c r="E1578" s="183" t="s">
        <v>31</v>
      </c>
      <c r="F1578" s="184"/>
      <c r="G1578" s="25" t="s">
        <v>159</v>
      </c>
      <c r="H1578" s="26">
        <v>7.4999999999999997E-3</v>
      </c>
      <c r="I1578" s="27">
        <v>87.17</v>
      </c>
      <c r="J1578" s="27">
        <v>0.65</v>
      </c>
      <c r="K1578" s="28">
        <f t="shared" si="432"/>
        <v>0.65</v>
      </c>
      <c r="L1578" s="29"/>
      <c r="M1578" s="6">
        <f t="shared" si="422"/>
        <v>0</v>
      </c>
    </row>
    <row r="1579" spans="1:15" ht="24" customHeight="1" x14ac:dyDescent="0.25">
      <c r="A1579" s="23" t="s">
        <v>28</v>
      </c>
      <c r="B1579" s="24" t="s">
        <v>1119</v>
      </c>
      <c r="C1579" s="23" t="s">
        <v>21</v>
      </c>
      <c r="D1579" s="23" t="s">
        <v>1120</v>
      </c>
      <c r="E1579" s="183" t="s">
        <v>31</v>
      </c>
      <c r="F1579" s="184"/>
      <c r="G1579" s="25" t="s">
        <v>159</v>
      </c>
      <c r="H1579" s="26">
        <v>1.2999999999999999E-2</v>
      </c>
      <c r="I1579" s="27">
        <v>2.75</v>
      </c>
      <c r="J1579" s="27">
        <v>0.03</v>
      </c>
      <c r="K1579" s="28">
        <f t="shared" si="432"/>
        <v>0.03</v>
      </c>
      <c r="L1579" s="29"/>
      <c r="M1579" s="6">
        <f t="shared" si="422"/>
        <v>0</v>
      </c>
    </row>
    <row r="1580" spans="1:15" ht="25.5" customHeight="1" x14ac:dyDescent="0.25">
      <c r="A1580" s="23" t="s">
        <v>28</v>
      </c>
      <c r="B1580" s="24" t="s">
        <v>1121</v>
      </c>
      <c r="C1580" s="23" t="s">
        <v>21</v>
      </c>
      <c r="D1580" s="23" t="s">
        <v>1122</v>
      </c>
      <c r="E1580" s="183" t="s">
        <v>31</v>
      </c>
      <c r="F1580" s="184"/>
      <c r="G1580" s="25" t="s">
        <v>159</v>
      </c>
      <c r="H1580" s="26">
        <v>1</v>
      </c>
      <c r="I1580" s="27">
        <v>4.93</v>
      </c>
      <c r="J1580" s="27">
        <v>4.93</v>
      </c>
      <c r="K1580" s="28">
        <f t="shared" si="432"/>
        <v>4.93</v>
      </c>
      <c r="L1580" s="29"/>
      <c r="M1580" s="6">
        <f t="shared" si="422"/>
        <v>0</v>
      </c>
    </row>
    <row r="1581" spans="1:15" ht="39" customHeight="1" x14ac:dyDescent="0.25">
      <c r="A1581" s="23" t="s">
        <v>28</v>
      </c>
      <c r="B1581" s="24" t="s">
        <v>1123</v>
      </c>
      <c r="C1581" s="23" t="s">
        <v>21</v>
      </c>
      <c r="D1581" s="23" t="s">
        <v>1124</v>
      </c>
      <c r="E1581" s="183" t="s">
        <v>31</v>
      </c>
      <c r="F1581" s="184"/>
      <c r="G1581" s="25" t="s">
        <v>159</v>
      </c>
      <c r="H1581" s="26">
        <v>2.5000000000000001E-2</v>
      </c>
      <c r="I1581" s="27">
        <v>31.75</v>
      </c>
      <c r="J1581" s="27">
        <v>0.79</v>
      </c>
      <c r="K1581" s="28">
        <f t="shared" si="432"/>
        <v>0.79</v>
      </c>
      <c r="L1581" s="29"/>
      <c r="M1581" s="6">
        <f t="shared" si="422"/>
        <v>0</v>
      </c>
    </row>
    <row r="1582" spans="1:15" ht="24" customHeight="1" x14ac:dyDescent="0.25">
      <c r="A1582" s="23" t="s">
        <v>28</v>
      </c>
      <c r="B1582" s="24" t="s">
        <v>1125</v>
      </c>
      <c r="C1582" s="23" t="s">
        <v>21</v>
      </c>
      <c r="D1582" s="23" t="s">
        <v>1126</v>
      </c>
      <c r="E1582" s="183" t="s">
        <v>31</v>
      </c>
      <c r="F1582" s="184"/>
      <c r="G1582" s="25" t="s">
        <v>159</v>
      </c>
      <c r="H1582" s="26">
        <v>4.8999999999999998E-3</v>
      </c>
      <c r="I1582" s="27">
        <v>76.94</v>
      </c>
      <c r="J1582" s="27">
        <v>0.37</v>
      </c>
      <c r="K1582" s="28">
        <f t="shared" si="432"/>
        <v>0.37</v>
      </c>
      <c r="L1582" s="29"/>
      <c r="M1582" s="6">
        <f t="shared" si="422"/>
        <v>0</v>
      </c>
    </row>
    <row r="1583" spans="1:15" ht="18" customHeight="1" x14ac:dyDescent="0.25">
      <c r="A1583" s="30"/>
      <c r="B1583" s="30"/>
      <c r="C1583" s="30"/>
      <c r="D1583" s="30"/>
      <c r="E1583" s="30" t="s">
        <v>41</v>
      </c>
      <c r="F1583" s="31">
        <v>1.33</v>
      </c>
      <c r="G1583" s="30" t="s">
        <v>42</v>
      </c>
      <c r="H1583" s="31">
        <v>0</v>
      </c>
      <c r="I1583" s="30" t="s">
        <v>43</v>
      </c>
      <c r="J1583" s="31">
        <v>1.33</v>
      </c>
      <c r="K1583" s="32"/>
      <c r="L1583" s="29"/>
      <c r="M1583" s="6">
        <f t="shared" si="422"/>
        <v>0</v>
      </c>
    </row>
    <row r="1584" spans="1:15" ht="18" customHeight="1" x14ac:dyDescent="0.25">
      <c r="A1584" s="30"/>
      <c r="B1584" s="30"/>
      <c r="C1584" s="30"/>
      <c r="D1584" s="30"/>
      <c r="E1584" s="30" t="s">
        <v>44</v>
      </c>
      <c r="F1584" s="31">
        <v>2.78</v>
      </c>
      <c r="G1584" s="30"/>
      <c r="H1584" s="187" t="s">
        <v>45</v>
      </c>
      <c r="I1584" s="188"/>
      <c r="J1584" s="31">
        <v>13.52</v>
      </c>
      <c r="K1584" s="46">
        <f>TRUNC(K1574*1.247,2)</f>
        <v>13.52</v>
      </c>
      <c r="L1584" s="29"/>
      <c r="M1584" s="6">
        <f t="shared" si="422"/>
        <v>0</v>
      </c>
    </row>
    <row r="1585" spans="1:15" x14ac:dyDescent="0.25">
      <c r="A1585" s="35"/>
      <c r="B1585" s="35"/>
      <c r="C1585" s="35"/>
      <c r="D1585" s="35"/>
      <c r="E1585" s="35"/>
      <c r="F1585" s="35"/>
      <c r="G1585" s="35" t="s">
        <v>46</v>
      </c>
      <c r="H1585" s="36" t="s">
        <v>810</v>
      </c>
      <c r="I1585" s="35" t="s">
        <v>48</v>
      </c>
      <c r="J1585" s="37">
        <v>67.599999999999994</v>
      </c>
      <c r="K1585" s="45">
        <f>TRUNC(H1585*K1584,2)</f>
        <v>67.599999999999994</v>
      </c>
      <c r="L1585" s="39">
        <f>J1585-K1585</f>
        <v>0</v>
      </c>
      <c r="M1585" s="6">
        <f t="shared" si="422"/>
        <v>0</v>
      </c>
      <c r="N1585" s="40">
        <f t="shared" ref="N1585:O1585" si="433">J1585</f>
        <v>67.599999999999994</v>
      </c>
      <c r="O1585" s="40">
        <f t="shared" si="433"/>
        <v>67.599999999999994</v>
      </c>
    </row>
    <row r="1586" spans="1:15" ht="0.75" customHeight="1" x14ac:dyDescent="0.25">
      <c r="A1586" s="41"/>
      <c r="B1586" s="41"/>
      <c r="C1586" s="41"/>
      <c r="D1586" s="41"/>
      <c r="E1586" s="41"/>
      <c r="F1586" s="41"/>
      <c r="G1586" s="41"/>
      <c r="H1586" s="41"/>
      <c r="I1586" s="41"/>
      <c r="J1586" s="41"/>
      <c r="K1586" s="42"/>
      <c r="L1586" s="43"/>
      <c r="M1586" s="6">
        <f t="shared" si="422"/>
        <v>0</v>
      </c>
    </row>
    <row r="1587" spans="1:15" ht="18" customHeight="1" x14ac:dyDescent="0.25">
      <c r="A1587" s="11" t="s">
        <v>1127</v>
      </c>
      <c r="B1587" s="12" t="s">
        <v>11</v>
      </c>
      <c r="C1587" s="11" t="s">
        <v>12</v>
      </c>
      <c r="D1587" s="11" t="s">
        <v>13</v>
      </c>
      <c r="E1587" s="185" t="s">
        <v>14</v>
      </c>
      <c r="F1587" s="184"/>
      <c r="G1587" s="13" t="s">
        <v>15</v>
      </c>
      <c r="H1587" s="12" t="s">
        <v>16</v>
      </c>
      <c r="I1587" s="12" t="s">
        <v>17</v>
      </c>
      <c r="J1587" s="12" t="s">
        <v>18</v>
      </c>
      <c r="K1587" s="14"/>
      <c r="L1587" s="15"/>
      <c r="M1587" s="6">
        <f t="shared" si="422"/>
        <v>0</v>
      </c>
    </row>
    <row r="1588" spans="1:15" ht="39" customHeight="1" x14ac:dyDescent="0.25">
      <c r="A1588" s="16" t="s">
        <v>19</v>
      </c>
      <c r="B1588" s="17" t="s">
        <v>1128</v>
      </c>
      <c r="C1588" s="16" t="s">
        <v>21</v>
      </c>
      <c r="D1588" s="16" t="s">
        <v>1129</v>
      </c>
      <c r="E1588" s="186" t="s">
        <v>543</v>
      </c>
      <c r="F1588" s="184"/>
      <c r="G1588" s="18" t="s">
        <v>159</v>
      </c>
      <c r="H1588" s="19">
        <v>1</v>
      </c>
      <c r="I1588" s="20">
        <v>11.6</v>
      </c>
      <c r="J1588" s="20">
        <v>11.6</v>
      </c>
      <c r="K1588" s="52">
        <f>SUM(K1589:K1594)</f>
        <v>11.600000000000001</v>
      </c>
      <c r="L1588" s="22"/>
      <c r="M1588" s="6">
        <f t="shared" si="422"/>
        <v>0</v>
      </c>
    </row>
    <row r="1589" spans="1:15" ht="25.5" customHeight="1" x14ac:dyDescent="0.25">
      <c r="A1589" s="23" t="s">
        <v>25</v>
      </c>
      <c r="B1589" s="24" t="s">
        <v>160</v>
      </c>
      <c r="C1589" s="23" t="s">
        <v>21</v>
      </c>
      <c r="D1589" s="23" t="s">
        <v>161</v>
      </c>
      <c r="E1589" s="183" t="s">
        <v>23</v>
      </c>
      <c r="F1589" s="184"/>
      <c r="G1589" s="25" t="s">
        <v>24</v>
      </c>
      <c r="H1589" s="26">
        <v>0.12180000000000001</v>
      </c>
      <c r="I1589" s="27">
        <v>25.55</v>
      </c>
      <c r="J1589" s="27">
        <v>3.11</v>
      </c>
      <c r="K1589" s="28">
        <f t="shared" ref="K1589:K1594" si="434">TRUNC(H1589*I1589,2)</f>
        <v>3.11</v>
      </c>
      <c r="L1589" s="29"/>
      <c r="M1589" s="6">
        <f t="shared" si="422"/>
        <v>0</v>
      </c>
    </row>
    <row r="1590" spans="1:15" ht="25.5" customHeight="1" x14ac:dyDescent="0.25">
      <c r="A1590" s="23" t="s">
        <v>25</v>
      </c>
      <c r="B1590" s="24" t="s">
        <v>1113</v>
      </c>
      <c r="C1590" s="23" t="s">
        <v>21</v>
      </c>
      <c r="D1590" s="23" t="s">
        <v>1114</v>
      </c>
      <c r="E1590" s="183" t="s">
        <v>23</v>
      </c>
      <c r="F1590" s="184"/>
      <c r="G1590" s="25" t="s">
        <v>24</v>
      </c>
      <c r="H1590" s="26">
        <v>0.12180000000000001</v>
      </c>
      <c r="I1590" s="27">
        <v>20.92</v>
      </c>
      <c r="J1590" s="27">
        <v>2.54</v>
      </c>
      <c r="K1590" s="28">
        <f t="shared" si="434"/>
        <v>2.54</v>
      </c>
      <c r="L1590" s="29"/>
      <c r="M1590" s="6">
        <f t="shared" si="422"/>
        <v>0</v>
      </c>
    </row>
    <row r="1591" spans="1:15" ht="25.5" customHeight="1" x14ac:dyDescent="0.25">
      <c r="A1591" s="23" t="s">
        <v>28</v>
      </c>
      <c r="B1591" s="24" t="s">
        <v>1130</v>
      </c>
      <c r="C1591" s="23" t="s">
        <v>21</v>
      </c>
      <c r="D1591" s="23" t="s">
        <v>1131</v>
      </c>
      <c r="E1591" s="183" t="s">
        <v>31</v>
      </c>
      <c r="F1591" s="184"/>
      <c r="G1591" s="25" t="s">
        <v>159</v>
      </c>
      <c r="H1591" s="26">
        <v>1</v>
      </c>
      <c r="I1591" s="27">
        <v>3.64</v>
      </c>
      <c r="J1591" s="27">
        <v>3.64</v>
      </c>
      <c r="K1591" s="28">
        <f t="shared" si="434"/>
        <v>3.64</v>
      </c>
      <c r="L1591" s="29"/>
      <c r="M1591" s="6">
        <f t="shared" si="422"/>
        <v>0</v>
      </c>
    </row>
    <row r="1592" spans="1:15" ht="25.5" customHeight="1" x14ac:dyDescent="0.25">
      <c r="A1592" s="23" t="s">
        <v>28</v>
      </c>
      <c r="B1592" s="24" t="s">
        <v>1117</v>
      </c>
      <c r="C1592" s="23" t="s">
        <v>21</v>
      </c>
      <c r="D1592" s="23" t="s">
        <v>1118</v>
      </c>
      <c r="E1592" s="183" t="s">
        <v>31</v>
      </c>
      <c r="F1592" s="184"/>
      <c r="G1592" s="25" t="s">
        <v>159</v>
      </c>
      <c r="H1592" s="26">
        <v>1.4999999999999999E-2</v>
      </c>
      <c r="I1592" s="27">
        <v>87.17</v>
      </c>
      <c r="J1592" s="27">
        <v>1.3</v>
      </c>
      <c r="K1592" s="28">
        <f t="shared" si="434"/>
        <v>1.3</v>
      </c>
      <c r="L1592" s="29"/>
      <c r="M1592" s="6">
        <f t="shared" si="422"/>
        <v>0</v>
      </c>
    </row>
    <row r="1593" spans="1:15" ht="24" customHeight="1" x14ac:dyDescent="0.25">
      <c r="A1593" s="23" t="s">
        <v>28</v>
      </c>
      <c r="B1593" s="24" t="s">
        <v>1119</v>
      </c>
      <c r="C1593" s="23" t="s">
        <v>21</v>
      </c>
      <c r="D1593" s="23" t="s">
        <v>1120</v>
      </c>
      <c r="E1593" s="183" t="s">
        <v>31</v>
      </c>
      <c r="F1593" s="184"/>
      <c r="G1593" s="25" t="s">
        <v>159</v>
      </c>
      <c r="H1593" s="26">
        <v>4.0599999999999997E-2</v>
      </c>
      <c r="I1593" s="27">
        <v>2.75</v>
      </c>
      <c r="J1593" s="27">
        <v>0.11</v>
      </c>
      <c r="K1593" s="28">
        <f t="shared" si="434"/>
        <v>0.11</v>
      </c>
      <c r="L1593" s="29"/>
      <c r="M1593" s="6">
        <f t="shared" si="422"/>
        <v>0</v>
      </c>
    </row>
    <row r="1594" spans="1:15" ht="24" customHeight="1" x14ac:dyDescent="0.25">
      <c r="A1594" s="23" t="s">
        <v>28</v>
      </c>
      <c r="B1594" s="24" t="s">
        <v>1125</v>
      </c>
      <c r="C1594" s="23" t="s">
        <v>21</v>
      </c>
      <c r="D1594" s="23" t="s">
        <v>1126</v>
      </c>
      <c r="E1594" s="183" t="s">
        <v>31</v>
      </c>
      <c r="F1594" s="184"/>
      <c r="G1594" s="25" t="s">
        <v>159</v>
      </c>
      <c r="H1594" s="26">
        <v>1.18E-2</v>
      </c>
      <c r="I1594" s="27">
        <v>76.94</v>
      </c>
      <c r="J1594" s="27">
        <v>0.9</v>
      </c>
      <c r="K1594" s="28">
        <f t="shared" si="434"/>
        <v>0.9</v>
      </c>
      <c r="L1594" s="29"/>
      <c r="M1594" s="6">
        <f t="shared" si="422"/>
        <v>0</v>
      </c>
    </row>
    <row r="1595" spans="1:15" ht="18" customHeight="1" x14ac:dyDescent="0.25">
      <c r="A1595" s="30"/>
      <c r="B1595" s="30"/>
      <c r="C1595" s="30"/>
      <c r="D1595" s="30"/>
      <c r="E1595" s="30" t="s">
        <v>41</v>
      </c>
      <c r="F1595" s="31">
        <v>4.5199999999999996</v>
      </c>
      <c r="G1595" s="30" t="s">
        <v>42</v>
      </c>
      <c r="H1595" s="31">
        <v>0</v>
      </c>
      <c r="I1595" s="30" t="s">
        <v>43</v>
      </c>
      <c r="J1595" s="31">
        <v>4.5199999999999996</v>
      </c>
      <c r="K1595" s="32"/>
      <c r="L1595" s="29"/>
      <c r="M1595" s="6">
        <f t="shared" si="422"/>
        <v>0</v>
      </c>
    </row>
    <row r="1596" spans="1:15" ht="18" customHeight="1" x14ac:dyDescent="0.25">
      <c r="A1596" s="30"/>
      <c r="B1596" s="30"/>
      <c r="C1596" s="30"/>
      <c r="D1596" s="30"/>
      <c r="E1596" s="30" t="s">
        <v>44</v>
      </c>
      <c r="F1596" s="31">
        <v>2.98</v>
      </c>
      <c r="G1596" s="30"/>
      <c r="H1596" s="187" t="s">
        <v>45</v>
      </c>
      <c r="I1596" s="188"/>
      <c r="J1596" s="31">
        <v>14.46</v>
      </c>
      <c r="K1596" s="46">
        <f>TRUNC(K1588*1.247,2)</f>
        <v>14.46</v>
      </c>
      <c r="L1596" s="29"/>
      <c r="M1596" s="6">
        <f t="shared" si="422"/>
        <v>0</v>
      </c>
    </row>
    <row r="1597" spans="1:15" x14ac:dyDescent="0.25">
      <c r="A1597" s="35"/>
      <c r="B1597" s="35"/>
      <c r="C1597" s="35"/>
      <c r="D1597" s="35"/>
      <c r="E1597" s="35"/>
      <c r="F1597" s="35"/>
      <c r="G1597" s="35" t="s">
        <v>46</v>
      </c>
      <c r="H1597" s="36" t="s">
        <v>845</v>
      </c>
      <c r="I1597" s="35" t="s">
        <v>48</v>
      </c>
      <c r="J1597" s="37">
        <v>28.92</v>
      </c>
      <c r="K1597" s="45">
        <f>TRUNC(H1597*K1596,2)</f>
        <v>28.92</v>
      </c>
      <c r="L1597" s="39">
        <f>J1597-K1597</f>
        <v>0</v>
      </c>
      <c r="M1597" s="6">
        <f t="shared" si="422"/>
        <v>0</v>
      </c>
      <c r="N1597" s="40">
        <f t="shared" ref="N1597:O1597" si="435">J1597</f>
        <v>28.92</v>
      </c>
      <c r="O1597" s="40">
        <f t="shared" si="435"/>
        <v>28.92</v>
      </c>
    </row>
    <row r="1598" spans="1:15" ht="0.75" customHeight="1" x14ac:dyDescent="0.25">
      <c r="A1598" s="41"/>
      <c r="B1598" s="41"/>
      <c r="C1598" s="41"/>
      <c r="D1598" s="41"/>
      <c r="E1598" s="41"/>
      <c r="F1598" s="41"/>
      <c r="G1598" s="41"/>
      <c r="H1598" s="41"/>
      <c r="I1598" s="41"/>
      <c r="J1598" s="41"/>
      <c r="K1598" s="42"/>
      <c r="L1598" s="43"/>
      <c r="M1598" s="6">
        <f t="shared" si="422"/>
        <v>0</v>
      </c>
    </row>
    <row r="1599" spans="1:15" ht="18" customHeight="1" x14ac:dyDescent="0.25">
      <c r="A1599" s="11" t="s">
        <v>1132</v>
      </c>
      <c r="B1599" s="12" t="s">
        <v>11</v>
      </c>
      <c r="C1599" s="11" t="s">
        <v>12</v>
      </c>
      <c r="D1599" s="11" t="s">
        <v>13</v>
      </c>
      <c r="E1599" s="185" t="s">
        <v>14</v>
      </c>
      <c r="F1599" s="184"/>
      <c r="G1599" s="13" t="s">
        <v>15</v>
      </c>
      <c r="H1599" s="12" t="s">
        <v>16</v>
      </c>
      <c r="I1599" s="12" t="s">
        <v>17</v>
      </c>
      <c r="J1599" s="12" t="s">
        <v>18</v>
      </c>
      <c r="K1599" s="14"/>
      <c r="L1599" s="15"/>
      <c r="M1599" s="6">
        <f t="shared" si="422"/>
        <v>0</v>
      </c>
    </row>
    <row r="1600" spans="1:15" ht="39" customHeight="1" x14ac:dyDescent="0.25">
      <c r="A1600" s="16" t="s">
        <v>19</v>
      </c>
      <c r="B1600" s="17" t="s">
        <v>1133</v>
      </c>
      <c r="C1600" s="16" t="s">
        <v>21</v>
      </c>
      <c r="D1600" s="16" t="s">
        <v>1134</v>
      </c>
      <c r="E1600" s="186" t="s">
        <v>543</v>
      </c>
      <c r="F1600" s="184"/>
      <c r="G1600" s="18" t="s">
        <v>159</v>
      </c>
      <c r="H1600" s="19">
        <v>1</v>
      </c>
      <c r="I1600" s="20">
        <v>21.56</v>
      </c>
      <c r="J1600" s="20">
        <v>21.56</v>
      </c>
      <c r="K1600" s="52">
        <f>SUM(K1601:K1606)</f>
        <v>21.56</v>
      </c>
      <c r="L1600" s="22"/>
      <c r="M1600" s="6">
        <f t="shared" si="422"/>
        <v>0</v>
      </c>
    </row>
    <row r="1601" spans="1:15" ht="25.5" customHeight="1" x14ac:dyDescent="0.25">
      <c r="A1601" s="23" t="s">
        <v>25</v>
      </c>
      <c r="B1601" s="24" t="s">
        <v>1113</v>
      </c>
      <c r="C1601" s="23" t="s">
        <v>21</v>
      </c>
      <c r="D1601" s="23" t="s">
        <v>1114</v>
      </c>
      <c r="E1601" s="183" t="s">
        <v>23</v>
      </c>
      <c r="F1601" s="184"/>
      <c r="G1601" s="25" t="s">
        <v>24</v>
      </c>
      <c r="H1601" s="26">
        <v>0.1208</v>
      </c>
      <c r="I1601" s="27">
        <v>20.92</v>
      </c>
      <c r="J1601" s="27">
        <v>2.52</v>
      </c>
      <c r="K1601" s="28">
        <f t="shared" ref="K1601:K1606" si="436">TRUNC(H1601*I1601,2)</f>
        <v>2.52</v>
      </c>
      <c r="L1601" s="29"/>
      <c r="M1601" s="6">
        <f t="shared" si="422"/>
        <v>0</v>
      </c>
    </row>
    <row r="1602" spans="1:15" ht="25.5" customHeight="1" x14ac:dyDescent="0.25">
      <c r="A1602" s="23" t="s">
        <v>25</v>
      </c>
      <c r="B1602" s="24" t="s">
        <v>160</v>
      </c>
      <c r="C1602" s="23" t="s">
        <v>21</v>
      </c>
      <c r="D1602" s="23" t="s">
        <v>161</v>
      </c>
      <c r="E1602" s="183" t="s">
        <v>23</v>
      </c>
      <c r="F1602" s="184"/>
      <c r="G1602" s="25" t="s">
        <v>24</v>
      </c>
      <c r="H1602" s="26">
        <v>0.1208</v>
      </c>
      <c r="I1602" s="27">
        <v>25.55</v>
      </c>
      <c r="J1602" s="27">
        <v>3.08</v>
      </c>
      <c r="K1602" s="28">
        <f t="shared" si="436"/>
        <v>3.08</v>
      </c>
      <c r="L1602" s="29"/>
      <c r="M1602" s="6">
        <f t="shared" si="422"/>
        <v>0</v>
      </c>
    </row>
    <row r="1603" spans="1:15" ht="24" customHeight="1" x14ac:dyDescent="0.25">
      <c r="A1603" s="23" t="s">
        <v>28</v>
      </c>
      <c r="B1603" s="24" t="s">
        <v>1119</v>
      </c>
      <c r="C1603" s="23" t="s">
        <v>21</v>
      </c>
      <c r="D1603" s="23" t="s">
        <v>1120</v>
      </c>
      <c r="E1603" s="183" t="s">
        <v>31</v>
      </c>
      <c r="F1603" s="184"/>
      <c r="G1603" s="25" t="s">
        <v>159</v>
      </c>
      <c r="H1603" s="26">
        <v>4.0300000000000002E-2</v>
      </c>
      <c r="I1603" s="27">
        <v>2.75</v>
      </c>
      <c r="J1603" s="27">
        <v>0.11</v>
      </c>
      <c r="K1603" s="28">
        <f t="shared" si="436"/>
        <v>0.11</v>
      </c>
      <c r="L1603" s="29"/>
      <c r="M1603" s="6">
        <f t="shared" si="422"/>
        <v>0</v>
      </c>
    </row>
    <row r="1604" spans="1:15" ht="25.5" customHeight="1" x14ac:dyDescent="0.25">
      <c r="A1604" s="23" t="s">
        <v>28</v>
      </c>
      <c r="B1604" s="24" t="s">
        <v>1117</v>
      </c>
      <c r="C1604" s="23" t="s">
        <v>21</v>
      </c>
      <c r="D1604" s="23" t="s">
        <v>1118</v>
      </c>
      <c r="E1604" s="183" t="s">
        <v>31</v>
      </c>
      <c r="F1604" s="184"/>
      <c r="G1604" s="25" t="s">
        <v>159</v>
      </c>
      <c r="H1604" s="26">
        <v>1.0999999999999999E-2</v>
      </c>
      <c r="I1604" s="27">
        <v>87.17</v>
      </c>
      <c r="J1604" s="27">
        <v>0.95</v>
      </c>
      <c r="K1604" s="28">
        <f t="shared" si="436"/>
        <v>0.95</v>
      </c>
      <c r="L1604" s="29"/>
      <c r="M1604" s="6">
        <f t="shared" si="422"/>
        <v>0</v>
      </c>
    </row>
    <row r="1605" spans="1:15" ht="24" customHeight="1" x14ac:dyDescent="0.25">
      <c r="A1605" s="23" t="s">
        <v>28</v>
      </c>
      <c r="B1605" s="24" t="s">
        <v>1125</v>
      </c>
      <c r="C1605" s="23" t="s">
        <v>21</v>
      </c>
      <c r="D1605" s="23" t="s">
        <v>1126</v>
      </c>
      <c r="E1605" s="183" t="s">
        <v>31</v>
      </c>
      <c r="F1605" s="184"/>
      <c r="G1605" s="25" t="s">
        <v>159</v>
      </c>
      <c r="H1605" s="26">
        <v>9.4000000000000004E-3</v>
      </c>
      <c r="I1605" s="27">
        <v>76.94</v>
      </c>
      <c r="J1605" s="27">
        <v>0.72</v>
      </c>
      <c r="K1605" s="28">
        <f t="shared" si="436"/>
        <v>0.72</v>
      </c>
      <c r="L1605" s="29"/>
      <c r="M1605" s="6">
        <f t="shared" si="422"/>
        <v>0</v>
      </c>
    </row>
    <row r="1606" spans="1:15" ht="25.5" customHeight="1" x14ac:dyDescent="0.25">
      <c r="A1606" s="23" t="s">
        <v>28</v>
      </c>
      <c r="B1606" s="24" t="s">
        <v>1135</v>
      </c>
      <c r="C1606" s="23" t="s">
        <v>21</v>
      </c>
      <c r="D1606" s="23" t="s">
        <v>1136</v>
      </c>
      <c r="E1606" s="183" t="s">
        <v>31</v>
      </c>
      <c r="F1606" s="184"/>
      <c r="G1606" s="25" t="s">
        <v>159</v>
      </c>
      <c r="H1606" s="26">
        <v>1</v>
      </c>
      <c r="I1606" s="27">
        <v>14.18</v>
      </c>
      <c r="J1606" s="27">
        <v>14.18</v>
      </c>
      <c r="K1606" s="28">
        <f t="shared" si="436"/>
        <v>14.18</v>
      </c>
      <c r="L1606" s="29"/>
      <c r="M1606" s="6">
        <f t="shared" si="422"/>
        <v>0</v>
      </c>
    </row>
    <row r="1607" spans="1:15" ht="18" customHeight="1" x14ac:dyDescent="0.25">
      <c r="A1607" s="30"/>
      <c r="B1607" s="30"/>
      <c r="C1607" s="30"/>
      <c r="D1607" s="30"/>
      <c r="E1607" s="30" t="s">
        <v>41</v>
      </c>
      <c r="F1607" s="31">
        <v>4.4800000000000004</v>
      </c>
      <c r="G1607" s="30" t="s">
        <v>42</v>
      </c>
      <c r="H1607" s="31">
        <v>0</v>
      </c>
      <c r="I1607" s="30" t="s">
        <v>43</v>
      </c>
      <c r="J1607" s="31">
        <v>4.4800000000000004</v>
      </c>
      <c r="K1607" s="32"/>
      <c r="L1607" s="29"/>
      <c r="M1607" s="6">
        <f t="shared" si="422"/>
        <v>0</v>
      </c>
    </row>
    <row r="1608" spans="1:15" ht="18" customHeight="1" x14ac:dyDescent="0.25">
      <c r="A1608" s="30"/>
      <c r="B1608" s="30"/>
      <c r="C1608" s="30"/>
      <c r="D1608" s="30"/>
      <c r="E1608" s="30" t="s">
        <v>44</v>
      </c>
      <c r="F1608" s="31">
        <v>5.54</v>
      </c>
      <c r="G1608" s="30"/>
      <c r="H1608" s="187" t="s">
        <v>45</v>
      </c>
      <c r="I1608" s="188"/>
      <c r="J1608" s="31">
        <v>26.88</v>
      </c>
      <c r="K1608" s="46">
        <f>TRUNC(K1600*1.247,2)</f>
        <v>26.88</v>
      </c>
      <c r="L1608" s="29"/>
      <c r="M1608" s="6">
        <f t="shared" si="422"/>
        <v>0</v>
      </c>
    </row>
    <row r="1609" spans="1:15" x14ac:dyDescent="0.25">
      <c r="A1609" s="35"/>
      <c r="B1609" s="35"/>
      <c r="C1609" s="35"/>
      <c r="D1609" s="35"/>
      <c r="E1609" s="35"/>
      <c r="F1609" s="35"/>
      <c r="G1609" s="35" t="s">
        <v>46</v>
      </c>
      <c r="H1609" s="36" t="s">
        <v>170</v>
      </c>
      <c r="I1609" s="35" t="s">
        <v>48</v>
      </c>
      <c r="J1609" s="31">
        <v>26.88</v>
      </c>
      <c r="K1609" s="45">
        <f>TRUNC(H1609*K1608,2)</f>
        <v>26.88</v>
      </c>
      <c r="L1609" s="39">
        <f>J1609-K1609</f>
        <v>0</v>
      </c>
      <c r="M1609" s="6">
        <f t="shared" si="422"/>
        <v>0</v>
      </c>
      <c r="N1609" s="40">
        <f t="shared" ref="N1609:O1609" si="437">J1609</f>
        <v>26.88</v>
      </c>
      <c r="O1609" s="40">
        <f t="shared" si="437"/>
        <v>26.88</v>
      </c>
    </row>
    <row r="1610" spans="1:15" ht="0.75" customHeight="1" x14ac:dyDescent="0.25">
      <c r="A1610" s="41"/>
      <c r="B1610" s="41"/>
      <c r="C1610" s="41"/>
      <c r="D1610" s="41"/>
      <c r="E1610" s="41"/>
      <c r="F1610" s="41"/>
      <c r="G1610" s="41"/>
      <c r="H1610" s="41"/>
      <c r="I1610" s="41"/>
      <c r="J1610" s="41"/>
      <c r="K1610" s="42"/>
      <c r="L1610" s="43"/>
      <c r="M1610" s="6">
        <f t="shared" si="422"/>
        <v>0</v>
      </c>
    </row>
    <row r="1611" spans="1:15" ht="18" customHeight="1" x14ac:dyDescent="0.25">
      <c r="A1611" s="11" t="s">
        <v>1137</v>
      </c>
      <c r="B1611" s="12" t="s">
        <v>11</v>
      </c>
      <c r="C1611" s="11" t="s">
        <v>12</v>
      </c>
      <c r="D1611" s="11" t="s">
        <v>13</v>
      </c>
      <c r="E1611" s="185" t="s">
        <v>14</v>
      </c>
      <c r="F1611" s="184"/>
      <c r="G1611" s="13" t="s">
        <v>15</v>
      </c>
      <c r="H1611" s="12" t="s">
        <v>16</v>
      </c>
      <c r="I1611" s="12" t="s">
        <v>17</v>
      </c>
      <c r="J1611" s="12" t="s">
        <v>18</v>
      </c>
      <c r="K1611" s="14"/>
      <c r="L1611" s="15"/>
      <c r="M1611" s="6">
        <f t="shared" si="422"/>
        <v>0</v>
      </c>
    </row>
    <row r="1612" spans="1:15" ht="39" customHeight="1" x14ac:dyDescent="0.25">
      <c r="A1612" s="16" t="s">
        <v>19</v>
      </c>
      <c r="B1612" s="17" t="s">
        <v>1138</v>
      </c>
      <c r="C1612" s="16" t="s">
        <v>21</v>
      </c>
      <c r="D1612" s="16" t="s">
        <v>1139</v>
      </c>
      <c r="E1612" s="186" t="s">
        <v>543</v>
      </c>
      <c r="F1612" s="184"/>
      <c r="G1612" s="18" t="s">
        <v>159</v>
      </c>
      <c r="H1612" s="19">
        <v>1</v>
      </c>
      <c r="I1612" s="20">
        <v>5.14</v>
      </c>
      <c r="J1612" s="20">
        <v>5.14</v>
      </c>
      <c r="K1612" s="52">
        <f>SUM(K1613:K1618)</f>
        <v>5.14</v>
      </c>
      <c r="L1612" s="22"/>
      <c r="M1612" s="6">
        <f t="shared" si="422"/>
        <v>0</v>
      </c>
    </row>
    <row r="1613" spans="1:15" ht="25.5" customHeight="1" x14ac:dyDescent="0.25">
      <c r="A1613" s="23" t="s">
        <v>25</v>
      </c>
      <c r="B1613" s="24" t="s">
        <v>160</v>
      </c>
      <c r="C1613" s="23" t="s">
        <v>21</v>
      </c>
      <c r="D1613" s="23" t="s">
        <v>161</v>
      </c>
      <c r="E1613" s="183" t="s">
        <v>23</v>
      </c>
      <c r="F1613" s="184"/>
      <c r="G1613" s="25" t="s">
        <v>24</v>
      </c>
      <c r="H1613" s="26">
        <v>7.0599999999999996E-2</v>
      </c>
      <c r="I1613" s="27">
        <v>25.55</v>
      </c>
      <c r="J1613" s="27">
        <v>1.8</v>
      </c>
      <c r="K1613" s="28">
        <f t="shared" ref="K1613:K1618" si="438">TRUNC(H1613*I1613,2)</f>
        <v>1.8</v>
      </c>
      <c r="L1613" s="29"/>
      <c r="M1613" s="6">
        <f t="shared" si="422"/>
        <v>0</v>
      </c>
    </row>
    <row r="1614" spans="1:15" ht="25.5" customHeight="1" x14ac:dyDescent="0.25">
      <c r="A1614" s="23" t="s">
        <v>25</v>
      </c>
      <c r="B1614" s="24" t="s">
        <v>1113</v>
      </c>
      <c r="C1614" s="23" t="s">
        <v>21</v>
      </c>
      <c r="D1614" s="23" t="s">
        <v>1114</v>
      </c>
      <c r="E1614" s="183" t="s">
        <v>23</v>
      </c>
      <c r="F1614" s="184"/>
      <c r="G1614" s="25" t="s">
        <v>24</v>
      </c>
      <c r="H1614" s="26">
        <v>7.0599999999999996E-2</v>
      </c>
      <c r="I1614" s="27">
        <v>20.92</v>
      </c>
      <c r="J1614" s="27">
        <v>1.47</v>
      </c>
      <c r="K1614" s="28">
        <f t="shared" si="438"/>
        <v>1.47</v>
      </c>
      <c r="L1614" s="29"/>
      <c r="M1614" s="6">
        <f t="shared" si="422"/>
        <v>0</v>
      </c>
    </row>
    <row r="1615" spans="1:15" ht="24" customHeight="1" x14ac:dyDescent="0.25">
      <c r="A1615" s="23" t="s">
        <v>28</v>
      </c>
      <c r="B1615" s="24" t="s">
        <v>1125</v>
      </c>
      <c r="C1615" s="23" t="s">
        <v>21</v>
      </c>
      <c r="D1615" s="23" t="s">
        <v>1126</v>
      </c>
      <c r="E1615" s="183" t="s">
        <v>31</v>
      </c>
      <c r="F1615" s="184"/>
      <c r="G1615" s="25" t="s">
        <v>159</v>
      </c>
      <c r="H1615" s="26">
        <v>7.1000000000000004E-3</v>
      </c>
      <c r="I1615" s="27">
        <v>76.94</v>
      </c>
      <c r="J1615" s="27">
        <v>0.54</v>
      </c>
      <c r="K1615" s="28">
        <f t="shared" si="438"/>
        <v>0.54</v>
      </c>
      <c r="L1615" s="29"/>
      <c r="M1615" s="6">
        <f t="shared" si="422"/>
        <v>0</v>
      </c>
    </row>
    <row r="1616" spans="1:15" ht="25.5" customHeight="1" x14ac:dyDescent="0.25">
      <c r="A1616" s="23" t="s">
        <v>28</v>
      </c>
      <c r="B1616" s="24" t="s">
        <v>1117</v>
      </c>
      <c r="C1616" s="23" t="s">
        <v>21</v>
      </c>
      <c r="D1616" s="23" t="s">
        <v>1118</v>
      </c>
      <c r="E1616" s="183" t="s">
        <v>31</v>
      </c>
      <c r="F1616" s="184"/>
      <c r="G1616" s="25" t="s">
        <v>159</v>
      </c>
      <c r="H1616" s="26">
        <v>8.0000000000000002E-3</v>
      </c>
      <c r="I1616" s="27">
        <v>87.17</v>
      </c>
      <c r="J1616" s="27">
        <v>0.69</v>
      </c>
      <c r="K1616" s="28">
        <f t="shared" si="438"/>
        <v>0.69</v>
      </c>
      <c r="L1616" s="29"/>
      <c r="M1616" s="6">
        <f t="shared" si="422"/>
        <v>0</v>
      </c>
    </row>
    <row r="1617" spans="1:15" ht="25.5" customHeight="1" x14ac:dyDescent="0.25">
      <c r="A1617" s="23" t="s">
        <v>28</v>
      </c>
      <c r="B1617" s="24" t="s">
        <v>1140</v>
      </c>
      <c r="C1617" s="23" t="s">
        <v>21</v>
      </c>
      <c r="D1617" s="23" t="s">
        <v>1141</v>
      </c>
      <c r="E1617" s="183" t="s">
        <v>31</v>
      </c>
      <c r="F1617" s="184"/>
      <c r="G1617" s="25" t="s">
        <v>159</v>
      </c>
      <c r="H1617" s="26">
        <v>1</v>
      </c>
      <c r="I1617" s="27">
        <v>0.62</v>
      </c>
      <c r="J1617" s="27">
        <v>0.62</v>
      </c>
      <c r="K1617" s="28">
        <f t="shared" si="438"/>
        <v>0.62</v>
      </c>
      <c r="L1617" s="29"/>
      <c r="M1617" s="6">
        <f t="shared" si="422"/>
        <v>0</v>
      </c>
    </row>
    <row r="1618" spans="1:15" ht="24" customHeight="1" x14ac:dyDescent="0.25">
      <c r="A1618" s="23" t="s">
        <v>28</v>
      </c>
      <c r="B1618" s="24" t="s">
        <v>1119</v>
      </c>
      <c r="C1618" s="23" t="s">
        <v>21</v>
      </c>
      <c r="D1618" s="23" t="s">
        <v>1120</v>
      </c>
      <c r="E1618" s="183" t="s">
        <v>31</v>
      </c>
      <c r="F1618" s="184"/>
      <c r="G1618" s="25" t="s">
        <v>159</v>
      </c>
      <c r="H1618" s="26">
        <v>1.0800000000000001E-2</v>
      </c>
      <c r="I1618" s="27">
        <v>2.75</v>
      </c>
      <c r="J1618" s="27">
        <v>0.02</v>
      </c>
      <c r="K1618" s="28">
        <f t="shared" si="438"/>
        <v>0.02</v>
      </c>
      <c r="L1618" s="29"/>
      <c r="M1618" s="6">
        <f t="shared" si="422"/>
        <v>0</v>
      </c>
    </row>
    <row r="1619" spans="1:15" ht="18" customHeight="1" x14ac:dyDescent="0.25">
      <c r="A1619" s="30"/>
      <c r="B1619" s="30"/>
      <c r="C1619" s="30"/>
      <c r="D1619" s="30"/>
      <c r="E1619" s="30" t="s">
        <v>41</v>
      </c>
      <c r="F1619" s="31">
        <v>2.61</v>
      </c>
      <c r="G1619" s="30" t="s">
        <v>42</v>
      </c>
      <c r="H1619" s="31">
        <v>0</v>
      </c>
      <c r="I1619" s="30" t="s">
        <v>43</v>
      </c>
      <c r="J1619" s="31">
        <v>2.61</v>
      </c>
      <c r="K1619" s="32"/>
      <c r="L1619" s="29"/>
      <c r="M1619" s="6">
        <f t="shared" si="422"/>
        <v>0</v>
      </c>
    </row>
    <row r="1620" spans="1:15" ht="18" customHeight="1" x14ac:dyDescent="0.25">
      <c r="A1620" s="30"/>
      <c r="B1620" s="30"/>
      <c r="C1620" s="30"/>
      <c r="D1620" s="30"/>
      <c r="E1620" s="30" t="s">
        <v>44</v>
      </c>
      <c r="F1620" s="31">
        <v>1.32</v>
      </c>
      <c r="G1620" s="30"/>
      <c r="H1620" s="187" t="s">
        <v>45</v>
      </c>
      <c r="I1620" s="188"/>
      <c r="J1620" s="31">
        <v>6.4</v>
      </c>
      <c r="K1620" s="46">
        <f>TRUNC(K1612*1.247,2)</f>
        <v>6.4</v>
      </c>
      <c r="L1620" s="29"/>
      <c r="M1620" s="6">
        <f t="shared" si="422"/>
        <v>0</v>
      </c>
    </row>
    <row r="1621" spans="1:15" x14ac:dyDescent="0.25">
      <c r="A1621" s="35"/>
      <c r="B1621" s="35"/>
      <c r="C1621" s="35"/>
      <c r="D1621" s="35"/>
      <c r="E1621" s="35"/>
      <c r="F1621" s="35"/>
      <c r="G1621" s="35" t="s">
        <v>46</v>
      </c>
      <c r="H1621" s="36" t="s">
        <v>940</v>
      </c>
      <c r="I1621" s="35" t="s">
        <v>48</v>
      </c>
      <c r="J1621" s="37">
        <v>121.6</v>
      </c>
      <c r="K1621" s="45">
        <f>TRUNC(H1621*K1620,2)</f>
        <v>121.6</v>
      </c>
      <c r="L1621" s="39">
        <f>J1621-K1621</f>
        <v>0</v>
      </c>
      <c r="M1621" s="6">
        <f t="shared" si="422"/>
        <v>0</v>
      </c>
      <c r="N1621" s="40">
        <f t="shared" ref="N1621:O1621" si="439">J1621</f>
        <v>121.6</v>
      </c>
      <c r="O1621" s="40">
        <f t="shared" si="439"/>
        <v>121.6</v>
      </c>
    </row>
    <row r="1622" spans="1:15" ht="0.75" customHeight="1" x14ac:dyDescent="0.25">
      <c r="A1622" s="41"/>
      <c r="B1622" s="41"/>
      <c r="C1622" s="41"/>
      <c r="D1622" s="41"/>
      <c r="E1622" s="41"/>
      <c r="F1622" s="41"/>
      <c r="G1622" s="41"/>
      <c r="H1622" s="41"/>
      <c r="I1622" s="41"/>
      <c r="J1622" s="41"/>
      <c r="K1622" s="42"/>
      <c r="L1622" s="43"/>
      <c r="M1622" s="6">
        <f t="shared" si="422"/>
        <v>0</v>
      </c>
    </row>
    <row r="1623" spans="1:15" ht="18" customHeight="1" x14ac:dyDescent="0.25">
      <c r="A1623" s="11" t="s">
        <v>1142</v>
      </c>
      <c r="B1623" s="12" t="s">
        <v>11</v>
      </c>
      <c r="C1623" s="11" t="s">
        <v>12</v>
      </c>
      <c r="D1623" s="11" t="s">
        <v>13</v>
      </c>
      <c r="E1623" s="185" t="s">
        <v>14</v>
      </c>
      <c r="F1623" s="184"/>
      <c r="G1623" s="13" t="s">
        <v>15</v>
      </c>
      <c r="H1623" s="12" t="s">
        <v>16</v>
      </c>
      <c r="I1623" s="12" t="s">
        <v>17</v>
      </c>
      <c r="J1623" s="12" t="s">
        <v>18</v>
      </c>
      <c r="K1623" s="14"/>
      <c r="L1623" s="15"/>
      <c r="M1623" s="6">
        <f t="shared" si="422"/>
        <v>0</v>
      </c>
    </row>
    <row r="1624" spans="1:15" ht="39" customHeight="1" x14ac:dyDescent="0.25">
      <c r="A1624" s="16" t="s">
        <v>19</v>
      </c>
      <c r="B1624" s="17" t="s">
        <v>1143</v>
      </c>
      <c r="C1624" s="16" t="s">
        <v>21</v>
      </c>
      <c r="D1624" s="16" t="s">
        <v>1144</v>
      </c>
      <c r="E1624" s="186" t="s">
        <v>543</v>
      </c>
      <c r="F1624" s="184"/>
      <c r="G1624" s="18" t="s">
        <v>159</v>
      </c>
      <c r="H1624" s="19">
        <v>1</v>
      </c>
      <c r="I1624" s="20">
        <v>7.76</v>
      </c>
      <c r="J1624" s="20">
        <v>7.76</v>
      </c>
      <c r="K1624" s="52">
        <f>SUM(K1625:K1630)</f>
        <v>7.7600000000000007</v>
      </c>
      <c r="L1624" s="22"/>
      <c r="M1624" s="6">
        <f t="shared" si="422"/>
        <v>0</v>
      </c>
    </row>
    <row r="1625" spans="1:15" ht="25.5" customHeight="1" x14ac:dyDescent="0.25">
      <c r="A1625" s="23" t="s">
        <v>25</v>
      </c>
      <c r="B1625" s="24" t="s">
        <v>160</v>
      </c>
      <c r="C1625" s="23" t="s">
        <v>21</v>
      </c>
      <c r="D1625" s="23" t="s">
        <v>161</v>
      </c>
      <c r="E1625" s="183" t="s">
        <v>23</v>
      </c>
      <c r="F1625" s="184"/>
      <c r="G1625" s="25" t="s">
        <v>24</v>
      </c>
      <c r="H1625" s="26">
        <v>8.5900000000000004E-2</v>
      </c>
      <c r="I1625" s="27">
        <v>25.55</v>
      </c>
      <c r="J1625" s="27">
        <v>2.19</v>
      </c>
      <c r="K1625" s="28">
        <f t="shared" ref="K1625:K1630" si="440">TRUNC(H1625*I1625,2)</f>
        <v>2.19</v>
      </c>
      <c r="L1625" s="29"/>
      <c r="M1625" s="6">
        <f t="shared" si="422"/>
        <v>0</v>
      </c>
    </row>
    <row r="1626" spans="1:15" ht="25.5" customHeight="1" x14ac:dyDescent="0.25">
      <c r="A1626" s="23" t="s">
        <v>25</v>
      </c>
      <c r="B1626" s="24" t="s">
        <v>1113</v>
      </c>
      <c r="C1626" s="23" t="s">
        <v>21</v>
      </c>
      <c r="D1626" s="23" t="s">
        <v>1114</v>
      </c>
      <c r="E1626" s="183" t="s">
        <v>23</v>
      </c>
      <c r="F1626" s="184"/>
      <c r="G1626" s="25" t="s">
        <v>24</v>
      </c>
      <c r="H1626" s="26">
        <v>8.5900000000000004E-2</v>
      </c>
      <c r="I1626" s="27">
        <v>20.92</v>
      </c>
      <c r="J1626" s="27">
        <v>1.79</v>
      </c>
      <c r="K1626" s="28">
        <f t="shared" si="440"/>
        <v>1.79</v>
      </c>
      <c r="L1626" s="29"/>
      <c r="M1626" s="6">
        <f t="shared" si="422"/>
        <v>0</v>
      </c>
    </row>
    <row r="1627" spans="1:15" ht="25.5" customHeight="1" x14ac:dyDescent="0.25">
      <c r="A1627" s="23" t="s">
        <v>28</v>
      </c>
      <c r="B1627" s="24" t="s">
        <v>1145</v>
      </c>
      <c r="C1627" s="23" t="s">
        <v>21</v>
      </c>
      <c r="D1627" s="23" t="s">
        <v>1146</v>
      </c>
      <c r="E1627" s="183" t="s">
        <v>31</v>
      </c>
      <c r="F1627" s="184"/>
      <c r="G1627" s="25" t="s">
        <v>159</v>
      </c>
      <c r="H1627" s="26">
        <v>1</v>
      </c>
      <c r="I1627" s="27">
        <v>2.08</v>
      </c>
      <c r="J1627" s="27">
        <v>2.08</v>
      </c>
      <c r="K1627" s="28">
        <f t="shared" si="440"/>
        <v>2.08</v>
      </c>
      <c r="L1627" s="29"/>
      <c r="M1627" s="6">
        <f t="shared" si="422"/>
        <v>0</v>
      </c>
    </row>
    <row r="1628" spans="1:15" ht="24" customHeight="1" x14ac:dyDescent="0.25">
      <c r="A1628" s="23" t="s">
        <v>28</v>
      </c>
      <c r="B1628" s="24" t="s">
        <v>1119</v>
      </c>
      <c r="C1628" s="23" t="s">
        <v>21</v>
      </c>
      <c r="D1628" s="23" t="s">
        <v>1120</v>
      </c>
      <c r="E1628" s="183" t="s">
        <v>31</v>
      </c>
      <c r="F1628" s="184"/>
      <c r="G1628" s="25" t="s">
        <v>159</v>
      </c>
      <c r="H1628" s="26">
        <v>1.3100000000000001E-2</v>
      </c>
      <c r="I1628" s="27">
        <v>2.75</v>
      </c>
      <c r="J1628" s="27">
        <v>0.03</v>
      </c>
      <c r="K1628" s="28">
        <f t="shared" si="440"/>
        <v>0.03</v>
      </c>
      <c r="L1628" s="29"/>
      <c r="M1628" s="6">
        <f t="shared" si="422"/>
        <v>0</v>
      </c>
    </row>
    <row r="1629" spans="1:15" ht="25.5" customHeight="1" x14ac:dyDescent="0.25">
      <c r="A1629" s="23" t="s">
        <v>28</v>
      </c>
      <c r="B1629" s="24" t="s">
        <v>1117</v>
      </c>
      <c r="C1629" s="23" t="s">
        <v>21</v>
      </c>
      <c r="D1629" s="23" t="s">
        <v>1118</v>
      </c>
      <c r="E1629" s="183" t="s">
        <v>31</v>
      </c>
      <c r="F1629" s="184"/>
      <c r="G1629" s="25" t="s">
        <v>159</v>
      </c>
      <c r="H1629" s="26">
        <v>1.0999999999999999E-2</v>
      </c>
      <c r="I1629" s="27">
        <v>87.17</v>
      </c>
      <c r="J1629" s="27">
        <v>0.95</v>
      </c>
      <c r="K1629" s="28">
        <f t="shared" si="440"/>
        <v>0.95</v>
      </c>
      <c r="L1629" s="29"/>
      <c r="M1629" s="6">
        <f t="shared" si="422"/>
        <v>0</v>
      </c>
    </row>
    <row r="1630" spans="1:15" ht="24" customHeight="1" x14ac:dyDescent="0.25">
      <c r="A1630" s="23" t="s">
        <v>28</v>
      </c>
      <c r="B1630" s="24" t="s">
        <v>1125</v>
      </c>
      <c r="C1630" s="23" t="s">
        <v>21</v>
      </c>
      <c r="D1630" s="23" t="s">
        <v>1126</v>
      </c>
      <c r="E1630" s="183" t="s">
        <v>31</v>
      </c>
      <c r="F1630" s="184"/>
      <c r="G1630" s="25" t="s">
        <v>159</v>
      </c>
      <c r="H1630" s="26">
        <v>9.4000000000000004E-3</v>
      </c>
      <c r="I1630" s="27">
        <v>76.94</v>
      </c>
      <c r="J1630" s="27">
        <v>0.72</v>
      </c>
      <c r="K1630" s="28">
        <f t="shared" si="440"/>
        <v>0.72</v>
      </c>
      <c r="L1630" s="29"/>
      <c r="M1630" s="6">
        <f t="shared" si="422"/>
        <v>0</v>
      </c>
    </row>
    <row r="1631" spans="1:15" ht="18" customHeight="1" x14ac:dyDescent="0.25">
      <c r="A1631" s="30"/>
      <c r="B1631" s="30"/>
      <c r="C1631" s="30"/>
      <c r="D1631" s="30"/>
      <c r="E1631" s="30" t="s">
        <v>41</v>
      </c>
      <c r="F1631" s="31">
        <v>3.18</v>
      </c>
      <c r="G1631" s="30" t="s">
        <v>42</v>
      </c>
      <c r="H1631" s="31">
        <v>0</v>
      </c>
      <c r="I1631" s="30" t="s">
        <v>43</v>
      </c>
      <c r="J1631" s="31">
        <v>3.18</v>
      </c>
      <c r="K1631" s="32"/>
      <c r="L1631" s="29"/>
      <c r="M1631" s="6">
        <f t="shared" si="422"/>
        <v>0</v>
      </c>
    </row>
    <row r="1632" spans="1:15" ht="18" customHeight="1" x14ac:dyDescent="0.25">
      <c r="A1632" s="30"/>
      <c r="B1632" s="30"/>
      <c r="C1632" s="30"/>
      <c r="D1632" s="30"/>
      <c r="E1632" s="30" t="s">
        <v>44</v>
      </c>
      <c r="F1632" s="31">
        <v>1.99</v>
      </c>
      <c r="G1632" s="30"/>
      <c r="H1632" s="187" t="s">
        <v>45</v>
      </c>
      <c r="I1632" s="188"/>
      <c r="J1632" s="31">
        <v>9.67</v>
      </c>
      <c r="K1632" s="46">
        <f>TRUNC(K1624*1.247,2)</f>
        <v>9.67</v>
      </c>
      <c r="L1632" s="29"/>
      <c r="M1632" s="6">
        <f t="shared" si="422"/>
        <v>0</v>
      </c>
    </row>
    <row r="1633" spans="1:15" x14ac:dyDescent="0.25">
      <c r="A1633" s="35"/>
      <c r="B1633" s="35"/>
      <c r="C1633" s="35"/>
      <c r="D1633" s="35"/>
      <c r="E1633" s="35"/>
      <c r="F1633" s="35"/>
      <c r="G1633" s="35" t="s">
        <v>46</v>
      </c>
      <c r="H1633" s="36" t="s">
        <v>443</v>
      </c>
      <c r="I1633" s="35" t="s">
        <v>48</v>
      </c>
      <c r="J1633" s="37">
        <v>58.02</v>
      </c>
      <c r="K1633" s="45">
        <f>TRUNC(H1633*K1632,2)</f>
        <v>58.02</v>
      </c>
      <c r="L1633" s="39">
        <f>J1633-K1633</f>
        <v>0</v>
      </c>
      <c r="M1633" s="6">
        <f t="shared" si="422"/>
        <v>0</v>
      </c>
      <c r="N1633" s="40">
        <f t="shared" ref="N1633:O1633" si="441">J1633</f>
        <v>58.02</v>
      </c>
      <c r="O1633" s="40">
        <f t="shared" si="441"/>
        <v>58.02</v>
      </c>
    </row>
    <row r="1634" spans="1:15" ht="0.75" customHeight="1" x14ac:dyDescent="0.25">
      <c r="A1634" s="41"/>
      <c r="B1634" s="41"/>
      <c r="C1634" s="41"/>
      <c r="D1634" s="41"/>
      <c r="E1634" s="41"/>
      <c r="F1634" s="41"/>
      <c r="G1634" s="41"/>
      <c r="H1634" s="41"/>
      <c r="I1634" s="41"/>
      <c r="J1634" s="41"/>
      <c r="K1634" s="42"/>
      <c r="L1634" s="43"/>
      <c r="M1634" s="6">
        <f t="shared" si="422"/>
        <v>0</v>
      </c>
    </row>
    <row r="1635" spans="1:15" ht="18" customHeight="1" x14ac:dyDescent="0.25">
      <c r="A1635" s="11" t="s">
        <v>1147</v>
      </c>
      <c r="B1635" s="12" t="s">
        <v>11</v>
      </c>
      <c r="C1635" s="11" t="s">
        <v>12</v>
      </c>
      <c r="D1635" s="11" t="s">
        <v>13</v>
      </c>
      <c r="E1635" s="185" t="s">
        <v>14</v>
      </c>
      <c r="F1635" s="184"/>
      <c r="G1635" s="13" t="s">
        <v>15</v>
      </c>
      <c r="H1635" s="12" t="s">
        <v>16</v>
      </c>
      <c r="I1635" s="12" t="s">
        <v>17</v>
      </c>
      <c r="J1635" s="12" t="s">
        <v>18</v>
      </c>
      <c r="K1635" s="14"/>
      <c r="L1635" s="15"/>
      <c r="M1635" s="6">
        <f t="shared" si="422"/>
        <v>0</v>
      </c>
    </row>
    <row r="1636" spans="1:15" ht="39" customHeight="1" x14ac:dyDescent="0.25">
      <c r="A1636" s="16" t="s">
        <v>19</v>
      </c>
      <c r="B1636" s="17" t="s">
        <v>1148</v>
      </c>
      <c r="C1636" s="16" t="s">
        <v>21</v>
      </c>
      <c r="D1636" s="16" t="s">
        <v>1149</v>
      </c>
      <c r="E1636" s="186" t="s">
        <v>543</v>
      </c>
      <c r="F1636" s="184"/>
      <c r="G1636" s="18" t="s">
        <v>159</v>
      </c>
      <c r="H1636" s="19">
        <v>1</v>
      </c>
      <c r="I1636" s="20">
        <v>12.09</v>
      </c>
      <c r="J1636" s="20">
        <v>12.09</v>
      </c>
      <c r="K1636" s="52">
        <f>SUM(K1637:K1642)</f>
        <v>12.090000000000002</v>
      </c>
      <c r="L1636" s="22"/>
      <c r="M1636" s="6">
        <f t="shared" si="422"/>
        <v>0</v>
      </c>
    </row>
    <row r="1637" spans="1:15" ht="25.5" customHeight="1" x14ac:dyDescent="0.25">
      <c r="A1637" s="23" t="s">
        <v>25</v>
      </c>
      <c r="B1637" s="24" t="s">
        <v>160</v>
      </c>
      <c r="C1637" s="23" t="s">
        <v>21</v>
      </c>
      <c r="D1637" s="23" t="s">
        <v>161</v>
      </c>
      <c r="E1637" s="183" t="s">
        <v>23</v>
      </c>
      <c r="F1637" s="184"/>
      <c r="G1637" s="25" t="s">
        <v>24</v>
      </c>
      <c r="H1637" s="26">
        <v>0.1047</v>
      </c>
      <c r="I1637" s="27">
        <v>25.55</v>
      </c>
      <c r="J1637" s="27">
        <v>2.67</v>
      </c>
      <c r="K1637" s="28">
        <f t="shared" ref="K1637:K1642" si="442">TRUNC(H1637*I1637,2)</f>
        <v>2.67</v>
      </c>
      <c r="L1637" s="29"/>
      <c r="M1637" s="6">
        <f t="shared" si="422"/>
        <v>0</v>
      </c>
    </row>
    <row r="1638" spans="1:15" ht="25.5" customHeight="1" x14ac:dyDescent="0.25">
      <c r="A1638" s="23" t="s">
        <v>25</v>
      </c>
      <c r="B1638" s="24" t="s">
        <v>1113</v>
      </c>
      <c r="C1638" s="23" t="s">
        <v>21</v>
      </c>
      <c r="D1638" s="23" t="s">
        <v>1114</v>
      </c>
      <c r="E1638" s="183" t="s">
        <v>23</v>
      </c>
      <c r="F1638" s="184"/>
      <c r="G1638" s="25" t="s">
        <v>24</v>
      </c>
      <c r="H1638" s="26">
        <v>0.1047</v>
      </c>
      <c r="I1638" s="27">
        <v>20.92</v>
      </c>
      <c r="J1638" s="27">
        <v>2.19</v>
      </c>
      <c r="K1638" s="28">
        <f t="shared" si="442"/>
        <v>2.19</v>
      </c>
      <c r="L1638" s="29"/>
      <c r="M1638" s="6">
        <f t="shared" si="422"/>
        <v>0</v>
      </c>
    </row>
    <row r="1639" spans="1:15" ht="24" customHeight="1" x14ac:dyDescent="0.25">
      <c r="A1639" s="23" t="s">
        <v>28</v>
      </c>
      <c r="B1639" s="24" t="s">
        <v>1125</v>
      </c>
      <c r="C1639" s="23" t="s">
        <v>21</v>
      </c>
      <c r="D1639" s="23" t="s">
        <v>1126</v>
      </c>
      <c r="E1639" s="183" t="s">
        <v>31</v>
      </c>
      <c r="F1639" s="184"/>
      <c r="G1639" s="25" t="s">
        <v>159</v>
      </c>
      <c r="H1639" s="26">
        <v>1.18E-2</v>
      </c>
      <c r="I1639" s="27">
        <v>76.94</v>
      </c>
      <c r="J1639" s="27">
        <v>0.9</v>
      </c>
      <c r="K1639" s="28">
        <f t="shared" si="442"/>
        <v>0.9</v>
      </c>
      <c r="L1639" s="29"/>
      <c r="M1639" s="6">
        <f t="shared" si="422"/>
        <v>0</v>
      </c>
    </row>
    <row r="1640" spans="1:15" ht="24" customHeight="1" x14ac:dyDescent="0.25">
      <c r="A1640" s="23" t="s">
        <v>28</v>
      </c>
      <c r="B1640" s="24" t="s">
        <v>1119</v>
      </c>
      <c r="C1640" s="23" t="s">
        <v>21</v>
      </c>
      <c r="D1640" s="23" t="s">
        <v>1120</v>
      </c>
      <c r="E1640" s="183" t="s">
        <v>31</v>
      </c>
      <c r="F1640" s="184"/>
      <c r="G1640" s="25" t="s">
        <v>159</v>
      </c>
      <c r="H1640" s="26">
        <v>1.5699999999999999E-2</v>
      </c>
      <c r="I1640" s="27">
        <v>2.75</v>
      </c>
      <c r="J1640" s="27">
        <v>0.04</v>
      </c>
      <c r="K1640" s="28">
        <f t="shared" si="442"/>
        <v>0.04</v>
      </c>
      <c r="L1640" s="29"/>
      <c r="M1640" s="6">
        <f t="shared" si="422"/>
        <v>0</v>
      </c>
    </row>
    <row r="1641" spans="1:15" ht="25.5" customHeight="1" x14ac:dyDescent="0.25">
      <c r="A1641" s="23" t="s">
        <v>28</v>
      </c>
      <c r="B1641" s="24" t="s">
        <v>1150</v>
      </c>
      <c r="C1641" s="23" t="s">
        <v>21</v>
      </c>
      <c r="D1641" s="23" t="s">
        <v>1151</v>
      </c>
      <c r="E1641" s="183" t="s">
        <v>31</v>
      </c>
      <c r="F1641" s="184"/>
      <c r="G1641" s="25" t="s">
        <v>159</v>
      </c>
      <c r="H1641" s="26">
        <v>1</v>
      </c>
      <c r="I1641" s="27">
        <v>5.07</v>
      </c>
      <c r="J1641" s="27">
        <v>5.07</v>
      </c>
      <c r="K1641" s="28">
        <f t="shared" si="442"/>
        <v>5.07</v>
      </c>
      <c r="L1641" s="29"/>
      <c r="M1641" s="6">
        <f t="shared" si="422"/>
        <v>0</v>
      </c>
    </row>
    <row r="1642" spans="1:15" ht="25.5" customHeight="1" x14ac:dyDescent="0.25">
      <c r="A1642" s="23" t="s">
        <v>28</v>
      </c>
      <c r="B1642" s="24" t="s">
        <v>1117</v>
      </c>
      <c r="C1642" s="23" t="s">
        <v>21</v>
      </c>
      <c r="D1642" s="23" t="s">
        <v>1118</v>
      </c>
      <c r="E1642" s="183" t="s">
        <v>31</v>
      </c>
      <c r="F1642" s="184"/>
      <c r="G1642" s="25" t="s">
        <v>159</v>
      </c>
      <c r="H1642" s="26">
        <v>1.4E-2</v>
      </c>
      <c r="I1642" s="27">
        <v>87.17</v>
      </c>
      <c r="J1642" s="27">
        <v>1.22</v>
      </c>
      <c r="K1642" s="28">
        <f t="shared" si="442"/>
        <v>1.22</v>
      </c>
      <c r="L1642" s="29"/>
      <c r="M1642" s="6">
        <f t="shared" si="422"/>
        <v>0</v>
      </c>
    </row>
    <row r="1643" spans="1:15" ht="18" customHeight="1" x14ac:dyDescent="0.25">
      <c r="A1643" s="30"/>
      <c r="B1643" s="30"/>
      <c r="C1643" s="30"/>
      <c r="D1643" s="30"/>
      <c r="E1643" s="30" t="s">
        <v>41</v>
      </c>
      <c r="F1643" s="31">
        <v>3.88</v>
      </c>
      <c r="G1643" s="30" t="s">
        <v>42</v>
      </c>
      <c r="H1643" s="31">
        <v>0</v>
      </c>
      <c r="I1643" s="30" t="s">
        <v>43</v>
      </c>
      <c r="J1643" s="31">
        <v>3.88</v>
      </c>
      <c r="K1643" s="32"/>
      <c r="L1643" s="29"/>
      <c r="M1643" s="6">
        <f t="shared" si="422"/>
        <v>0</v>
      </c>
    </row>
    <row r="1644" spans="1:15" ht="18" customHeight="1" x14ac:dyDescent="0.25">
      <c r="A1644" s="30"/>
      <c r="B1644" s="30"/>
      <c r="C1644" s="30"/>
      <c r="D1644" s="30"/>
      <c r="E1644" s="30" t="s">
        <v>44</v>
      </c>
      <c r="F1644" s="31">
        <v>3.1</v>
      </c>
      <c r="G1644" s="30"/>
      <c r="H1644" s="187" t="s">
        <v>45</v>
      </c>
      <c r="I1644" s="188"/>
      <c r="J1644" s="31">
        <v>15.07</v>
      </c>
      <c r="K1644" s="46">
        <f>TRUNC(K1636*1.247,2)</f>
        <v>15.07</v>
      </c>
      <c r="L1644" s="29"/>
      <c r="M1644" s="6">
        <f t="shared" si="422"/>
        <v>0</v>
      </c>
    </row>
    <row r="1645" spans="1:15" x14ac:dyDescent="0.25">
      <c r="A1645" s="35"/>
      <c r="B1645" s="35"/>
      <c r="C1645" s="35"/>
      <c r="D1645" s="35"/>
      <c r="E1645" s="35"/>
      <c r="F1645" s="35"/>
      <c r="G1645" s="35" t="s">
        <v>46</v>
      </c>
      <c r="H1645" s="36" t="s">
        <v>826</v>
      </c>
      <c r="I1645" s="35" t="s">
        <v>48</v>
      </c>
      <c r="J1645" s="37">
        <v>105.49</v>
      </c>
      <c r="K1645" s="45">
        <f>TRUNC(H1645*K1644,2)</f>
        <v>105.49</v>
      </c>
      <c r="L1645" s="39">
        <f>J1645-K1645</f>
        <v>0</v>
      </c>
      <c r="M1645" s="6">
        <f t="shared" si="422"/>
        <v>0</v>
      </c>
      <c r="N1645" s="40">
        <f t="shared" ref="N1645:O1645" si="443">J1645</f>
        <v>105.49</v>
      </c>
      <c r="O1645" s="40">
        <f t="shared" si="443"/>
        <v>105.49</v>
      </c>
    </row>
    <row r="1646" spans="1:15" ht="0.75" customHeight="1" x14ac:dyDescent="0.25">
      <c r="A1646" s="41"/>
      <c r="B1646" s="41"/>
      <c r="C1646" s="41"/>
      <c r="D1646" s="41"/>
      <c r="E1646" s="41"/>
      <c r="F1646" s="41"/>
      <c r="G1646" s="41"/>
      <c r="H1646" s="41"/>
      <c r="I1646" s="41"/>
      <c r="J1646" s="41"/>
      <c r="K1646" s="42"/>
      <c r="L1646" s="43"/>
      <c r="M1646" s="6">
        <f t="shared" si="422"/>
        <v>0</v>
      </c>
    </row>
    <row r="1647" spans="1:15" ht="18" customHeight="1" x14ac:dyDescent="0.25">
      <c r="A1647" s="11" t="s">
        <v>1152</v>
      </c>
      <c r="B1647" s="12" t="s">
        <v>11</v>
      </c>
      <c r="C1647" s="11" t="s">
        <v>12</v>
      </c>
      <c r="D1647" s="11" t="s">
        <v>13</v>
      </c>
      <c r="E1647" s="185" t="s">
        <v>14</v>
      </c>
      <c r="F1647" s="184"/>
      <c r="G1647" s="13" t="s">
        <v>15</v>
      </c>
      <c r="H1647" s="12" t="s">
        <v>16</v>
      </c>
      <c r="I1647" s="12" t="s">
        <v>17</v>
      </c>
      <c r="J1647" s="12" t="s">
        <v>18</v>
      </c>
      <c r="K1647" s="14"/>
      <c r="L1647" s="15"/>
      <c r="M1647" s="6">
        <f t="shared" si="422"/>
        <v>0</v>
      </c>
    </row>
    <row r="1648" spans="1:15" ht="39" customHeight="1" x14ac:dyDescent="0.25">
      <c r="A1648" s="16" t="s">
        <v>19</v>
      </c>
      <c r="B1648" s="17" t="s">
        <v>1153</v>
      </c>
      <c r="C1648" s="16" t="s">
        <v>21</v>
      </c>
      <c r="D1648" s="16" t="s">
        <v>1154</v>
      </c>
      <c r="E1648" s="186" t="s">
        <v>543</v>
      </c>
      <c r="F1648" s="184"/>
      <c r="G1648" s="18" t="s">
        <v>159</v>
      </c>
      <c r="H1648" s="19">
        <v>1</v>
      </c>
      <c r="I1648" s="20">
        <v>13.4</v>
      </c>
      <c r="J1648" s="20">
        <v>13.4</v>
      </c>
      <c r="K1648" s="52">
        <f>SUM(K1649:K1654)</f>
        <v>13.400000000000002</v>
      </c>
      <c r="L1648" s="22"/>
      <c r="M1648" s="6">
        <f t="shared" si="422"/>
        <v>0</v>
      </c>
    </row>
    <row r="1649" spans="1:15" ht="25.5" customHeight="1" x14ac:dyDescent="0.25">
      <c r="A1649" s="23" t="s">
        <v>25</v>
      </c>
      <c r="B1649" s="24" t="s">
        <v>160</v>
      </c>
      <c r="C1649" s="23" t="s">
        <v>21</v>
      </c>
      <c r="D1649" s="23" t="s">
        <v>161</v>
      </c>
      <c r="E1649" s="183" t="s">
        <v>23</v>
      </c>
      <c r="F1649" s="184"/>
      <c r="G1649" s="25" t="s">
        <v>24</v>
      </c>
      <c r="H1649" s="26">
        <v>0.12709999999999999</v>
      </c>
      <c r="I1649" s="27">
        <v>25.55</v>
      </c>
      <c r="J1649" s="27">
        <v>3.24</v>
      </c>
      <c r="K1649" s="28">
        <f t="shared" ref="K1649:K1654" si="444">TRUNC(H1649*I1649,2)</f>
        <v>3.24</v>
      </c>
      <c r="L1649" s="29"/>
      <c r="M1649" s="6">
        <f t="shared" si="422"/>
        <v>0</v>
      </c>
    </row>
    <row r="1650" spans="1:15" ht="25.5" customHeight="1" x14ac:dyDescent="0.25">
      <c r="A1650" s="23" t="s">
        <v>25</v>
      </c>
      <c r="B1650" s="24" t="s">
        <v>1113</v>
      </c>
      <c r="C1650" s="23" t="s">
        <v>21</v>
      </c>
      <c r="D1650" s="23" t="s">
        <v>1114</v>
      </c>
      <c r="E1650" s="183" t="s">
        <v>23</v>
      </c>
      <c r="F1650" s="184"/>
      <c r="G1650" s="25" t="s">
        <v>24</v>
      </c>
      <c r="H1650" s="26">
        <v>0.12709999999999999</v>
      </c>
      <c r="I1650" s="27">
        <v>20.92</v>
      </c>
      <c r="J1650" s="27">
        <v>2.65</v>
      </c>
      <c r="K1650" s="28">
        <f t="shared" si="444"/>
        <v>2.65</v>
      </c>
      <c r="L1650" s="29"/>
      <c r="M1650" s="6">
        <f t="shared" si="422"/>
        <v>0</v>
      </c>
    </row>
    <row r="1651" spans="1:15" ht="24" customHeight="1" x14ac:dyDescent="0.25">
      <c r="A1651" s="23" t="s">
        <v>28</v>
      </c>
      <c r="B1651" s="24" t="s">
        <v>1125</v>
      </c>
      <c r="C1651" s="23" t="s">
        <v>21</v>
      </c>
      <c r="D1651" s="23" t="s">
        <v>1126</v>
      </c>
      <c r="E1651" s="183" t="s">
        <v>31</v>
      </c>
      <c r="F1651" s="184"/>
      <c r="G1651" s="25" t="s">
        <v>159</v>
      </c>
      <c r="H1651" s="26">
        <v>1.6500000000000001E-2</v>
      </c>
      <c r="I1651" s="27">
        <v>76.94</v>
      </c>
      <c r="J1651" s="27">
        <v>1.26</v>
      </c>
      <c r="K1651" s="28">
        <f t="shared" si="444"/>
        <v>1.26</v>
      </c>
      <c r="L1651" s="29"/>
      <c r="M1651" s="6">
        <f t="shared" si="422"/>
        <v>0</v>
      </c>
    </row>
    <row r="1652" spans="1:15" ht="25.5" customHeight="1" x14ac:dyDescent="0.25">
      <c r="A1652" s="23" t="s">
        <v>28</v>
      </c>
      <c r="B1652" s="24" t="s">
        <v>1117</v>
      </c>
      <c r="C1652" s="23" t="s">
        <v>21</v>
      </c>
      <c r="D1652" s="23" t="s">
        <v>1118</v>
      </c>
      <c r="E1652" s="183" t="s">
        <v>31</v>
      </c>
      <c r="F1652" s="184"/>
      <c r="G1652" s="25" t="s">
        <v>159</v>
      </c>
      <c r="H1652" s="26">
        <v>2.1999999999999999E-2</v>
      </c>
      <c r="I1652" s="27">
        <v>87.17</v>
      </c>
      <c r="J1652" s="27">
        <v>1.91</v>
      </c>
      <c r="K1652" s="28">
        <f t="shared" si="444"/>
        <v>1.91</v>
      </c>
      <c r="L1652" s="29"/>
      <c r="M1652" s="6">
        <f t="shared" si="422"/>
        <v>0</v>
      </c>
    </row>
    <row r="1653" spans="1:15" ht="24" customHeight="1" x14ac:dyDescent="0.25">
      <c r="A1653" s="23" t="s">
        <v>28</v>
      </c>
      <c r="B1653" s="24" t="s">
        <v>1119</v>
      </c>
      <c r="C1653" s="23" t="s">
        <v>21</v>
      </c>
      <c r="D1653" s="23" t="s">
        <v>1120</v>
      </c>
      <c r="E1653" s="183" t="s">
        <v>31</v>
      </c>
      <c r="F1653" s="184"/>
      <c r="G1653" s="25" t="s">
        <v>159</v>
      </c>
      <c r="H1653" s="26">
        <v>1.9E-2</v>
      </c>
      <c r="I1653" s="27">
        <v>2.75</v>
      </c>
      <c r="J1653" s="27">
        <v>0.05</v>
      </c>
      <c r="K1653" s="28">
        <f t="shared" si="444"/>
        <v>0.05</v>
      </c>
      <c r="L1653" s="29"/>
      <c r="M1653" s="6">
        <f t="shared" si="422"/>
        <v>0</v>
      </c>
    </row>
    <row r="1654" spans="1:15" ht="25.5" customHeight="1" x14ac:dyDescent="0.25">
      <c r="A1654" s="23" t="s">
        <v>28</v>
      </c>
      <c r="B1654" s="24" t="s">
        <v>1155</v>
      </c>
      <c r="C1654" s="23" t="s">
        <v>21</v>
      </c>
      <c r="D1654" s="23" t="s">
        <v>1156</v>
      </c>
      <c r="E1654" s="183" t="s">
        <v>31</v>
      </c>
      <c r="F1654" s="184"/>
      <c r="G1654" s="25" t="s">
        <v>159</v>
      </c>
      <c r="H1654" s="26">
        <v>1</v>
      </c>
      <c r="I1654" s="27">
        <v>4.29</v>
      </c>
      <c r="J1654" s="27">
        <v>4.29</v>
      </c>
      <c r="K1654" s="28">
        <f t="shared" si="444"/>
        <v>4.29</v>
      </c>
      <c r="L1654" s="29"/>
      <c r="M1654" s="6">
        <f t="shared" si="422"/>
        <v>0</v>
      </c>
    </row>
    <row r="1655" spans="1:15" ht="18" customHeight="1" x14ac:dyDescent="0.25">
      <c r="A1655" s="30"/>
      <c r="B1655" s="30"/>
      <c r="C1655" s="30"/>
      <c r="D1655" s="30"/>
      <c r="E1655" s="30" t="s">
        <v>41</v>
      </c>
      <c r="F1655" s="31">
        <v>4.71</v>
      </c>
      <c r="G1655" s="30" t="s">
        <v>42</v>
      </c>
      <c r="H1655" s="31">
        <v>0</v>
      </c>
      <c r="I1655" s="30" t="s">
        <v>43</v>
      </c>
      <c r="J1655" s="31">
        <v>4.71</v>
      </c>
      <c r="K1655" s="32"/>
      <c r="L1655" s="29"/>
      <c r="M1655" s="6">
        <f t="shared" si="422"/>
        <v>0</v>
      </c>
    </row>
    <row r="1656" spans="1:15" ht="18" customHeight="1" x14ac:dyDescent="0.25">
      <c r="A1656" s="30"/>
      <c r="B1656" s="30"/>
      <c r="C1656" s="30"/>
      <c r="D1656" s="30"/>
      <c r="E1656" s="30" t="s">
        <v>44</v>
      </c>
      <c r="F1656" s="31">
        <v>3.44</v>
      </c>
      <c r="G1656" s="30"/>
      <c r="H1656" s="187" t="s">
        <v>45</v>
      </c>
      <c r="I1656" s="188"/>
      <c r="J1656" s="31">
        <v>16.7</v>
      </c>
      <c r="K1656" s="46">
        <f>TRUNC(K1648*1.247,2)</f>
        <v>16.7</v>
      </c>
      <c r="L1656" s="29"/>
      <c r="M1656" s="6">
        <f t="shared" si="422"/>
        <v>0</v>
      </c>
    </row>
    <row r="1657" spans="1:15" x14ac:dyDescent="0.25">
      <c r="A1657" s="35"/>
      <c r="B1657" s="35"/>
      <c r="C1657" s="35"/>
      <c r="D1657" s="35"/>
      <c r="E1657" s="35"/>
      <c r="F1657" s="35"/>
      <c r="G1657" s="35" t="s">
        <v>46</v>
      </c>
      <c r="H1657" s="36" t="s">
        <v>111</v>
      </c>
      <c r="I1657" s="35" t="s">
        <v>48</v>
      </c>
      <c r="J1657" s="37">
        <v>133.6</v>
      </c>
      <c r="K1657" s="45">
        <f>TRUNC(H1657*K1656,2)</f>
        <v>133.6</v>
      </c>
      <c r="L1657" s="39">
        <f>J1657-K1657</f>
        <v>0</v>
      </c>
      <c r="M1657" s="6">
        <f t="shared" si="422"/>
        <v>0</v>
      </c>
      <c r="N1657" s="40">
        <f t="shared" ref="N1657:O1657" si="445">J1657</f>
        <v>133.6</v>
      </c>
      <c r="O1657" s="40">
        <f t="shared" si="445"/>
        <v>133.6</v>
      </c>
    </row>
    <row r="1658" spans="1:15" ht="0.75" customHeight="1" x14ac:dyDescent="0.25">
      <c r="A1658" s="41"/>
      <c r="B1658" s="41"/>
      <c r="C1658" s="41"/>
      <c r="D1658" s="41"/>
      <c r="E1658" s="41"/>
      <c r="F1658" s="41"/>
      <c r="G1658" s="41"/>
      <c r="H1658" s="41"/>
      <c r="I1658" s="41"/>
      <c r="J1658" s="41"/>
      <c r="K1658" s="42"/>
      <c r="L1658" s="43"/>
      <c r="M1658" s="6">
        <f t="shared" si="422"/>
        <v>0</v>
      </c>
    </row>
    <row r="1659" spans="1:15" ht="18" customHeight="1" x14ac:dyDescent="0.25">
      <c r="A1659" s="11" t="s">
        <v>1157</v>
      </c>
      <c r="B1659" s="12" t="s">
        <v>11</v>
      </c>
      <c r="C1659" s="11" t="s">
        <v>12</v>
      </c>
      <c r="D1659" s="11" t="s">
        <v>13</v>
      </c>
      <c r="E1659" s="185" t="s">
        <v>14</v>
      </c>
      <c r="F1659" s="184"/>
      <c r="G1659" s="13" t="s">
        <v>15</v>
      </c>
      <c r="H1659" s="12" t="s">
        <v>16</v>
      </c>
      <c r="I1659" s="12" t="s">
        <v>17</v>
      </c>
      <c r="J1659" s="12" t="s">
        <v>18</v>
      </c>
      <c r="K1659" s="14"/>
      <c r="L1659" s="15"/>
      <c r="M1659" s="6">
        <f t="shared" si="422"/>
        <v>0</v>
      </c>
    </row>
    <row r="1660" spans="1:15" ht="39" customHeight="1" x14ac:dyDescent="0.25">
      <c r="A1660" s="16" t="s">
        <v>19</v>
      </c>
      <c r="B1660" s="17" t="s">
        <v>1158</v>
      </c>
      <c r="C1660" s="16" t="s">
        <v>21</v>
      </c>
      <c r="D1660" s="16" t="s">
        <v>1159</v>
      </c>
      <c r="E1660" s="186" t="s">
        <v>543</v>
      </c>
      <c r="F1660" s="184"/>
      <c r="G1660" s="18" t="s">
        <v>159</v>
      </c>
      <c r="H1660" s="19">
        <v>1</v>
      </c>
      <c r="I1660" s="20">
        <v>14.65</v>
      </c>
      <c r="J1660" s="20">
        <v>14.65</v>
      </c>
      <c r="K1660" s="52">
        <f>SUM(K1661:K1666)</f>
        <v>14.65</v>
      </c>
      <c r="L1660" s="22"/>
      <c r="M1660" s="6">
        <f t="shared" si="422"/>
        <v>0</v>
      </c>
    </row>
    <row r="1661" spans="1:15" ht="25.5" customHeight="1" x14ac:dyDescent="0.25">
      <c r="A1661" s="23" t="s">
        <v>25</v>
      </c>
      <c r="B1661" s="24" t="s">
        <v>1113</v>
      </c>
      <c r="C1661" s="23" t="s">
        <v>21</v>
      </c>
      <c r="D1661" s="23" t="s">
        <v>1114</v>
      </c>
      <c r="E1661" s="183" t="s">
        <v>23</v>
      </c>
      <c r="F1661" s="184"/>
      <c r="G1661" s="25" t="s">
        <v>24</v>
      </c>
      <c r="H1661" s="26">
        <v>0.1416</v>
      </c>
      <c r="I1661" s="27">
        <v>20.92</v>
      </c>
      <c r="J1661" s="27">
        <v>2.96</v>
      </c>
      <c r="K1661" s="28">
        <f t="shared" ref="K1661:K1666" si="446">TRUNC(H1661*I1661,2)</f>
        <v>2.96</v>
      </c>
      <c r="L1661" s="29"/>
      <c r="M1661" s="6">
        <f t="shared" si="422"/>
        <v>0</v>
      </c>
    </row>
    <row r="1662" spans="1:15" ht="25.5" customHeight="1" x14ac:dyDescent="0.25">
      <c r="A1662" s="23" t="s">
        <v>25</v>
      </c>
      <c r="B1662" s="24" t="s">
        <v>160</v>
      </c>
      <c r="C1662" s="23" t="s">
        <v>21</v>
      </c>
      <c r="D1662" s="23" t="s">
        <v>161</v>
      </c>
      <c r="E1662" s="183" t="s">
        <v>23</v>
      </c>
      <c r="F1662" s="184"/>
      <c r="G1662" s="25" t="s">
        <v>24</v>
      </c>
      <c r="H1662" s="26">
        <v>0.1416</v>
      </c>
      <c r="I1662" s="27">
        <v>25.55</v>
      </c>
      <c r="J1662" s="27">
        <v>3.61</v>
      </c>
      <c r="K1662" s="28">
        <f t="shared" si="446"/>
        <v>3.61</v>
      </c>
      <c r="L1662" s="29"/>
      <c r="M1662" s="6">
        <f t="shared" si="422"/>
        <v>0</v>
      </c>
    </row>
    <row r="1663" spans="1:15" ht="24" customHeight="1" x14ac:dyDescent="0.25">
      <c r="A1663" s="23" t="s">
        <v>28</v>
      </c>
      <c r="B1663" s="24" t="s">
        <v>1119</v>
      </c>
      <c r="C1663" s="23" t="s">
        <v>21</v>
      </c>
      <c r="D1663" s="23" t="s">
        <v>1120</v>
      </c>
      <c r="E1663" s="183" t="s">
        <v>31</v>
      </c>
      <c r="F1663" s="184"/>
      <c r="G1663" s="25" t="s">
        <v>159</v>
      </c>
      <c r="H1663" s="26">
        <v>3.3799999999999997E-2</v>
      </c>
      <c r="I1663" s="27">
        <v>2.75</v>
      </c>
      <c r="J1663" s="27">
        <v>0.09</v>
      </c>
      <c r="K1663" s="28">
        <f t="shared" si="446"/>
        <v>0.09</v>
      </c>
      <c r="L1663" s="29"/>
      <c r="M1663" s="6">
        <f t="shared" si="422"/>
        <v>0</v>
      </c>
    </row>
    <row r="1664" spans="1:15" ht="24" customHeight="1" x14ac:dyDescent="0.25">
      <c r="A1664" s="23" t="s">
        <v>28</v>
      </c>
      <c r="B1664" s="24" t="s">
        <v>1125</v>
      </c>
      <c r="C1664" s="23" t="s">
        <v>21</v>
      </c>
      <c r="D1664" s="23" t="s">
        <v>1126</v>
      </c>
      <c r="E1664" s="183" t="s">
        <v>31</v>
      </c>
      <c r="F1664" s="184"/>
      <c r="G1664" s="25" t="s">
        <v>159</v>
      </c>
      <c r="H1664" s="26">
        <v>5.8999999999999999E-3</v>
      </c>
      <c r="I1664" s="27">
        <v>76.94</v>
      </c>
      <c r="J1664" s="27">
        <v>0.45</v>
      </c>
      <c r="K1664" s="28">
        <f t="shared" si="446"/>
        <v>0.45</v>
      </c>
      <c r="L1664" s="29"/>
      <c r="M1664" s="6">
        <f t="shared" si="422"/>
        <v>0</v>
      </c>
    </row>
    <row r="1665" spans="1:15" ht="25.5" customHeight="1" x14ac:dyDescent="0.25">
      <c r="A1665" s="23" t="s">
        <v>28</v>
      </c>
      <c r="B1665" s="24" t="s">
        <v>1117</v>
      </c>
      <c r="C1665" s="23" t="s">
        <v>21</v>
      </c>
      <c r="D1665" s="23" t="s">
        <v>1118</v>
      </c>
      <c r="E1665" s="183" t="s">
        <v>31</v>
      </c>
      <c r="F1665" s="184"/>
      <c r="G1665" s="25" t="s">
        <v>159</v>
      </c>
      <c r="H1665" s="26">
        <v>7.0000000000000001E-3</v>
      </c>
      <c r="I1665" s="27">
        <v>87.17</v>
      </c>
      <c r="J1665" s="27">
        <v>0.61</v>
      </c>
      <c r="K1665" s="28">
        <f t="shared" si="446"/>
        <v>0.61</v>
      </c>
      <c r="L1665" s="29"/>
      <c r="M1665" s="6">
        <f t="shared" si="422"/>
        <v>0</v>
      </c>
    </row>
    <row r="1666" spans="1:15" ht="25.5" customHeight="1" x14ac:dyDescent="0.25">
      <c r="A1666" s="23" t="s">
        <v>28</v>
      </c>
      <c r="B1666" s="24" t="s">
        <v>1160</v>
      </c>
      <c r="C1666" s="23" t="s">
        <v>21</v>
      </c>
      <c r="D1666" s="23" t="s">
        <v>1161</v>
      </c>
      <c r="E1666" s="183" t="s">
        <v>31</v>
      </c>
      <c r="F1666" s="184"/>
      <c r="G1666" s="25" t="s">
        <v>159</v>
      </c>
      <c r="H1666" s="26">
        <v>1</v>
      </c>
      <c r="I1666" s="27">
        <v>6.93</v>
      </c>
      <c r="J1666" s="27">
        <v>6.93</v>
      </c>
      <c r="K1666" s="28">
        <f t="shared" si="446"/>
        <v>6.93</v>
      </c>
      <c r="L1666" s="29"/>
      <c r="M1666" s="6">
        <f t="shared" si="422"/>
        <v>0</v>
      </c>
    </row>
    <row r="1667" spans="1:15" ht="18" customHeight="1" x14ac:dyDescent="0.25">
      <c r="A1667" s="30"/>
      <c r="B1667" s="30"/>
      <c r="C1667" s="30"/>
      <c r="D1667" s="30"/>
      <c r="E1667" s="30" t="s">
        <v>41</v>
      </c>
      <c r="F1667" s="31">
        <v>5.25</v>
      </c>
      <c r="G1667" s="30" t="s">
        <v>42</v>
      </c>
      <c r="H1667" s="31">
        <v>0</v>
      </c>
      <c r="I1667" s="30" t="s">
        <v>43</v>
      </c>
      <c r="J1667" s="31">
        <v>5.25</v>
      </c>
      <c r="K1667" s="32"/>
      <c r="L1667" s="29"/>
      <c r="M1667" s="6">
        <f t="shared" si="422"/>
        <v>0</v>
      </c>
    </row>
    <row r="1668" spans="1:15" ht="18" customHeight="1" x14ac:dyDescent="0.25">
      <c r="A1668" s="30"/>
      <c r="B1668" s="30"/>
      <c r="C1668" s="30"/>
      <c r="D1668" s="30"/>
      <c r="E1668" s="30" t="s">
        <v>44</v>
      </c>
      <c r="F1668" s="31">
        <v>3.76</v>
      </c>
      <c r="G1668" s="30"/>
      <c r="H1668" s="187" t="s">
        <v>45</v>
      </c>
      <c r="I1668" s="188"/>
      <c r="J1668" s="31">
        <v>18.260000000000002</v>
      </c>
      <c r="K1668" s="46">
        <f>TRUNC(K1660*1.247,2)</f>
        <v>18.260000000000002</v>
      </c>
      <c r="L1668" s="29"/>
      <c r="M1668" s="6">
        <f t="shared" si="422"/>
        <v>0</v>
      </c>
    </row>
    <row r="1669" spans="1:15" x14ac:dyDescent="0.25">
      <c r="A1669" s="35"/>
      <c r="B1669" s="35"/>
      <c r="C1669" s="35"/>
      <c r="D1669" s="35"/>
      <c r="E1669" s="35"/>
      <c r="F1669" s="35"/>
      <c r="G1669" s="35" t="s">
        <v>46</v>
      </c>
      <c r="H1669" s="36" t="s">
        <v>1015</v>
      </c>
      <c r="I1669" s="35" t="s">
        <v>48</v>
      </c>
      <c r="J1669" s="37">
        <v>182.6</v>
      </c>
      <c r="K1669" s="45">
        <f>TRUNC(H1669*K1668,2)</f>
        <v>182.6</v>
      </c>
      <c r="L1669" s="39">
        <f>J1669-K1669</f>
        <v>0</v>
      </c>
      <c r="M1669" s="6">
        <f t="shared" si="422"/>
        <v>0</v>
      </c>
      <c r="N1669" s="40">
        <f t="shared" ref="N1669:O1669" si="447">J1669</f>
        <v>182.6</v>
      </c>
      <c r="O1669" s="40">
        <f t="shared" si="447"/>
        <v>182.6</v>
      </c>
    </row>
    <row r="1670" spans="1:15" ht="0.75" customHeight="1" x14ac:dyDescent="0.25">
      <c r="A1670" s="41"/>
      <c r="B1670" s="41"/>
      <c r="C1670" s="41"/>
      <c r="D1670" s="41"/>
      <c r="E1670" s="41"/>
      <c r="F1670" s="41"/>
      <c r="G1670" s="41"/>
      <c r="H1670" s="41"/>
      <c r="I1670" s="41"/>
      <c r="J1670" s="41"/>
      <c r="K1670" s="42"/>
      <c r="L1670" s="43"/>
      <c r="M1670" s="6">
        <f t="shared" si="422"/>
        <v>0</v>
      </c>
    </row>
    <row r="1671" spans="1:15" ht="18" customHeight="1" x14ac:dyDescent="0.25">
      <c r="A1671" s="11" t="s">
        <v>1162</v>
      </c>
      <c r="B1671" s="12" t="s">
        <v>11</v>
      </c>
      <c r="C1671" s="11" t="s">
        <v>12</v>
      </c>
      <c r="D1671" s="11" t="s">
        <v>13</v>
      </c>
      <c r="E1671" s="185" t="s">
        <v>14</v>
      </c>
      <c r="F1671" s="184"/>
      <c r="G1671" s="13" t="s">
        <v>15</v>
      </c>
      <c r="H1671" s="12" t="s">
        <v>16</v>
      </c>
      <c r="I1671" s="12" t="s">
        <v>17</v>
      </c>
      <c r="J1671" s="12" t="s">
        <v>18</v>
      </c>
      <c r="K1671" s="14"/>
      <c r="L1671" s="15"/>
      <c r="M1671" s="6">
        <f t="shared" si="422"/>
        <v>0</v>
      </c>
    </row>
    <row r="1672" spans="1:15" ht="39" customHeight="1" x14ac:dyDescent="0.25">
      <c r="A1672" s="16" t="s">
        <v>19</v>
      </c>
      <c r="B1672" s="17" t="s">
        <v>1163</v>
      </c>
      <c r="C1672" s="16" t="s">
        <v>21</v>
      </c>
      <c r="D1672" s="16" t="s">
        <v>1164</v>
      </c>
      <c r="E1672" s="186" t="s">
        <v>543</v>
      </c>
      <c r="F1672" s="184"/>
      <c r="G1672" s="18" t="s">
        <v>159</v>
      </c>
      <c r="H1672" s="19">
        <v>1</v>
      </c>
      <c r="I1672" s="20">
        <v>19.55</v>
      </c>
      <c r="J1672" s="20">
        <v>19.55</v>
      </c>
      <c r="K1672" s="52">
        <f>SUM(K1673:K1678)</f>
        <v>19.549999999999997</v>
      </c>
      <c r="L1672" s="22"/>
      <c r="M1672" s="6">
        <f t="shared" si="422"/>
        <v>0</v>
      </c>
    </row>
    <row r="1673" spans="1:15" ht="25.5" customHeight="1" x14ac:dyDescent="0.25">
      <c r="A1673" s="23" t="s">
        <v>25</v>
      </c>
      <c r="B1673" s="24" t="s">
        <v>1113</v>
      </c>
      <c r="C1673" s="23" t="s">
        <v>21</v>
      </c>
      <c r="D1673" s="23" t="s">
        <v>1114</v>
      </c>
      <c r="E1673" s="183" t="s">
        <v>23</v>
      </c>
      <c r="F1673" s="184"/>
      <c r="G1673" s="25" t="s">
        <v>24</v>
      </c>
      <c r="H1673" s="26">
        <v>0.15</v>
      </c>
      <c r="I1673" s="27">
        <v>20.92</v>
      </c>
      <c r="J1673" s="27">
        <v>3.13</v>
      </c>
      <c r="K1673" s="28">
        <f t="shared" ref="K1673:K1678" si="448">TRUNC(H1673*I1673,2)</f>
        <v>3.13</v>
      </c>
      <c r="L1673" s="29"/>
      <c r="M1673" s="6">
        <f t="shared" si="422"/>
        <v>0</v>
      </c>
    </row>
    <row r="1674" spans="1:15" ht="25.5" customHeight="1" x14ac:dyDescent="0.25">
      <c r="A1674" s="23" t="s">
        <v>25</v>
      </c>
      <c r="B1674" s="24" t="s">
        <v>160</v>
      </c>
      <c r="C1674" s="23" t="s">
        <v>21</v>
      </c>
      <c r="D1674" s="23" t="s">
        <v>161</v>
      </c>
      <c r="E1674" s="183" t="s">
        <v>23</v>
      </c>
      <c r="F1674" s="184"/>
      <c r="G1674" s="25" t="s">
        <v>24</v>
      </c>
      <c r="H1674" s="26">
        <v>0.15</v>
      </c>
      <c r="I1674" s="27">
        <v>25.55</v>
      </c>
      <c r="J1674" s="27">
        <v>3.83</v>
      </c>
      <c r="K1674" s="28">
        <f t="shared" si="448"/>
        <v>3.83</v>
      </c>
      <c r="L1674" s="29"/>
      <c r="M1674" s="6">
        <f t="shared" si="422"/>
        <v>0</v>
      </c>
    </row>
    <row r="1675" spans="1:15" ht="25.5" customHeight="1" x14ac:dyDescent="0.25">
      <c r="A1675" s="23" t="s">
        <v>28</v>
      </c>
      <c r="B1675" s="24" t="s">
        <v>1117</v>
      </c>
      <c r="C1675" s="23" t="s">
        <v>21</v>
      </c>
      <c r="D1675" s="23" t="s">
        <v>1118</v>
      </c>
      <c r="E1675" s="183" t="s">
        <v>31</v>
      </c>
      <c r="F1675" s="184"/>
      <c r="G1675" s="25" t="s">
        <v>159</v>
      </c>
      <c r="H1675" s="26">
        <v>2.5999999999999999E-2</v>
      </c>
      <c r="I1675" s="27">
        <v>87.17</v>
      </c>
      <c r="J1675" s="27">
        <v>2.2599999999999998</v>
      </c>
      <c r="K1675" s="28">
        <f t="shared" si="448"/>
        <v>2.2599999999999998</v>
      </c>
      <c r="L1675" s="29"/>
      <c r="M1675" s="6">
        <f t="shared" si="422"/>
        <v>0</v>
      </c>
    </row>
    <row r="1676" spans="1:15" ht="24" customHeight="1" x14ac:dyDescent="0.25">
      <c r="A1676" s="23" t="s">
        <v>28</v>
      </c>
      <c r="B1676" s="24" t="s">
        <v>1125</v>
      </c>
      <c r="C1676" s="23" t="s">
        <v>21</v>
      </c>
      <c r="D1676" s="23" t="s">
        <v>1126</v>
      </c>
      <c r="E1676" s="183" t="s">
        <v>31</v>
      </c>
      <c r="F1676" s="184"/>
      <c r="G1676" s="25" t="s">
        <v>159</v>
      </c>
      <c r="H1676" s="26">
        <v>0.02</v>
      </c>
      <c r="I1676" s="27">
        <v>76.94</v>
      </c>
      <c r="J1676" s="27">
        <v>1.53</v>
      </c>
      <c r="K1676" s="28">
        <f t="shared" si="448"/>
        <v>1.53</v>
      </c>
      <c r="L1676" s="29"/>
      <c r="M1676" s="6">
        <f t="shared" si="422"/>
        <v>0</v>
      </c>
    </row>
    <row r="1677" spans="1:15" ht="24" customHeight="1" x14ac:dyDescent="0.25">
      <c r="A1677" s="23" t="s">
        <v>28</v>
      </c>
      <c r="B1677" s="24" t="s">
        <v>1119</v>
      </c>
      <c r="C1677" s="23" t="s">
        <v>21</v>
      </c>
      <c r="D1677" s="23" t="s">
        <v>1120</v>
      </c>
      <c r="E1677" s="183" t="s">
        <v>31</v>
      </c>
      <c r="F1677" s="184"/>
      <c r="G1677" s="25" t="s">
        <v>159</v>
      </c>
      <c r="H1677" s="26">
        <v>1.8800000000000001E-2</v>
      </c>
      <c r="I1677" s="27">
        <v>2.75</v>
      </c>
      <c r="J1677" s="27">
        <v>0.05</v>
      </c>
      <c r="K1677" s="28">
        <f t="shared" si="448"/>
        <v>0.05</v>
      </c>
      <c r="L1677" s="29"/>
      <c r="M1677" s="6">
        <f t="shared" si="422"/>
        <v>0</v>
      </c>
    </row>
    <row r="1678" spans="1:15" ht="25.5" customHeight="1" x14ac:dyDescent="0.25">
      <c r="A1678" s="23" t="s">
        <v>28</v>
      </c>
      <c r="B1678" s="24" t="s">
        <v>1165</v>
      </c>
      <c r="C1678" s="23" t="s">
        <v>21</v>
      </c>
      <c r="D1678" s="23" t="s">
        <v>1166</v>
      </c>
      <c r="E1678" s="183" t="s">
        <v>31</v>
      </c>
      <c r="F1678" s="184"/>
      <c r="G1678" s="25" t="s">
        <v>159</v>
      </c>
      <c r="H1678" s="26">
        <v>1</v>
      </c>
      <c r="I1678" s="27">
        <v>8.75</v>
      </c>
      <c r="J1678" s="27">
        <v>8.75</v>
      </c>
      <c r="K1678" s="28">
        <f t="shared" si="448"/>
        <v>8.75</v>
      </c>
      <c r="L1678" s="29"/>
      <c r="M1678" s="6">
        <f t="shared" si="422"/>
        <v>0</v>
      </c>
    </row>
    <row r="1679" spans="1:15" ht="18" customHeight="1" x14ac:dyDescent="0.25">
      <c r="A1679" s="30"/>
      <c r="B1679" s="30"/>
      <c r="C1679" s="30"/>
      <c r="D1679" s="30"/>
      <c r="E1679" s="30" t="s">
        <v>41</v>
      </c>
      <c r="F1679" s="31">
        <v>5.56</v>
      </c>
      <c r="G1679" s="30" t="s">
        <v>42</v>
      </c>
      <c r="H1679" s="31">
        <v>0</v>
      </c>
      <c r="I1679" s="30" t="s">
        <v>43</v>
      </c>
      <c r="J1679" s="31">
        <v>5.56</v>
      </c>
      <c r="K1679" s="32"/>
      <c r="L1679" s="29"/>
      <c r="M1679" s="6">
        <f t="shared" si="422"/>
        <v>0</v>
      </c>
    </row>
    <row r="1680" spans="1:15" ht="18" customHeight="1" x14ac:dyDescent="0.25">
      <c r="A1680" s="30"/>
      <c r="B1680" s="30"/>
      <c r="C1680" s="30"/>
      <c r="D1680" s="30"/>
      <c r="E1680" s="30" t="s">
        <v>44</v>
      </c>
      <c r="F1680" s="31">
        <v>5.0199999999999996</v>
      </c>
      <c r="G1680" s="30"/>
      <c r="H1680" s="187" t="s">
        <v>45</v>
      </c>
      <c r="I1680" s="188"/>
      <c r="J1680" s="31">
        <v>24.37</v>
      </c>
      <c r="K1680" s="46">
        <f>TRUNC(K1672*1.247,2)</f>
        <v>24.37</v>
      </c>
      <c r="L1680" s="29"/>
      <c r="M1680" s="6">
        <f t="shared" si="422"/>
        <v>0</v>
      </c>
    </row>
    <row r="1681" spans="1:15" x14ac:dyDescent="0.25">
      <c r="A1681" s="35"/>
      <c r="B1681" s="35"/>
      <c r="C1681" s="35"/>
      <c r="D1681" s="35"/>
      <c r="E1681" s="35"/>
      <c r="F1681" s="35"/>
      <c r="G1681" s="35" t="s">
        <v>46</v>
      </c>
      <c r="H1681" s="36" t="s">
        <v>111</v>
      </c>
      <c r="I1681" s="35" t="s">
        <v>48</v>
      </c>
      <c r="J1681" s="37">
        <f>TRUNC(J1680*H1681,2)</f>
        <v>194.96</v>
      </c>
      <c r="K1681" s="45">
        <f>TRUNC(H1681*K1680,2)</f>
        <v>194.96</v>
      </c>
      <c r="L1681" s="39">
        <f>J1681-K1681</f>
        <v>0</v>
      </c>
      <c r="M1681" s="6">
        <f t="shared" si="422"/>
        <v>0</v>
      </c>
      <c r="N1681" s="40">
        <f t="shared" ref="N1681:O1681" si="449">J1681</f>
        <v>194.96</v>
      </c>
      <c r="O1681" s="40">
        <f t="shared" si="449"/>
        <v>194.96</v>
      </c>
    </row>
    <row r="1682" spans="1:15" ht="0.75" customHeight="1" x14ac:dyDescent="0.25">
      <c r="A1682" s="41"/>
      <c r="B1682" s="41"/>
      <c r="C1682" s="41"/>
      <c r="D1682" s="41"/>
      <c r="E1682" s="41"/>
      <c r="F1682" s="41"/>
      <c r="G1682" s="41"/>
      <c r="H1682" s="41"/>
      <c r="I1682" s="41"/>
      <c r="J1682" s="41"/>
      <c r="K1682" s="42"/>
      <c r="L1682" s="43"/>
      <c r="M1682" s="6">
        <f t="shared" si="422"/>
        <v>0</v>
      </c>
    </row>
    <row r="1683" spans="1:15" ht="18" customHeight="1" x14ac:dyDescent="0.25">
      <c r="A1683" s="11" t="s">
        <v>1167</v>
      </c>
      <c r="B1683" s="12" t="s">
        <v>11</v>
      </c>
      <c r="C1683" s="11" t="s">
        <v>12</v>
      </c>
      <c r="D1683" s="11" t="s">
        <v>13</v>
      </c>
      <c r="E1683" s="185" t="s">
        <v>14</v>
      </c>
      <c r="F1683" s="184"/>
      <c r="G1683" s="13" t="s">
        <v>15</v>
      </c>
      <c r="H1683" s="12" t="s">
        <v>16</v>
      </c>
      <c r="I1683" s="12" t="s">
        <v>17</v>
      </c>
      <c r="J1683" s="12" t="s">
        <v>18</v>
      </c>
      <c r="K1683" s="14"/>
      <c r="L1683" s="15"/>
      <c r="M1683" s="6">
        <f t="shared" si="422"/>
        <v>0</v>
      </c>
    </row>
    <row r="1684" spans="1:15" ht="39" customHeight="1" x14ac:dyDescent="0.25">
      <c r="A1684" s="16" t="s">
        <v>19</v>
      </c>
      <c r="B1684" s="17" t="s">
        <v>1168</v>
      </c>
      <c r="C1684" s="16" t="s">
        <v>21</v>
      </c>
      <c r="D1684" s="16" t="s">
        <v>1169</v>
      </c>
      <c r="E1684" s="186" t="s">
        <v>543</v>
      </c>
      <c r="F1684" s="184"/>
      <c r="G1684" s="18" t="s">
        <v>159</v>
      </c>
      <c r="H1684" s="19">
        <v>1</v>
      </c>
      <c r="I1684" s="20">
        <v>27.68</v>
      </c>
      <c r="J1684" s="20">
        <v>27.68</v>
      </c>
      <c r="K1684" s="52">
        <f>SUM(K1685:K1690)</f>
        <v>27.68</v>
      </c>
      <c r="L1684" s="22"/>
      <c r="M1684" s="6">
        <f t="shared" si="422"/>
        <v>0</v>
      </c>
    </row>
    <row r="1685" spans="1:15" ht="25.5" customHeight="1" x14ac:dyDescent="0.25">
      <c r="A1685" s="23" t="s">
        <v>25</v>
      </c>
      <c r="B1685" s="24" t="s">
        <v>1113</v>
      </c>
      <c r="C1685" s="23" t="s">
        <v>21</v>
      </c>
      <c r="D1685" s="23" t="s">
        <v>1114</v>
      </c>
      <c r="E1685" s="183" t="s">
        <v>23</v>
      </c>
      <c r="F1685" s="184"/>
      <c r="G1685" s="25" t="s">
        <v>24</v>
      </c>
      <c r="H1685" s="26">
        <v>0.1691</v>
      </c>
      <c r="I1685" s="27">
        <v>20.92</v>
      </c>
      <c r="J1685" s="27">
        <v>3.53</v>
      </c>
      <c r="K1685" s="28">
        <f t="shared" ref="K1685:K1690" si="450">TRUNC(H1685*I1685,2)</f>
        <v>3.53</v>
      </c>
      <c r="L1685" s="29"/>
      <c r="M1685" s="6">
        <f t="shared" si="422"/>
        <v>0</v>
      </c>
    </row>
    <row r="1686" spans="1:15" ht="25.5" customHeight="1" x14ac:dyDescent="0.25">
      <c r="A1686" s="23" t="s">
        <v>25</v>
      </c>
      <c r="B1686" s="24" t="s">
        <v>160</v>
      </c>
      <c r="C1686" s="23" t="s">
        <v>21</v>
      </c>
      <c r="D1686" s="23" t="s">
        <v>161</v>
      </c>
      <c r="E1686" s="183" t="s">
        <v>23</v>
      </c>
      <c r="F1686" s="184"/>
      <c r="G1686" s="25" t="s">
        <v>24</v>
      </c>
      <c r="H1686" s="26">
        <v>0.1691</v>
      </c>
      <c r="I1686" s="27">
        <v>25.55</v>
      </c>
      <c r="J1686" s="27">
        <v>4.32</v>
      </c>
      <c r="K1686" s="28">
        <f t="shared" si="450"/>
        <v>4.32</v>
      </c>
      <c r="L1686" s="29"/>
      <c r="M1686" s="6">
        <f t="shared" si="422"/>
        <v>0</v>
      </c>
    </row>
    <row r="1687" spans="1:15" ht="24" customHeight="1" x14ac:dyDescent="0.25">
      <c r="A1687" s="23" t="s">
        <v>28</v>
      </c>
      <c r="B1687" s="24" t="s">
        <v>1125</v>
      </c>
      <c r="C1687" s="23" t="s">
        <v>21</v>
      </c>
      <c r="D1687" s="23" t="s">
        <v>1126</v>
      </c>
      <c r="E1687" s="183" t="s">
        <v>31</v>
      </c>
      <c r="F1687" s="184"/>
      <c r="G1687" s="25" t="s">
        <v>159</v>
      </c>
      <c r="H1687" s="26">
        <v>2.23E-2</v>
      </c>
      <c r="I1687" s="27">
        <v>76.94</v>
      </c>
      <c r="J1687" s="27">
        <v>1.71</v>
      </c>
      <c r="K1687" s="28">
        <f t="shared" si="450"/>
        <v>1.71</v>
      </c>
      <c r="L1687" s="29"/>
      <c r="M1687" s="6">
        <f t="shared" si="422"/>
        <v>0</v>
      </c>
    </row>
    <row r="1688" spans="1:15" ht="24" customHeight="1" x14ac:dyDescent="0.25">
      <c r="A1688" s="23" t="s">
        <v>28</v>
      </c>
      <c r="B1688" s="24" t="s">
        <v>1119</v>
      </c>
      <c r="C1688" s="23" t="s">
        <v>21</v>
      </c>
      <c r="D1688" s="23" t="s">
        <v>1120</v>
      </c>
      <c r="E1688" s="183" t="s">
        <v>31</v>
      </c>
      <c r="F1688" s="184"/>
      <c r="G1688" s="25" t="s">
        <v>159</v>
      </c>
      <c r="H1688" s="26">
        <v>2.12E-2</v>
      </c>
      <c r="I1688" s="27">
        <v>2.75</v>
      </c>
      <c r="J1688" s="27">
        <v>0.05</v>
      </c>
      <c r="K1688" s="28">
        <f t="shared" si="450"/>
        <v>0.05</v>
      </c>
      <c r="L1688" s="29"/>
      <c r="M1688" s="6">
        <f t="shared" si="422"/>
        <v>0</v>
      </c>
    </row>
    <row r="1689" spans="1:15" ht="25.5" customHeight="1" x14ac:dyDescent="0.25">
      <c r="A1689" s="23" t="s">
        <v>28</v>
      </c>
      <c r="B1689" s="24" t="s">
        <v>1170</v>
      </c>
      <c r="C1689" s="23" t="s">
        <v>21</v>
      </c>
      <c r="D1689" s="23" t="s">
        <v>1171</v>
      </c>
      <c r="E1689" s="183" t="s">
        <v>31</v>
      </c>
      <c r="F1689" s="184"/>
      <c r="G1689" s="25" t="s">
        <v>159</v>
      </c>
      <c r="H1689" s="26">
        <v>1</v>
      </c>
      <c r="I1689" s="27">
        <v>15.55</v>
      </c>
      <c r="J1689" s="27">
        <v>15.55</v>
      </c>
      <c r="K1689" s="28">
        <f t="shared" si="450"/>
        <v>15.55</v>
      </c>
      <c r="L1689" s="29"/>
      <c r="M1689" s="6">
        <f t="shared" si="422"/>
        <v>0</v>
      </c>
    </row>
    <row r="1690" spans="1:15" ht="25.5" customHeight="1" x14ac:dyDescent="0.25">
      <c r="A1690" s="23" t="s">
        <v>28</v>
      </c>
      <c r="B1690" s="24" t="s">
        <v>1117</v>
      </c>
      <c r="C1690" s="23" t="s">
        <v>21</v>
      </c>
      <c r="D1690" s="23" t="s">
        <v>1118</v>
      </c>
      <c r="E1690" s="183" t="s">
        <v>31</v>
      </c>
      <c r="F1690" s="184"/>
      <c r="G1690" s="25" t="s">
        <v>159</v>
      </c>
      <c r="H1690" s="26">
        <v>2.9000000000000001E-2</v>
      </c>
      <c r="I1690" s="27">
        <v>87.17</v>
      </c>
      <c r="J1690" s="27">
        <v>2.52</v>
      </c>
      <c r="K1690" s="28">
        <f t="shared" si="450"/>
        <v>2.52</v>
      </c>
      <c r="L1690" s="29"/>
      <c r="M1690" s="6">
        <f t="shared" si="422"/>
        <v>0</v>
      </c>
    </row>
    <row r="1691" spans="1:15" ht="18" customHeight="1" x14ac:dyDescent="0.25">
      <c r="A1691" s="30"/>
      <c r="B1691" s="30"/>
      <c r="C1691" s="30"/>
      <c r="D1691" s="30"/>
      <c r="E1691" s="30" t="s">
        <v>41</v>
      </c>
      <c r="F1691" s="31">
        <v>6.27</v>
      </c>
      <c r="G1691" s="30" t="s">
        <v>42</v>
      </c>
      <c r="H1691" s="31">
        <v>0</v>
      </c>
      <c r="I1691" s="30" t="s">
        <v>43</v>
      </c>
      <c r="J1691" s="31">
        <v>6.27</v>
      </c>
      <c r="K1691" s="32"/>
      <c r="L1691" s="29"/>
      <c r="M1691" s="6">
        <f t="shared" si="422"/>
        <v>0</v>
      </c>
    </row>
    <row r="1692" spans="1:15" ht="18" customHeight="1" x14ac:dyDescent="0.25">
      <c r="A1692" s="30"/>
      <c r="B1692" s="30"/>
      <c r="C1692" s="30"/>
      <c r="D1692" s="30"/>
      <c r="E1692" s="30" t="s">
        <v>44</v>
      </c>
      <c r="F1692" s="31">
        <v>7.11</v>
      </c>
      <c r="G1692" s="30"/>
      <c r="H1692" s="187" t="s">
        <v>45</v>
      </c>
      <c r="I1692" s="188"/>
      <c r="J1692" s="31">
        <v>34.51</v>
      </c>
      <c r="K1692" s="46">
        <f>TRUNC(K1684*1.247,2)</f>
        <v>34.51</v>
      </c>
      <c r="L1692" s="29"/>
      <c r="M1692" s="6">
        <f t="shared" si="422"/>
        <v>0</v>
      </c>
    </row>
    <row r="1693" spans="1:15" x14ac:dyDescent="0.25">
      <c r="A1693" s="35"/>
      <c r="B1693" s="35"/>
      <c r="C1693" s="35"/>
      <c r="D1693" s="35"/>
      <c r="E1693" s="35"/>
      <c r="F1693" s="35"/>
      <c r="G1693" s="35" t="s">
        <v>46</v>
      </c>
      <c r="H1693" s="36" t="s">
        <v>170</v>
      </c>
      <c r="I1693" s="35" t="s">
        <v>48</v>
      </c>
      <c r="J1693" s="37">
        <f>TRUNC(J1692*H1693,2)</f>
        <v>34.51</v>
      </c>
      <c r="K1693" s="45">
        <f>TRUNC(H1693*K1692,2)</f>
        <v>34.51</v>
      </c>
      <c r="L1693" s="39">
        <f>J1693-K1693</f>
        <v>0</v>
      </c>
      <c r="M1693" s="6">
        <f t="shared" si="422"/>
        <v>0</v>
      </c>
      <c r="N1693" s="40">
        <f t="shared" ref="N1693:O1693" si="451">J1693</f>
        <v>34.51</v>
      </c>
      <c r="O1693" s="40">
        <f t="shared" si="451"/>
        <v>34.51</v>
      </c>
    </row>
    <row r="1694" spans="1:15" ht="0.75" customHeight="1" x14ac:dyDescent="0.25">
      <c r="A1694" s="41"/>
      <c r="B1694" s="41"/>
      <c r="C1694" s="41"/>
      <c r="D1694" s="41"/>
      <c r="E1694" s="41"/>
      <c r="F1694" s="41"/>
      <c r="G1694" s="41"/>
      <c r="H1694" s="41"/>
      <c r="I1694" s="41"/>
      <c r="J1694" s="41"/>
      <c r="K1694" s="42"/>
      <c r="L1694" s="43"/>
      <c r="M1694" s="6">
        <f t="shared" si="422"/>
        <v>0</v>
      </c>
    </row>
    <row r="1695" spans="1:15" ht="18" customHeight="1" x14ac:dyDescent="0.25">
      <c r="A1695" s="11" t="s">
        <v>1172</v>
      </c>
      <c r="B1695" s="12" t="s">
        <v>11</v>
      </c>
      <c r="C1695" s="11" t="s">
        <v>12</v>
      </c>
      <c r="D1695" s="11" t="s">
        <v>13</v>
      </c>
      <c r="E1695" s="185" t="s">
        <v>14</v>
      </c>
      <c r="F1695" s="184"/>
      <c r="G1695" s="13" t="s">
        <v>15</v>
      </c>
      <c r="H1695" s="12" t="s">
        <v>16</v>
      </c>
      <c r="I1695" s="12" t="s">
        <v>17</v>
      </c>
      <c r="J1695" s="12" t="s">
        <v>18</v>
      </c>
      <c r="K1695" s="14"/>
      <c r="L1695" s="15"/>
      <c r="M1695" s="6">
        <f t="shared" si="422"/>
        <v>0</v>
      </c>
    </row>
    <row r="1696" spans="1:15" ht="39" customHeight="1" x14ac:dyDescent="0.25">
      <c r="A1696" s="16" t="s">
        <v>19</v>
      </c>
      <c r="B1696" s="17" t="s">
        <v>1173</v>
      </c>
      <c r="C1696" s="16" t="s">
        <v>21</v>
      </c>
      <c r="D1696" s="16" t="s">
        <v>1174</v>
      </c>
      <c r="E1696" s="186" t="s">
        <v>543</v>
      </c>
      <c r="F1696" s="184"/>
      <c r="G1696" s="18" t="s">
        <v>159</v>
      </c>
      <c r="H1696" s="19">
        <v>1</v>
      </c>
      <c r="I1696" s="20">
        <v>6.45</v>
      </c>
      <c r="J1696" s="20">
        <v>6.45</v>
      </c>
      <c r="K1696" s="52">
        <f>SUM(K1697:K1702)</f>
        <v>6.45</v>
      </c>
      <c r="L1696" s="22"/>
      <c r="M1696" s="6">
        <f t="shared" si="422"/>
        <v>0</v>
      </c>
    </row>
    <row r="1697" spans="1:15" ht="25.5" customHeight="1" x14ac:dyDescent="0.25">
      <c r="A1697" s="23" t="s">
        <v>25</v>
      </c>
      <c r="B1697" s="24" t="s">
        <v>1113</v>
      </c>
      <c r="C1697" s="23" t="s">
        <v>21</v>
      </c>
      <c r="D1697" s="23" t="s">
        <v>1114</v>
      </c>
      <c r="E1697" s="183" t="s">
        <v>23</v>
      </c>
      <c r="F1697" s="184"/>
      <c r="G1697" s="25" t="s">
        <v>24</v>
      </c>
      <c r="H1697" s="26">
        <v>7.6700000000000004E-2</v>
      </c>
      <c r="I1697" s="27">
        <v>20.92</v>
      </c>
      <c r="J1697" s="27">
        <v>1.6</v>
      </c>
      <c r="K1697" s="28">
        <f t="shared" ref="K1697:K1702" si="452">TRUNC(H1697*I1697,2)</f>
        <v>1.6</v>
      </c>
      <c r="L1697" s="29"/>
      <c r="M1697" s="6">
        <f t="shared" si="422"/>
        <v>0</v>
      </c>
    </row>
    <row r="1698" spans="1:15" ht="25.5" customHeight="1" x14ac:dyDescent="0.25">
      <c r="A1698" s="23" t="s">
        <v>25</v>
      </c>
      <c r="B1698" s="24" t="s">
        <v>160</v>
      </c>
      <c r="C1698" s="23" t="s">
        <v>21</v>
      </c>
      <c r="D1698" s="23" t="s">
        <v>161</v>
      </c>
      <c r="E1698" s="183" t="s">
        <v>23</v>
      </c>
      <c r="F1698" s="184"/>
      <c r="G1698" s="25" t="s">
        <v>24</v>
      </c>
      <c r="H1698" s="26">
        <v>7.6700000000000004E-2</v>
      </c>
      <c r="I1698" s="27">
        <v>25.55</v>
      </c>
      <c r="J1698" s="27">
        <v>1.95</v>
      </c>
      <c r="K1698" s="28">
        <f t="shared" si="452"/>
        <v>1.95</v>
      </c>
      <c r="L1698" s="29"/>
      <c r="M1698" s="6">
        <f t="shared" si="422"/>
        <v>0</v>
      </c>
    </row>
    <row r="1699" spans="1:15" ht="24" customHeight="1" x14ac:dyDescent="0.25">
      <c r="A1699" s="23" t="s">
        <v>28</v>
      </c>
      <c r="B1699" s="24" t="s">
        <v>1119</v>
      </c>
      <c r="C1699" s="23" t="s">
        <v>21</v>
      </c>
      <c r="D1699" s="23" t="s">
        <v>1120</v>
      </c>
      <c r="E1699" s="183" t="s">
        <v>31</v>
      </c>
      <c r="F1699" s="184"/>
      <c r="G1699" s="25" t="s">
        <v>159</v>
      </c>
      <c r="H1699" s="26">
        <v>9.5999999999999992E-3</v>
      </c>
      <c r="I1699" s="27">
        <v>2.75</v>
      </c>
      <c r="J1699" s="27">
        <v>0.02</v>
      </c>
      <c r="K1699" s="28">
        <f t="shared" si="452"/>
        <v>0.02</v>
      </c>
      <c r="L1699" s="29"/>
      <c r="M1699" s="6">
        <f t="shared" si="422"/>
        <v>0</v>
      </c>
    </row>
    <row r="1700" spans="1:15" ht="24" customHeight="1" x14ac:dyDescent="0.25">
      <c r="A1700" s="23" t="s">
        <v>28</v>
      </c>
      <c r="B1700" s="24" t="s">
        <v>1125</v>
      </c>
      <c r="C1700" s="23" t="s">
        <v>21</v>
      </c>
      <c r="D1700" s="23" t="s">
        <v>1126</v>
      </c>
      <c r="E1700" s="183" t="s">
        <v>31</v>
      </c>
      <c r="F1700" s="184"/>
      <c r="G1700" s="25" t="s">
        <v>159</v>
      </c>
      <c r="H1700" s="26">
        <v>1.06E-2</v>
      </c>
      <c r="I1700" s="27">
        <v>76.94</v>
      </c>
      <c r="J1700" s="27">
        <v>0.81</v>
      </c>
      <c r="K1700" s="28">
        <f t="shared" si="452"/>
        <v>0.81</v>
      </c>
      <c r="L1700" s="29"/>
      <c r="M1700" s="6">
        <f t="shared" si="422"/>
        <v>0</v>
      </c>
    </row>
    <row r="1701" spans="1:15" ht="25.5" customHeight="1" x14ac:dyDescent="0.25">
      <c r="A1701" s="23" t="s">
        <v>28</v>
      </c>
      <c r="B1701" s="24" t="s">
        <v>1175</v>
      </c>
      <c r="C1701" s="23" t="s">
        <v>21</v>
      </c>
      <c r="D1701" s="23" t="s">
        <v>1176</v>
      </c>
      <c r="E1701" s="183" t="s">
        <v>31</v>
      </c>
      <c r="F1701" s="184"/>
      <c r="G1701" s="25" t="s">
        <v>159</v>
      </c>
      <c r="H1701" s="26">
        <v>1</v>
      </c>
      <c r="I1701" s="27">
        <v>1.03</v>
      </c>
      <c r="J1701" s="27">
        <v>1.03</v>
      </c>
      <c r="K1701" s="28">
        <f t="shared" si="452"/>
        <v>1.03</v>
      </c>
      <c r="L1701" s="29"/>
      <c r="M1701" s="6">
        <f t="shared" si="422"/>
        <v>0</v>
      </c>
    </row>
    <row r="1702" spans="1:15" ht="25.5" customHeight="1" x14ac:dyDescent="0.25">
      <c r="A1702" s="23" t="s">
        <v>28</v>
      </c>
      <c r="B1702" s="24" t="s">
        <v>1117</v>
      </c>
      <c r="C1702" s="23" t="s">
        <v>21</v>
      </c>
      <c r="D1702" s="23" t="s">
        <v>1118</v>
      </c>
      <c r="E1702" s="183" t="s">
        <v>31</v>
      </c>
      <c r="F1702" s="184"/>
      <c r="G1702" s="25" t="s">
        <v>159</v>
      </c>
      <c r="H1702" s="26">
        <v>1.2E-2</v>
      </c>
      <c r="I1702" s="27">
        <v>87.17</v>
      </c>
      <c r="J1702" s="27">
        <v>1.04</v>
      </c>
      <c r="K1702" s="28">
        <f t="shared" si="452"/>
        <v>1.04</v>
      </c>
      <c r="L1702" s="29"/>
      <c r="M1702" s="6">
        <f t="shared" si="422"/>
        <v>0</v>
      </c>
    </row>
    <row r="1703" spans="1:15" ht="18" customHeight="1" x14ac:dyDescent="0.25">
      <c r="A1703" s="30"/>
      <c r="B1703" s="30"/>
      <c r="C1703" s="30"/>
      <c r="D1703" s="30"/>
      <c r="E1703" s="30" t="s">
        <v>41</v>
      </c>
      <c r="F1703" s="31">
        <v>2.84</v>
      </c>
      <c r="G1703" s="30" t="s">
        <v>42</v>
      </c>
      <c r="H1703" s="31">
        <v>0</v>
      </c>
      <c r="I1703" s="30" t="s">
        <v>43</v>
      </c>
      <c r="J1703" s="31">
        <v>2.84</v>
      </c>
      <c r="K1703" s="32"/>
      <c r="L1703" s="29"/>
      <c r="M1703" s="6">
        <f t="shared" si="422"/>
        <v>0</v>
      </c>
    </row>
    <row r="1704" spans="1:15" ht="18" customHeight="1" x14ac:dyDescent="0.25">
      <c r="A1704" s="30"/>
      <c r="B1704" s="30"/>
      <c r="C1704" s="30"/>
      <c r="D1704" s="30"/>
      <c r="E1704" s="30" t="s">
        <v>44</v>
      </c>
      <c r="F1704" s="31">
        <v>1.65</v>
      </c>
      <c r="G1704" s="30"/>
      <c r="H1704" s="187" t="s">
        <v>45</v>
      </c>
      <c r="I1704" s="188"/>
      <c r="J1704" s="31">
        <v>8.0399999999999991</v>
      </c>
      <c r="K1704" s="46">
        <f>TRUNC(K1696*1.247,2)</f>
        <v>8.0399999999999991</v>
      </c>
      <c r="L1704" s="29"/>
      <c r="M1704" s="6">
        <f t="shared" si="422"/>
        <v>0</v>
      </c>
    </row>
    <row r="1705" spans="1:15" x14ac:dyDescent="0.25">
      <c r="A1705" s="35"/>
      <c r="B1705" s="35"/>
      <c r="C1705" s="35"/>
      <c r="D1705" s="35"/>
      <c r="E1705" s="35"/>
      <c r="F1705" s="35"/>
      <c r="G1705" s="35" t="s">
        <v>46</v>
      </c>
      <c r="H1705" s="36" t="s">
        <v>845</v>
      </c>
      <c r="I1705" s="35" t="s">
        <v>48</v>
      </c>
      <c r="J1705" s="37">
        <f>TRUNC(J1704*H1705,2)</f>
        <v>16.079999999999998</v>
      </c>
      <c r="K1705" s="45">
        <f>TRUNC(H1705*K1704,2)</f>
        <v>16.079999999999998</v>
      </c>
      <c r="L1705" s="39">
        <f>J1705-K1705</f>
        <v>0</v>
      </c>
      <c r="M1705" s="6">
        <f t="shared" si="422"/>
        <v>0</v>
      </c>
      <c r="N1705" s="40">
        <f t="shared" ref="N1705:O1705" si="453">J1705</f>
        <v>16.079999999999998</v>
      </c>
      <c r="O1705" s="40">
        <f t="shared" si="453"/>
        <v>16.079999999999998</v>
      </c>
    </row>
    <row r="1706" spans="1:15" ht="0.75" customHeight="1" x14ac:dyDescent="0.25">
      <c r="A1706" s="41"/>
      <c r="B1706" s="41"/>
      <c r="C1706" s="41"/>
      <c r="D1706" s="41"/>
      <c r="E1706" s="41"/>
      <c r="F1706" s="41"/>
      <c r="G1706" s="41"/>
      <c r="H1706" s="41"/>
      <c r="I1706" s="41"/>
      <c r="J1706" s="41"/>
      <c r="K1706" s="42"/>
      <c r="L1706" s="43"/>
      <c r="M1706" s="6">
        <f t="shared" si="422"/>
        <v>0</v>
      </c>
    </row>
    <row r="1707" spans="1:15" ht="18" customHeight="1" x14ac:dyDescent="0.25">
      <c r="A1707" s="11" t="s">
        <v>1177</v>
      </c>
      <c r="B1707" s="12" t="s">
        <v>11</v>
      </c>
      <c r="C1707" s="11" t="s">
        <v>12</v>
      </c>
      <c r="D1707" s="11" t="s">
        <v>13</v>
      </c>
      <c r="E1707" s="185" t="s">
        <v>14</v>
      </c>
      <c r="F1707" s="184"/>
      <c r="G1707" s="13" t="s">
        <v>15</v>
      </c>
      <c r="H1707" s="12" t="s">
        <v>16</v>
      </c>
      <c r="I1707" s="12" t="s">
        <v>17</v>
      </c>
      <c r="J1707" s="12" t="s">
        <v>18</v>
      </c>
      <c r="K1707" s="14"/>
      <c r="L1707" s="15"/>
      <c r="M1707" s="6">
        <f t="shared" si="422"/>
        <v>0</v>
      </c>
    </row>
    <row r="1708" spans="1:15" ht="39" customHeight="1" x14ac:dyDescent="0.25">
      <c r="A1708" s="16" t="s">
        <v>19</v>
      </c>
      <c r="B1708" s="17" t="s">
        <v>1178</v>
      </c>
      <c r="C1708" s="16" t="s">
        <v>21</v>
      </c>
      <c r="D1708" s="16" t="s">
        <v>1179</v>
      </c>
      <c r="E1708" s="186" t="s">
        <v>543</v>
      </c>
      <c r="F1708" s="184"/>
      <c r="G1708" s="18" t="s">
        <v>159</v>
      </c>
      <c r="H1708" s="19">
        <v>1</v>
      </c>
      <c r="I1708" s="20">
        <v>10.43</v>
      </c>
      <c r="J1708" s="20">
        <v>10.43</v>
      </c>
      <c r="K1708" s="52">
        <f>SUM(K1709:K1714)</f>
        <v>10.43</v>
      </c>
      <c r="L1708" s="22"/>
      <c r="M1708" s="6">
        <f t="shared" si="422"/>
        <v>0</v>
      </c>
    </row>
    <row r="1709" spans="1:15" ht="25.5" customHeight="1" x14ac:dyDescent="0.25">
      <c r="A1709" s="23" t="s">
        <v>25</v>
      </c>
      <c r="B1709" s="24" t="s">
        <v>1113</v>
      </c>
      <c r="C1709" s="23" t="s">
        <v>21</v>
      </c>
      <c r="D1709" s="23" t="s">
        <v>1114</v>
      </c>
      <c r="E1709" s="183" t="s">
        <v>23</v>
      </c>
      <c r="F1709" s="184"/>
      <c r="G1709" s="25" t="s">
        <v>24</v>
      </c>
      <c r="H1709" s="26">
        <v>0.1002</v>
      </c>
      <c r="I1709" s="27">
        <v>20.92</v>
      </c>
      <c r="J1709" s="27">
        <v>2.09</v>
      </c>
      <c r="K1709" s="28">
        <f t="shared" ref="K1709:K1714" si="454">TRUNC(H1709*I1709,2)</f>
        <v>2.09</v>
      </c>
      <c r="L1709" s="29"/>
      <c r="M1709" s="6">
        <f t="shared" si="422"/>
        <v>0</v>
      </c>
    </row>
    <row r="1710" spans="1:15" ht="25.5" customHeight="1" x14ac:dyDescent="0.25">
      <c r="A1710" s="23" t="s">
        <v>25</v>
      </c>
      <c r="B1710" s="24" t="s">
        <v>160</v>
      </c>
      <c r="C1710" s="23" t="s">
        <v>21</v>
      </c>
      <c r="D1710" s="23" t="s">
        <v>161</v>
      </c>
      <c r="E1710" s="183" t="s">
        <v>23</v>
      </c>
      <c r="F1710" s="184"/>
      <c r="G1710" s="25" t="s">
        <v>24</v>
      </c>
      <c r="H1710" s="26">
        <v>0.1002</v>
      </c>
      <c r="I1710" s="27">
        <v>25.55</v>
      </c>
      <c r="J1710" s="27">
        <v>2.56</v>
      </c>
      <c r="K1710" s="28">
        <f t="shared" si="454"/>
        <v>2.56</v>
      </c>
      <c r="L1710" s="29"/>
      <c r="M1710" s="6">
        <f t="shared" si="422"/>
        <v>0</v>
      </c>
    </row>
    <row r="1711" spans="1:15" ht="24" customHeight="1" x14ac:dyDescent="0.25">
      <c r="A1711" s="23" t="s">
        <v>28</v>
      </c>
      <c r="B1711" s="24" t="s">
        <v>1119</v>
      </c>
      <c r="C1711" s="23" t="s">
        <v>21</v>
      </c>
      <c r="D1711" s="23" t="s">
        <v>1120</v>
      </c>
      <c r="E1711" s="183" t="s">
        <v>31</v>
      </c>
      <c r="F1711" s="184"/>
      <c r="G1711" s="25" t="s">
        <v>159</v>
      </c>
      <c r="H1711" s="26">
        <v>1.26E-2</v>
      </c>
      <c r="I1711" s="27">
        <v>2.75</v>
      </c>
      <c r="J1711" s="27">
        <v>0.03</v>
      </c>
      <c r="K1711" s="28">
        <f t="shared" si="454"/>
        <v>0.03</v>
      </c>
      <c r="L1711" s="29"/>
      <c r="M1711" s="6">
        <f t="shared" si="422"/>
        <v>0</v>
      </c>
    </row>
    <row r="1712" spans="1:15" ht="25.5" customHeight="1" x14ac:dyDescent="0.25">
      <c r="A1712" s="23" t="s">
        <v>28</v>
      </c>
      <c r="B1712" s="24" t="s">
        <v>1117</v>
      </c>
      <c r="C1712" s="23" t="s">
        <v>21</v>
      </c>
      <c r="D1712" s="23" t="s">
        <v>1118</v>
      </c>
      <c r="E1712" s="183" t="s">
        <v>31</v>
      </c>
      <c r="F1712" s="184"/>
      <c r="G1712" s="25" t="s">
        <v>159</v>
      </c>
      <c r="H1712" s="26">
        <v>1.6500000000000001E-2</v>
      </c>
      <c r="I1712" s="27">
        <v>87.17</v>
      </c>
      <c r="J1712" s="27">
        <v>1.43</v>
      </c>
      <c r="K1712" s="28">
        <f t="shared" si="454"/>
        <v>1.43</v>
      </c>
      <c r="L1712" s="29"/>
      <c r="M1712" s="6">
        <f t="shared" si="422"/>
        <v>0</v>
      </c>
    </row>
    <row r="1713" spans="1:15" ht="24" customHeight="1" x14ac:dyDescent="0.25">
      <c r="A1713" s="23" t="s">
        <v>28</v>
      </c>
      <c r="B1713" s="24" t="s">
        <v>1125</v>
      </c>
      <c r="C1713" s="23" t="s">
        <v>21</v>
      </c>
      <c r="D1713" s="23" t="s">
        <v>1126</v>
      </c>
      <c r="E1713" s="183" t="s">
        <v>31</v>
      </c>
      <c r="F1713" s="184"/>
      <c r="G1713" s="25" t="s">
        <v>159</v>
      </c>
      <c r="H1713" s="26">
        <v>1.41E-2</v>
      </c>
      <c r="I1713" s="27">
        <v>76.94</v>
      </c>
      <c r="J1713" s="27">
        <v>1.08</v>
      </c>
      <c r="K1713" s="28">
        <f t="shared" si="454"/>
        <v>1.08</v>
      </c>
      <c r="L1713" s="29"/>
      <c r="M1713" s="6">
        <f t="shared" si="422"/>
        <v>0</v>
      </c>
    </row>
    <row r="1714" spans="1:15" ht="25.5" customHeight="1" x14ac:dyDescent="0.25">
      <c r="A1714" s="23" t="s">
        <v>28</v>
      </c>
      <c r="B1714" s="24" t="s">
        <v>1180</v>
      </c>
      <c r="C1714" s="23" t="s">
        <v>21</v>
      </c>
      <c r="D1714" s="23" t="s">
        <v>1181</v>
      </c>
      <c r="E1714" s="183" t="s">
        <v>31</v>
      </c>
      <c r="F1714" s="184"/>
      <c r="G1714" s="25" t="s">
        <v>159</v>
      </c>
      <c r="H1714" s="26">
        <v>1</v>
      </c>
      <c r="I1714" s="27">
        <v>3.24</v>
      </c>
      <c r="J1714" s="27">
        <v>3.24</v>
      </c>
      <c r="K1714" s="28">
        <f t="shared" si="454"/>
        <v>3.24</v>
      </c>
      <c r="L1714" s="29"/>
      <c r="M1714" s="6">
        <f t="shared" si="422"/>
        <v>0</v>
      </c>
    </row>
    <row r="1715" spans="1:15" ht="18" customHeight="1" x14ac:dyDescent="0.25">
      <c r="A1715" s="30"/>
      <c r="B1715" s="30"/>
      <c r="C1715" s="30"/>
      <c r="D1715" s="30"/>
      <c r="E1715" s="30" t="s">
        <v>41</v>
      </c>
      <c r="F1715" s="31">
        <v>3.71</v>
      </c>
      <c r="G1715" s="30" t="s">
        <v>42</v>
      </c>
      <c r="H1715" s="31">
        <v>0</v>
      </c>
      <c r="I1715" s="30" t="s">
        <v>43</v>
      </c>
      <c r="J1715" s="31">
        <v>3.71</v>
      </c>
      <c r="K1715" s="32"/>
      <c r="L1715" s="29"/>
      <c r="M1715" s="6">
        <f t="shared" si="422"/>
        <v>0</v>
      </c>
    </row>
    <row r="1716" spans="1:15" ht="18" customHeight="1" x14ac:dyDescent="0.25">
      <c r="A1716" s="30"/>
      <c r="B1716" s="30"/>
      <c r="C1716" s="30"/>
      <c r="D1716" s="30"/>
      <c r="E1716" s="30" t="s">
        <v>44</v>
      </c>
      <c r="F1716" s="31">
        <v>2.68</v>
      </c>
      <c r="G1716" s="30"/>
      <c r="H1716" s="187" t="s">
        <v>45</v>
      </c>
      <c r="I1716" s="188"/>
      <c r="J1716" s="31">
        <v>13</v>
      </c>
      <c r="K1716" s="46">
        <f>TRUNC(K1708*1.247,2)</f>
        <v>13</v>
      </c>
      <c r="L1716" s="29"/>
      <c r="M1716" s="6">
        <f t="shared" si="422"/>
        <v>0</v>
      </c>
    </row>
    <row r="1717" spans="1:15" x14ac:dyDescent="0.25">
      <c r="A1717" s="35"/>
      <c r="B1717" s="35"/>
      <c r="C1717" s="35"/>
      <c r="D1717" s="35"/>
      <c r="E1717" s="35"/>
      <c r="F1717" s="35"/>
      <c r="G1717" s="35" t="s">
        <v>46</v>
      </c>
      <c r="H1717" s="36" t="s">
        <v>162</v>
      </c>
      <c r="I1717" s="35" t="s">
        <v>48</v>
      </c>
      <c r="J1717" s="37">
        <f>TRUNC(J1716*H1717,2)</f>
        <v>52</v>
      </c>
      <c r="K1717" s="45">
        <f>TRUNC(H1717*K1716,2)</f>
        <v>52</v>
      </c>
      <c r="L1717" s="39">
        <f>J1717-K1717</f>
        <v>0</v>
      </c>
      <c r="M1717" s="6">
        <f t="shared" si="422"/>
        <v>0</v>
      </c>
      <c r="N1717" s="40">
        <f t="shared" ref="N1717:O1717" si="455">J1717</f>
        <v>52</v>
      </c>
      <c r="O1717" s="40">
        <f t="shared" si="455"/>
        <v>52</v>
      </c>
    </row>
    <row r="1718" spans="1:15" ht="0.75" customHeight="1" x14ac:dyDescent="0.25">
      <c r="A1718" s="41"/>
      <c r="B1718" s="41"/>
      <c r="C1718" s="41"/>
      <c r="D1718" s="41"/>
      <c r="E1718" s="41"/>
      <c r="F1718" s="41"/>
      <c r="G1718" s="41"/>
      <c r="H1718" s="41"/>
      <c r="I1718" s="41"/>
      <c r="J1718" s="41"/>
      <c r="K1718" s="42"/>
      <c r="L1718" s="43"/>
      <c r="M1718" s="6">
        <f t="shared" si="422"/>
        <v>0</v>
      </c>
    </row>
    <row r="1719" spans="1:15" ht="18" customHeight="1" x14ac:dyDescent="0.25">
      <c r="A1719" s="11" t="s">
        <v>1182</v>
      </c>
      <c r="B1719" s="12" t="s">
        <v>11</v>
      </c>
      <c r="C1719" s="11" t="s">
        <v>12</v>
      </c>
      <c r="D1719" s="11" t="s">
        <v>13</v>
      </c>
      <c r="E1719" s="185" t="s">
        <v>14</v>
      </c>
      <c r="F1719" s="184"/>
      <c r="G1719" s="13" t="s">
        <v>15</v>
      </c>
      <c r="H1719" s="12" t="s">
        <v>16</v>
      </c>
      <c r="I1719" s="12" t="s">
        <v>17</v>
      </c>
      <c r="J1719" s="12" t="s">
        <v>18</v>
      </c>
      <c r="K1719" s="14"/>
      <c r="L1719" s="15"/>
      <c r="M1719" s="6">
        <f t="shared" si="422"/>
        <v>0</v>
      </c>
    </row>
    <row r="1720" spans="1:15" ht="39" customHeight="1" x14ac:dyDescent="0.25">
      <c r="A1720" s="16" t="s">
        <v>19</v>
      </c>
      <c r="B1720" s="17" t="s">
        <v>1183</v>
      </c>
      <c r="C1720" s="16" t="s">
        <v>21</v>
      </c>
      <c r="D1720" s="16" t="s">
        <v>1184</v>
      </c>
      <c r="E1720" s="186" t="s">
        <v>543</v>
      </c>
      <c r="F1720" s="184"/>
      <c r="G1720" s="18" t="s">
        <v>159</v>
      </c>
      <c r="H1720" s="19">
        <v>1</v>
      </c>
      <c r="I1720" s="20">
        <v>21.79</v>
      </c>
      <c r="J1720" s="20">
        <v>21.79</v>
      </c>
      <c r="K1720" s="52">
        <f>SUM(K1721:K1726)</f>
        <v>21.789999999999996</v>
      </c>
      <c r="L1720" s="22"/>
      <c r="M1720" s="6">
        <f t="shared" si="422"/>
        <v>0</v>
      </c>
    </row>
    <row r="1721" spans="1:15" ht="25.5" customHeight="1" x14ac:dyDescent="0.25">
      <c r="A1721" s="23" t="s">
        <v>25</v>
      </c>
      <c r="B1721" s="24" t="s">
        <v>1113</v>
      </c>
      <c r="C1721" s="23" t="s">
        <v>21</v>
      </c>
      <c r="D1721" s="23" t="s">
        <v>1114</v>
      </c>
      <c r="E1721" s="183" t="s">
        <v>23</v>
      </c>
      <c r="F1721" s="184"/>
      <c r="G1721" s="25" t="s">
        <v>24</v>
      </c>
      <c r="H1721" s="26">
        <v>0.1867</v>
      </c>
      <c r="I1721" s="27">
        <v>20.92</v>
      </c>
      <c r="J1721" s="27">
        <v>3.9</v>
      </c>
      <c r="K1721" s="28">
        <f t="shared" ref="K1721:K1726" si="456">TRUNC(H1721*I1721,2)</f>
        <v>3.9</v>
      </c>
      <c r="L1721" s="29"/>
      <c r="M1721" s="6">
        <f t="shared" si="422"/>
        <v>0</v>
      </c>
    </row>
    <row r="1722" spans="1:15" ht="25.5" customHeight="1" x14ac:dyDescent="0.25">
      <c r="A1722" s="23" t="s">
        <v>25</v>
      </c>
      <c r="B1722" s="24" t="s">
        <v>160</v>
      </c>
      <c r="C1722" s="23" t="s">
        <v>21</v>
      </c>
      <c r="D1722" s="23" t="s">
        <v>161</v>
      </c>
      <c r="E1722" s="183" t="s">
        <v>23</v>
      </c>
      <c r="F1722" s="184"/>
      <c r="G1722" s="25" t="s">
        <v>24</v>
      </c>
      <c r="H1722" s="26">
        <v>0.1867</v>
      </c>
      <c r="I1722" s="27">
        <v>25.55</v>
      </c>
      <c r="J1722" s="27">
        <v>4.7699999999999996</v>
      </c>
      <c r="K1722" s="28">
        <f t="shared" si="456"/>
        <v>4.7699999999999996</v>
      </c>
      <c r="L1722" s="29"/>
      <c r="M1722" s="6">
        <f t="shared" si="422"/>
        <v>0</v>
      </c>
    </row>
    <row r="1723" spans="1:15" ht="25.5" customHeight="1" x14ac:dyDescent="0.25">
      <c r="A1723" s="23" t="s">
        <v>28</v>
      </c>
      <c r="B1723" s="24" t="s">
        <v>1117</v>
      </c>
      <c r="C1723" s="23" t="s">
        <v>21</v>
      </c>
      <c r="D1723" s="23" t="s">
        <v>1118</v>
      </c>
      <c r="E1723" s="183" t="s">
        <v>31</v>
      </c>
      <c r="F1723" s="184"/>
      <c r="G1723" s="25" t="s">
        <v>159</v>
      </c>
      <c r="H1723" s="26">
        <v>3.3000000000000002E-2</v>
      </c>
      <c r="I1723" s="27">
        <v>87.17</v>
      </c>
      <c r="J1723" s="27">
        <v>2.87</v>
      </c>
      <c r="K1723" s="28">
        <f t="shared" si="456"/>
        <v>2.87</v>
      </c>
      <c r="L1723" s="29"/>
      <c r="M1723" s="6">
        <f t="shared" si="422"/>
        <v>0</v>
      </c>
    </row>
    <row r="1724" spans="1:15" ht="24" customHeight="1" x14ac:dyDescent="0.25">
      <c r="A1724" s="23" t="s">
        <v>28</v>
      </c>
      <c r="B1724" s="24" t="s">
        <v>1125</v>
      </c>
      <c r="C1724" s="23" t="s">
        <v>21</v>
      </c>
      <c r="D1724" s="23" t="s">
        <v>1126</v>
      </c>
      <c r="E1724" s="183" t="s">
        <v>31</v>
      </c>
      <c r="F1724" s="184"/>
      <c r="G1724" s="25" t="s">
        <v>159</v>
      </c>
      <c r="H1724" s="26">
        <v>2.47E-2</v>
      </c>
      <c r="I1724" s="27">
        <v>76.94</v>
      </c>
      <c r="J1724" s="27">
        <v>1.9</v>
      </c>
      <c r="K1724" s="28">
        <f t="shared" si="456"/>
        <v>1.9</v>
      </c>
      <c r="L1724" s="29"/>
      <c r="M1724" s="6">
        <f t="shared" si="422"/>
        <v>0</v>
      </c>
    </row>
    <row r="1725" spans="1:15" ht="25.5" customHeight="1" x14ac:dyDescent="0.25">
      <c r="A1725" s="23" t="s">
        <v>28</v>
      </c>
      <c r="B1725" s="24" t="s">
        <v>1185</v>
      </c>
      <c r="C1725" s="23" t="s">
        <v>21</v>
      </c>
      <c r="D1725" s="23" t="s">
        <v>1186</v>
      </c>
      <c r="E1725" s="183" t="s">
        <v>31</v>
      </c>
      <c r="F1725" s="184"/>
      <c r="G1725" s="25" t="s">
        <v>159</v>
      </c>
      <c r="H1725" s="26">
        <v>1</v>
      </c>
      <c r="I1725" s="27">
        <v>8.2899999999999991</v>
      </c>
      <c r="J1725" s="27">
        <v>8.2899999999999991</v>
      </c>
      <c r="K1725" s="28">
        <f t="shared" si="456"/>
        <v>8.2899999999999991</v>
      </c>
      <c r="L1725" s="29"/>
      <c r="M1725" s="6">
        <f t="shared" si="422"/>
        <v>0</v>
      </c>
    </row>
    <row r="1726" spans="1:15" ht="24" customHeight="1" x14ac:dyDescent="0.25">
      <c r="A1726" s="23" t="s">
        <v>28</v>
      </c>
      <c r="B1726" s="24" t="s">
        <v>1119</v>
      </c>
      <c r="C1726" s="23" t="s">
        <v>21</v>
      </c>
      <c r="D1726" s="23" t="s">
        <v>1120</v>
      </c>
      <c r="E1726" s="183" t="s">
        <v>31</v>
      </c>
      <c r="F1726" s="184"/>
      <c r="G1726" s="25" t="s">
        <v>159</v>
      </c>
      <c r="H1726" s="26">
        <v>2.3400000000000001E-2</v>
      </c>
      <c r="I1726" s="27">
        <v>2.75</v>
      </c>
      <c r="J1726" s="27">
        <v>0.06</v>
      </c>
      <c r="K1726" s="28">
        <f t="shared" si="456"/>
        <v>0.06</v>
      </c>
      <c r="L1726" s="29"/>
      <c r="M1726" s="6">
        <f t="shared" si="422"/>
        <v>0</v>
      </c>
    </row>
    <row r="1727" spans="1:15" ht="18" customHeight="1" x14ac:dyDescent="0.25">
      <c r="A1727" s="30"/>
      <c r="B1727" s="30"/>
      <c r="C1727" s="30"/>
      <c r="D1727" s="30"/>
      <c r="E1727" s="30" t="s">
        <v>41</v>
      </c>
      <c r="F1727" s="31">
        <v>6.93</v>
      </c>
      <c r="G1727" s="30" t="s">
        <v>42</v>
      </c>
      <c r="H1727" s="31">
        <v>0</v>
      </c>
      <c r="I1727" s="30" t="s">
        <v>43</v>
      </c>
      <c r="J1727" s="31">
        <v>6.93</v>
      </c>
      <c r="K1727" s="32"/>
      <c r="L1727" s="29"/>
      <c r="M1727" s="6">
        <f t="shared" si="422"/>
        <v>0</v>
      </c>
    </row>
    <row r="1728" spans="1:15" ht="18" customHeight="1" x14ac:dyDescent="0.25">
      <c r="A1728" s="30"/>
      <c r="B1728" s="30"/>
      <c r="C1728" s="30"/>
      <c r="D1728" s="30"/>
      <c r="E1728" s="30" t="s">
        <v>44</v>
      </c>
      <c r="F1728" s="31">
        <v>5.6</v>
      </c>
      <c r="G1728" s="30"/>
      <c r="H1728" s="187" t="s">
        <v>45</v>
      </c>
      <c r="I1728" s="188"/>
      <c r="J1728" s="31">
        <v>27.17</v>
      </c>
      <c r="K1728" s="46">
        <f>TRUNC(K1720*1.247,2)</f>
        <v>27.17</v>
      </c>
      <c r="L1728" s="29"/>
      <c r="M1728" s="6">
        <f t="shared" si="422"/>
        <v>0</v>
      </c>
    </row>
    <row r="1729" spans="1:15" x14ac:dyDescent="0.25">
      <c r="A1729" s="35"/>
      <c r="B1729" s="35"/>
      <c r="C1729" s="35"/>
      <c r="D1729" s="35"/>
      <c r="E1729" s="35"/>
      <c r="F1729" s="35"/>
      <c r="G1729" s="35" t="s">
        <v>46</v>
      </c>
      <c r="H1729" s="36" t="s">
        <v>162</v>
      </c>
      <c r="I1729" s="35" t="s">
        <v>48</v>
      </c>
      <c r="J1729" s="37">
        <f>TRUNC(J1728*H1729,2)</f>
        <v>108.68</v>
      </c>
      <c r="K1729" s="45">
        <f>TRUNC(H1729*K1728,2)</f>
        <v>108.68</v>
      </c>
      <c r="L1729" s="39">
        <f>J1729-K1729</f>
        <v>0</v>
      </c>
      <c r="M1729" s="6">
        <f t="shared" si="422"/>
        <v>0</v>
      </c>
      <c r="N1729" s="40">
        <f t="shared" ref="N1729:O1729" si="457">J1729</f>
        <v>108.68</v>
      </c>
      <c r="O1729" s="40">
        <f t="shared" si="457"/>
        <v>108.68</v>
      </c>
    </row>
    <row r="1730" spans="1:15" ht="0.75" customHeight="1" x14ac:dyDescent="0.25">
      <c r="A1730" s="41"/>
      <c r="B1730" s="41"/>
      <c r="C1730" s="41"/>
      <c r="D1730" s="41"/>
      <c r="E1730" s="41"/>
      <c r="F1730" s="41"/>
      <c r="G1730" s="41"/>
      <c r="H1730" s="41"/>
      <c r="I1730" s="41"/>
      <c r="J1730" s="41"/>
      <c r="K1730" s="42"/>
      <c r="L1730" s="43"/>
      <c r="M1730" s="6">
        <f t="shared" si="422"/>
        <v>0</v>
      </c>
    </row>
    <row r="1731" spans="1:15" ht="18" customHeight="1" x14ac:dyDescent="0.25">
      <c r="A1731" s="11" t="s">
        <v>1187</v>
      </c>
      <c r="B1731" s="12" t="s">
        <v>11</v>
      </c>
      <c r="C1731" s="11" t="s">
        <v>12</v>
      </c>
      <c r="D1731" s="11" t="s">
        <v>13</v>
      </c>
      <c r="E1731" s="185" t="s">
        <v>14</v>
      </c>
      <c r="F1731" s="184"/>
      <c r="G1731" s="13" t="s">
        <v>15</v>
      </c>
      <c r="H1731" s="12" t="s">
        <v>16</v>
      </c>
      <c r="I1731" s="12" t="s">
        <v>17</v>
      </c>
      <c r="J1731" s="12" t="s">
        <v>18</v>
      </c>
      <c r="K1731" s="14"/>
      <c r="L1731" s="15"/>
      <c r="M1731" s="6">
        <f t="shared" si="422"/>
        <v>0</v>
      </c>
    </row>
    <row r="1732" spans="1:15" ht="51.75" customHeight="1" x14ac:dyDescent="0.25">
      <c r="A1732" s="16" t="s">
        <v>19</v>
      </c>
      <c r="B1732" s="17" t="s">
        <v>1188</v>
      </c>
      <c r="C1732" s="16" t="s">
        <v>21</v>
      </c>
      <c r="D1732" s="16" t="s">
        <v>1189</v>
      </c>
      <c r="E1732" s="186" t="s">
        <v>543</v>
      </c>
      <c r="F1732" s="184"/>
      <c r="G1732" s="18" t="s">
        <v>159</v>
      </c>
      <c r="H1732" s="19">
        <v>1</v>
      </c>
      <c r="I1732" s="20">
        <v>23.14</v>
      </c>
      <c r="J1732" s="20">
        <v>23.14</v>
      </c>
      <c r="K1732" s="52">
        <f>SUM(K1733:K1738)</f>
        <v>23.139999999999997</v>
      </c>
      <c r="L1732" s="22"/>
      <c r="M1732" s="6">
        <f t="shared" si="422"/>
        <v>0</v>
      </c>
    </row>
    <row r="1733" spans="1:15" ht="25.5" customHeight="1" x14ac:dyDescent="0.25">
      <c r="A1733" s="23" t="s">
        <v>25</v>
      </c>
      <c r="B1733" s="24" t="s">
        <v>160</v>
      </c>
      <c r="C1733" s="23" t="s">
        <v>21</v>
      </c>
      <c r="D1733" s="23" t="s">
        <v>161</v>
      </c>
      <c r="E1733" s="183" t="s">
        <v>23</v>
      </c>
      <c r="F1733" s="184"/>
      <c r="G1733" s="25" t="s">
        <v>24</v>
      </c>
      <c r="H1733" s="26">
        <v>0.13750000000000001</v>
      </c>
      <c r="I1733" s="27">
        <v>25.55</v>
      </c>
      <c r="J1733" s="27">
        <v>3.51</v>
      </c>
      <c r="K1733" s="28">
        <f t="shared" ref="K1733:K1737" si="458">TRUNC(H1733*I1733,2)</f>
        <v>3.51</v>
      </c>
      <c r="L1733" s="29"/>
      <c r="M1733" s="6">
        <f t="shared" si="422"/>
        <v>0</v>
      </c>
    </row>
    <row r="1734" spans="1:15" ht="25.5" customHeight="1" x14ac:dyDescent="0.25">
      <c r="A1734" s="23" t="s">
        <v>25</v>
      </c>
      <c r="B1734" s="24" t="s">
        <v>1113</v>
      </c>
      <c r="C1734" s="23" t="s">
        <v>21</v>
      </c>
      <c r="D1734" s="23" t="s">
        <v>1114</v>
      </c>
      <c r="E1734" s="183" t="s">
        <v>23</v>
      </c>
      <c r="F1734" s="184"/>
      <c r="G1734" s="25" t="s">
        <v>24</v>
      </c>
      <c r="H1734" s="26">
        <v>0.13750000000000001</v>
      </c>
      <c r="I1734" s="27">
        <v>20.92</v>
      </c>
      <c r="J1734" s="27">
        <v>2.87</v>
      </c>
      <c r="K1734" s="28">
        <f t="shared" si="458"/>
        <v>2.87</v>
      </c>
      <c r="L1734" s="29"/>
      <c r="M1734" s="6">
        <f t="shared" si="422"/>
        <v>0</v>
      </c>
    </row>
    <row r="1735" spans="1:15" ht="25.5" customHeight="1" x14ac:dyDescent="0.25">
      <c r="A1735" s="23" t="s">
        <v>28</v>
      </c>
      <c r="B1735" s="24" t="s">
        <v>1190</v>
      </c>
      <c r="C1735" s="23" t="s">
        <v>21</v>
      </c>
      <c r="D1735" s="23" t="s">
        <v>1191</v>
      </c>
      <c r="E1735" s="183" t="s">
        <v>31</v>
      </c>
      <c r="F1735" s="184"/>
      <c r="G1735" s="25" t="s">
        <v>159</v>
      </c>
      <c r="H1735" s="26">
        <v>1</v>
      </c>
      <c r="I1735" s="27">
        <v>15.93</v>
      </c>
      <c r="J1735" s="27">
        <v>15.93</v>
      </c>
      <c r="K1735" s="28">
        <f t="shared" si="458"/>
        <v>15.93</v>
      </c>
      <c r="L1735" s="29"/>
      <c r="M1735" s="6">
        <f t="shared" si="422"/>
        <v>0</v>
      </c>
    </row>
    <row r="1736" spans="1:15" ht="25.5" customHeight="1" x14ac:dyDescent="0.25">
      <c r="A1736" s="23" t="s">
        <v>28</v>
      </c>
      <c r="B1736" s="24" t="s">
        <v>1117</v>
      </c>
      <c r="C1736" s="23" t="s">
        <v>21</v>
      </c>
      <c r="D1736" s="23" t="s">
        <v>1118</v>
      </c>
      <c r="E1736" s="183" t="s">
        <v>31</v>
      </c>
      <c r="F1736" s="184"/>
      <c r="G1736" s="25" t="s">
        <v>159</v>
      </c>
      <c r="H1736" s="26">
        <v>5.4999999999999997E-3</v>
      </c>
      <c r="I1736" s="27">
        <v>87.17</v>
      </c>
      <c r="J1736" s="27">
        <v>0.47</v>
      </c>
      <c r="K1736" s="28">
        <f t="shared" si="458"/>
        <v>0.47</v>
      </c>
      <c r="L1736" s="29"/>
      <c r="M1736" s="6">
        <f t="shared" si="422"/>
        <v>0</v>
      </c>
    </row>
    <row r="1737" spans="1:15" ht="24" customHeight="1" x14ac:dyDescent="0.25">
      <c r="A1737" s="23" t="s">
        <v>28</v>
      </c>
      <c r="B1737" s="24" t="s">
        <v>1125</v>
      </c>
      <c r="C1737" s="23" t="s">
        <v>21</v>
      </c>
      <c r="D1737" s="23" t="s">
        <v>1126</v>
      </c>
      <c r="E1737" s="183" t="s">
        <v>31</v>
      </c>
      <c r="F1737" s="184"/>
      <c r="G1737" s="25" t="s">
        <v>159</v>
      </c>
      <c r="H1737" s="26">
        <v>4.7000000000000002E-3</v>
      </c>
      <c r="I1737" s="27">
        <v>76.94</v>
      </c>
      <c r="J1737" s="27">
        <v>0.36</v>
      </c>
      <c r="K1737" s="28">
        <f t="shared" si="458"/>
        <v>0.36</v>
      </c>
      <c r="L1737" s="29"/>
      <c r="M1737" s="6">
        <f t="shared" si="422"/>
        <v>0</v>
      </c>
    </row>
    <row r="1738" spans="1:15" ht="18" customHeight="1" x14ac:dyDescent="0.25">
      <c r="A1738" s="30"/>
      <c r="B1738" s="30"/>
      <c r="C1738" s="30"/>
      <c r="D1738" s="30"/>
      <c r="E1738" s="30" t="s">
        <v>41</v>
      </c>
      <c r="F1738" s="31">
        <v>5.0999999999999996</v>
      </c>
      <c r="G1738" s="30" t="s">
        <v>42</v>
      </c>
      <c r="H1738" s="31">
        <v>0</v>
      </c>
      <c r="I1738" s="30" t="s">
        <v>43</v>
      </c>
      <c r="J1738" s="31">
        <v>5.0999999999999996</v>
      </c>
      <c r="K1738" s="32"/>
      <c r="L1738" s="29"/>
      <c r="M1738" s="6">
        <f t="shared" si="422"/>
        <v>0</v>
      </c>
    </row>
    <row r="1739" spans="1:15" ht="18" customHeight="1" x14ac:dyDescent="0.25">
      <c r="A1739" s="30"/>
      <c r="B1739" s="30"/>
      <c r="C1739" s="30"/>
      <c r="D1739" s="30"/>
      <c r="E1739" s="30" t="s">
        <v>44</v>
      </c>
      <c r="F1739" s="31">
        <v>5.94</v>
      </c>
      <c r="G1739" s="30"/>
      <c r="H1739" s="187" t="s">
        <v>45</v>
      </c>
      <c r="I1739" s="188"/>
      <c r="J1739" s="31">
        <v>28.85</v>
      </c>
      <c r="K1739" s="46">
        <f>TRUNC(K1732*1.247,2)</f>
        <v>28.85</v>
      </c>
      <c r="L1739" s="29"/>
      <c r="M1739" s="6">
        <f t="shared" si="422"/>
        <v>0</v>
      </c>
    </row>
    <row r="1740" spans="1:15" x14ac:dyDescent="0.25">
      <c r="A1740" s="35"/>
      <c r="B1740" s="35"/>
      <c r="C1740" s="35"/>
      <c r="D1740" s="35"/>
      <c r="E1740" s="35"/>
      <c r="F1740" s="35"/>
      <c r="G1740" s="35" t="s">
        <v>46</v>
      </c>
      <c r="H1740" s="36" t="s">
        <v>111</v>
      </c>
      <c r="I1740" s="35" t="s">
        <v>48</v>
      </c>
      <c r="J1740" s="37">
        <f>TRUNC(J1739*H1740,2)</f>
        <v>230.8</v>
      </c>
      <c r="K1740" s="45">
        <f>TRUNC(H1740*K1739,2)</f>
        <v>230.8</v>
      </c>
      <c r="L1740" s="39">
        <f>J1740-K1740</f>
        <v>0</v>
      </c>
      <c r="M1740" s="6">
        <f t="shared" si="422"/>
        <v>0</v>
      </c>
      <c r="N1740" s="40">
        <f t="shared" ref="N1740:O1740" si="459">J1740</f>
        <v>230.8</v>
      </c>
      <c r="O1740" s="40">
        <f t="shared" si="459"/>
        <v>230.8</v>
      </c>
    </row>
    <row r="1741" spans="1:15" ht="0.75" customHeight="1" x14ac:dyDescent="0.25">
      <c r="A1741" s="41"/>
      <c r="B1741" s="41"/>
      <c r="C1741" s="41"/>
      <c r="D1741" s="41"/>
      <c r="E1741" s="41"/>
      <c r="F1741" s="41"/>
      <c r="G1741" s="41"/>
      <c r="H1741" s="41"/>
      <c r="I1741" s="41"/>
      <c r="J1741" s="41"/>
      <c r="K1741" s="42"/>
      <c r="L1741" s="43"/>
      <c r="M1741" s="6">
        <f t="shared" si="422"/>
        <v>0</v>
      </c>
    </row>
    <row r="1742" spans="1:15" ht="18" customHeight="1" x14ac:dyDescent="0.25">
      <c r="A1742" s="11" t="s">
        <v>1192</v>
      </c>
      <c r="B1742" s="12" t="s">
        <v>11</v>
      </c>
      <c r="C1742" s="11" t="s">
        <v>12</v>
      </c>
      <c r="D1742" s="11" t="s">
        <v>13</v>
      </c>
      <c r="E1742" s="185" t="s">
        <v>14</v>
      </c>
      <c r="F1742" s="184"/>
      <c r="G1742" s="13" t="s">
        <v>15</v>
      </c>
      <c r="H1742" s="12" t="s">
        <v>16</v>
      </c>
      <c r="I1742" s="12" t="s">
        <v>17</v>
      </c>
      <c r="J1742" s="12" t="s">
        <v>18</v>
      </c>
      <c r="K1742" s="14"/>
      <c r="L1742" s="15"/>
      <c r="M1742" s="6">
        <f t="shared" si="422"/>
        <v>0</v>
      </c>
    </row>
    <row r="1743" spans="1:15" ht="51.75" customHeight="1" x14ac:dyDescent="0.25">
      <c r="A1743" s="16" t="s">
        <v>19</v>
      </c>
      <c r="B1743" s="17" t="s">
        <v>1193</v>
      </c>
      <c r="C1743" s="16" t="s">
        <v>21</v>
      </c>
      <c r="D1743" s="16" t="s">
        <v>1194</v>
      </c>
      <c r="E1743" s="186" t="s">
        <v>543</v>
      </c>
      <c r="F1743" s="184"/>
      <c r="G1743" s="18" t="s">
        <v>159</v>
      </c>
      <c r="H1743" s="19">
        <v>1</v>
      </c>
      <c r="I1743" s="20">
        <v>30.97</v>
      </c>
      <c r="J1743" s="20">
        <v>30.97</v>
      </c>
      <c r="K1743" s="52">
        <f>SUM(K1744:K1749)</f>
        <v>30.97</v>
      </c>
      <c r="L1743" s="22"/>
      <c r="M1743" s="6">
        <f t="shared" si="422"/>
        <v>0</v>
      </c>
    </row>
    <row r="1744" spans="1:15" ht="25.5" customHeight="1" x14ac:dyDescent="0.25">
      <c r="A1744" s="23" t="s">
        <v>25</v>
      </c>
      <c r="B1744" s="24" t="s">
        <v>160</v>
      </c>
      <c r="C1744" s="23" t="s">
        <v>21</v>
      </c>
      <c r="D1744" s="23" t="s">
        <v>161</v>
      </c>
      <c r="E1744" s="183" t="s">
        <v>23</v>
      </c>
      <c r="F1744" s="184"/>
      <c r="G1744" s="25" t="s">
        <v>24</v>
      </c>
      <c r="H1744" s="26">
        <v>0.1472</v>
      </c>
      <c r="I1744" s="27">
        <v>25.55</v>
      </c>
      <c r="J1744" s="27">
        <v>3.76</v>
      </c>
      <c r="K1744" s="28">
        <f t="shared" ref="K1744:K1749" si="460">TRUNC(H1744*I1744,2)</f>
        <v>3.76</v>
      </c>
      <c r="L1744" s="29"/>
      <c r="M1744" s="6">
        <f t="shared" si="422"/>
        <v>0</v>
      </c>
    </row>
    <row r="1745" spans="1:15" ht="25.5" customHeight="1" x14ac:dyDescent="0.25">
      <c r="A1745" s="23" t="s">
        <v>25</v>
      </c>
      <c r="B1745" s="24" t="s">
        <v>1113</v>
      </c>
      <c r="C1745" s="23" t="s">
        <v>21</v>
      </c>
      <c r="D1745" s="23" t="s">
        <v>1114</v>
      </c>
      <c r="E1745" s="183" t="s">
        <v>23</v>
      </c>
      <c r="F1745" s="184"/>
      <c r="G1745" s="25" t="s">
        <v>24</v>
      </c>
      <c r="H1745" s="26">
        <v>0.1472</v>
      </c>
      <c r="I1745" s="27">
        <v>20.92</v>
      </c>
      <c r="J1745" s="27">
        <v>3.07</v>
      </c>
      <c r="K1745" s="28">
        <f t="shared" si="460"/>
        <v>3.07</v>
      </c>
      <c r="L1745" s="29"/>
      <c r="M1745" s="6">
        <f t="shared" si="422"/>
        <v>0</v>
      </c>
    </row>
    <row r="1746" spans="1:15" ht="24" customHeight="1" x14ac:dyDescent="0.25">
      <c r="A1746" s="23" t="s">
        <v>28</v>
      </c>
      <c r="B1746" s="24" t="s">
        <v>1119</v>
      </c>
      <c r="C1746" s="23" t="s">
        <v>21</v>
      </c>
      <c r="D1746" s="23" t="s">
        <v>1120</v>
      </c>
      <c r="E1746" s="183" t="s">
        <v>31</v>
      </c>
      <c r="F1746" s="184"/>
      <c r="G1746" s="25" t="s">
        <v>159</v>
      </c>
      <c r="H1746" s="26">
        <v>7.7999999999999996E-3</v>
      </c>
      <c r="I1746" s="27">
        <v>2.75</v>
      </c>
      <c r="J1746" s="27">
        <v>0.02</v>
      </c>
      <c r="K1746" s="28">
        <f t="shared" si="460"/>
        <v>0.02</v>
      </c>
      <c r="L1746" s="29"/>
      <c r="M1746" s="6">
        <f t="shared" si="422"/>
        <v>0</v>
      </c>
    </row>
    <row r="1747" spans="1:15" ht="25.5" customHeight="1" x14ac:dyDescent="0.25">
      <c r="A1747" s="23" t="s">
        <v>28</v>
      </c>
      <c r="B1747" s="24" t="s">
        <v>1117</v>
      </c>
      <c r="C1747" s="23" t="s">
        <v>21</v>
      </c>
      <c r="D1747" s="23" t="s">
        <v>1118</v>
      </c>
      <c r="E1747" s="183" t="s">
        <v>31</v>
      </c>
      <c r="F1747" s="184"/>
      <c r="G1747" s="25" t="s">
        <v>159</v>
      </c>
      <c r="H1747" s="26">
        <v>1.0999999999999999E-2</v>
      </c>
      <c r="I1747" s="27">
        <v>87.17</v>
      </c>
      <c r="J1747" s="27">
        <v>0.95</v>
      </c>
      <c r="K1747" s="28">
        <f t="shared" si="460"/>
        <v>0.95</v>
      </c>
      <c r="L1747" s="29"/>
      <c r="M1747" s="6">
        <f t="shared" si="422"/>
        <v>0</v>
      </c>
    </row>
    <row r="1748" spans="1:15" ht="25.5" customHeight="1" x14ac:dyDescent="0.25">
      <c r="A1748" s="23" t="s">
        <v>28</v>
      </c>
      <c r="B1748" s="24" t="s">
        <v>1195</v>
      </c>
      <c r="C1748" s="23" t="s">
        <v>21</v>
      </c>
      <c r="D1748" s="23" t="s">
        <v>1196</v>
      </c>
      <c r="E1748" s="183" t="s">
        <v>31</v>
      </c>
      <c r="F1748" s="184"/>
      <c r="G1748" s="25" t="s">
        <v>159</v>
      </c>
      <c r="H1748" s="26">
        <v>1</v>
      </c>
      <c r="I1748" s="27">
        <v>22.54</v>
      </c>
      <c r="J1748" s="27">
        <v>22.54</v>
      </c>
      <c r="K1748" s="28">
        <f t="shared" si="460"/>
        <v>22.54</v>
      </c>
      <c r="L1748" s="29"/>
      <c r="M1748" s="6">
        <f t="shared" si="422"/>
        <v>0</v>
      </c>
    </row>
    <row r="1749" spans="1:15" ht="24" customHeight="1" x14ac:dyDescent="0.25">
      <c r="A1749" s="23" t="s">
        <v>28</v>
      </c>
      <c r="B1749" s="24" t="s">
        <v>1125</v>
      </c>
      <c r="C1749" s="23" t="s">
        <v>21</v>
      </c>
      <c r="D1749" s="23" t="s">
        <v>1126</v>
      </c>
      <c r="E1749" s="183" t="s">
        <v>31</v>
      </c>
      <c r="F1749" s="184"/>
      <c r="G1749" s="25" t="s">
        <v>159</v>
      </c>
      <c r="H1749" s="26">
        <v>8.2000000000000007E-3</v>
      </c>
      <c r="I1749" s="27">
        <v>76.94</v>
      </c>
      <c r="J1749" s="27">
        <v>0.63</v>
      </c>
      <c r="K1749" s="28">
        <f t="shared" si="460"/>
        <v>0.63</v>
      </c>
      <c r="L1749" s="29"/>
      <c r="M1749" s="6">
        <f t="shared" si="422"/>
        <v>0</v>
      </c>
    </row>
    <row r="1750" spans="1:15" ht="18" customHeight="1" x14ac:dyDescent="0.25">
      <c r="A1750" s="30"/>
      <c r="B1750" s="30"/>
      <c r="C1750" s="30"/>
      <c r="D1750" s="30"/>
      <c r="E1750" s="30" t="s">
        <v>41</v>
      </c>
      <c r="F1750" s="31">
        <v>5.46</v>
      </c>
      <c r="G1750" s="30" t="s">
        <v>42</v>
      </c>
      <c r="H1750" s="31">
        <v>0</v>
      </c>
      <c r="I1750" s="30" t="s">
        <v>43</v>
      </c>
      <c r="J1750" s="31">
        <v>5.46</v>
      </c>
      <c r="K1750" s="32"/>
      <c r="L1750" s="29"/>
      <c r="M1750" s="6">
        <f t="shared" si="422"/>
        <v>0</v>
      </c>
    </row>
    <row r="1751" spans="1:15" ht="18" customHeight="1" x14ac:dyDescent="0.25">
      <c r="A1751" s="30"/>
      <c r="B1751" s="30"/>
      <c r="C1751" s="30"/>
      <c r="D1751" s="30"/>
      <c r="E1751" s="30" t="s">
        <v>44</v>
      </c>
      <c r="F1751" s="31">
        <v>7.95</v>
      </c>
      <c r="G1751" s="30"/>
      <c r="H1751" s="187" t="s">
        <v>45</v>
      </c>
      <c r="I1751" s="188"/>
      <c r="J1751" s="31">
        <v>38.61</v>
      </c>
      <c r="K1751" s="63">
        <f>TRUNC(K1743*1.247,2)</f>
        <v>38.61</v>
      </c>
      <c r="L1751" s="29"/>
      <c r="M1751" s="6">
        <f t="shared" si="422"/>
        <v>0</v>
      </c>
    </row>
    <row r="1752" spans="1:15" x14ac:dyDescent="0.25">
      <c r="A1752" s="35"/>
      <c r="B1752" s="35"/>
      <c r="C1752" s="35"/>
      <c r="D1752" s="35"/>
      <c r="E1752" s="35"/>
      <c r="F1752" s="35"/>
      <c r="G1752" s="35" t="s">
        <v>46</v>
      </c>
      <c r="H1752" s="36" t="s">
        <v>443</v>
      </c>
      <c r="I1752" s="35" t="s">
        <v>48</v>
      </c>
      <c r="J1752" s="37">
        <f>TRUNC(J1751*H1752,2)</f>
        <v>231.66</v>
      </c>
      <c r="K1752" s="45">
        <f>TRUNC(H1752*K1751,2)</f>
        <v>231.66</v>
      </c>
      <c r="L1752" s="39">
        <f>J1752-K1752</f>
        <v>0</v>
      </c>
      <c r="M1752" s="6">
        <f t="shared" si="422"/>
        <v>0</v>
      </c>
      <c r="N1752" s="40">
        <f t="shared" ref="N1752:O1752" si="461">J1752</f>
        <v>231.66</v>
      </c>
      <c r="O1752" s="40">
        <f t="shared" si="461"/>
        <v>231.66</v>
      </c>
    </row>
    <row r="1753" spans="1:15" ht="0.75" customHeight="1" x14ac:dyDescent="0.25">
      <c r="A1753" s="41"/>
      <c r="B1753" s="41"/>
      <c r="C1753" s="41"/>
      <c r="D1753" s="41"/>
      <c r="E1753" s="41"/>
      <c r="F1753" s="41"/>
      <c r="G1753" s="41"/>
      <c r="H1753" s="41"/>
      <c r="I1753" s="41"/>
      <c r="J1753" s="41"/>
      <c r="K1753" s="42"/>
      <c r="L1753" s="43"/>
      <c r="M1753" s="6">
        <f t="shared" si="422"/>
        <v>0</v>
      </c>
    </row>
    <row r="1754" spans="1:15" ht="18" customHeight="1" x14ac:dyDescent="0.25">
      <c r="A1754" s="11" t="s">
        <v>1197</v>
      </c>
      <c r="B1754" s="12" t="s">
        <v>11</v>
      </c>
      <c r="C1754" s="11" t="s">
        <v>12</v>
      </c>
      <c r="D1754" s="11" t="s">
        <v>13</v>
      </c>
      <c r="E1754" s="185" t="s">
        <v>14</v>
      </c>
      <c r="F1754" s="184"/>
      <c r="G1754" s="13" t="s">
        <v>15</v>
      </c>
      <c r="H1754" s="12" t="s">
        <v>16</v>
      </c>
      <c r="I1754" s="12" t="s">
        <v>17</v>
      </c>
      <c r="J1754" s="12" t="s">
        <v>18</v>
      </c>
      <c r="K1754" s="14"/>
      <c r="L1754" s="15"/>
      <c r="M1754" s="6">
        <f t="shared" si="422"/>
        <v>0</v>
      </c>
    </row>
    <row r="1755" spans="1:15" ht="25.5" customHeight="1" x14ac:dyDescent="0.25">
      <c r="A1755" s="16" t="s">
        <v>19</v>
      </c>
      <c r="B1755" s="17" t="s">
        <v>1198</v>
      </c>
      <c r="C1755" s="16" t="s">
        <v>21</v>
      </c>
      <c r="D1755" s="16" t="s">
        <v>1199</v>
      </c>
      <c r="E1755" s="186" t="s">
        <v>543</v>
      </c>
      <c r="F1755" s="184"/>
      <c r="G1755" s="18" t="s">
        <v>159</v>
      </c>
      <c r="H1755" s="19">
        <v>1</v>
      </c>
      <c r="I1755" s="20">
        <v>36.18</v>
      </c>
      <c r="J1755" s="20">
        <v>36.18</v>
      </c>
      <c r="K1755" s="52">
        <f>SUM(K1756:K1761)</f>
        <v>36.18</v>
      </c>
      <c r="L1755" s="22"/>
      <c r="M1755" s="6">
        <f t="shared" si="422"/>
        <v>0</v>
      </c>
    </row>
    <row r="1756" spans="1:15" ht="25.5" customHeight="1" x14ac:dyDescent="0.25">
      <c r="A1756" s="23" t="s">
        <v>25</v>
      </c>
      <c r="B1756" s="24" t="s">
        <v>160</v>
      </c>
      <c r="C1756" s="23" t="s">
        <v>21</v>
      </c>
      <c r="D1756" s="23" t="s">
        <v>161</v>
      </c>
      <c r="E1756" s="183" t="s">
        <v>23</v>
      </c>
      <c r="F1756" s="184"/>
      <c r="G1756" s="25" t="s">
        <v>24</v>
      </c>
      <c r="H1756" s="26">
        <v>7.9500000000000001E-2</v>
      </c>
      <c r="I1756" s="27">
        <v>25.55</v>
      </c>
      <c r="J1756" s="27">
        <v>2.0299999999999998</v>
      </c>
      <c r="K1756" s="28">
        <f t="shared" ref="K1756:K1761" si="462">TRUNC(H1756*I1756,2)</f>
        <v>2.0299999999999998</v>
      </c>
      <c r="L1756" s="29"/>
      <c r="M1756" s="6">
        <f t="shared" si="422"/>
        <v>0</v>
      </c>
    </row>
    <row r="1757" spans="1:15" ht="25.5" customHeight="1" x14ac:dyDescent="0.25">
      <c r="A1757" s="23" t="s">
        <v>25</v>
      </c>
      <c r="B1757" s="24" t="s">
        <v>1113</v>
      </c>
      <c r="C1757" s="23" t="s">
        <v>21</v>
      </c>
      <c r="D1757" s="23" t="s">
        <v>1114</v>
      </c>
      <c r="E1757" s="183" t="s">
        <v>23</v>
      </c>
      <c r="F1757" s="184"/>
      <c r="G1757" s="25" t="s">
        <v>24</v>
      </c>
      <c r="H1757" s="26">
        <v>7.9500000000000001E-2</v>
      </c>
      <c r="I1757" s="27">
        <v>20.92</v>
      </c>
      <c r="J1757" s="27">
        <v>1.66</v>
      </c>
      <c r="K1757" s="28">
        <f t="shared" si="462"/>
        <v>1.66</v>
      </c>
      <c r="L1757" s="29"/>
      <c r="M1757" s="6">
        <f t="shared" si="422"/>
        <v>0</v>
      </c>
    </row>
    <row r="1758" spans="1:15" ht="24" customHeight="1" x14ac:dyDescent="0.25">
      <c r="A1758" s="23" t="s">
        <v>28</v>
      </c>
      <c r="B1758" s="24" t="s">
        <v>1119</v>
      </c>
      <c r="C1758" s="23" t="s">
        <v>21</v>
      </c>
      <c r="D1758" s="23" t="s">
        <v>1120</v>
      </c>
      <c r="E1758" s="183" t="s">
        <v>31</v>
      </c>
      <c r="F1758" s="184"/>
      <c r="G1758" s="25" t="s">
        <v>159</v>
      </c>
      <c r="H1758" s="26">
        <v>8.0000000000000002E-3</v>
      </c>
      <c r="I1758" s="27">
        <v>2.75</v>
      </c>
      <c r="J1758" s="27">
        <v>0.02</v>
      </c>
      <c r="K1758" s="28">
        <f t="shared" si="462"/>
        <v>0.02</v>
      </c>
      <c r="L1758" s="29"/>
      <c r="M1758" s="6">
        <f t="shared" si="422"/>
        <v>0</v>
      </c>
    </row>
    <row r="1759" spans="1:15" ht="24" customHeight="1" x14ac:dyDescent="0.25">
      <c r="A1759" s="23" t="s">
        <v>28</v>
      </c>
      <c r="B1759" s="24" t="s">
        <v>1200</v>
      </c>
      <c r="C1759" s="23" t="s">
        <v>21</v>
      </c>
      <c r="D1759" s="23" t="s">
        <v>1201</v>
      </c>
      <c r="E1759" s="183" t="s">
        <v>31</v>
      </c>
      <c r="F1759" s="184"/>
      <c r="G1759" s="25" t="s">
        <v>159</v>
      </c>
      <c r="H1759" s="26">
        <v>0.04</v>
      </c>
      <c r="I1759" s="27">
        <v>25.11</v>
      </c>
      <c r="J1759" s="27">
        <v>1</v>
      </c>
      <c r="K1759" s="28">
        <f t="shared" si="462"/>
        <v>1</v>
      </c>
      <c r="L1759" s="29"/>
      <c r="M1759" s="6">
        <f t="shared" si="422"/>
        <v>0</v>
      </c>
    </row>
    <row r="1760" spans="1:15" ht="25.5" customHeight="1" x14ac:dyDescent="0.25">
      <c r="A1760" s="23" t="s">
        <v>28</v>
      </c>
      <c r="B1760" s="24" t="s">
        <v>1117</v>
      </c>
      <c r="C1760" s="23" t="s">
        <v>21</v>
      </c>
      <c r="D1760" s="23" t="s">
        <v>1118</v>
      </c>
      <c r="E1760" s="183" t="s">
        <v>31</v>
      </c>
      <c r="F1760" s="184"/>
      <c r="G1760" s="25" t="s">
        <v>159</v>
      </c>
      <c r="H1760" s="26">
        <v>9.4999999999999998E-3</v>
      </c>
      <c r="I1760" s="27">
        <v>87.17</v>
      </c>
      <c r="J1760" s="27">
        <v>0.82</v>
      </c>
      <c r="K1760" s="28">
        <f t="shared" si="462"/>
        <v>0.82</v>
      </c>
      <c r="L1760" s="29"/>
      <c r="M1760" s="6">
        <f t="shared" si="422"/>
        <v>0</v>
      </c>
    </row>
    <row r="1761" spans="1:15" ht="25.5" customHeight="1" x14ac:dyDescent="0.25">
      <c r="A1761" s="23" t="s">
        <v>28</v>
      </c>
      <c r="B1761" s="24" t="s">
        <v>1202</v>
      </c>
      <c r="C1761" s="23" t="s">
        <v>21</v>
      </c>
      <c r="D1761" s="23" t="s">
        <v>1203</v>
      </c>
      <c r="E1761" s="183" t="s">
        <v>31</v>
      </c>
      <c r="F1761" s="184"/>
      <c r="G1761" s="25" t="s">
        <v>159</v>
      </c>
      <c r="H1761" s="26">
        <v>1</v>
      </c>
      <c r="I1761" s="27">
        <v>30.65</v>
      </c>
      <c r="J1761" s="27">
        <v>30.65</v>
      </c>
      <c r="K1761" s="28">
        <f t="shared" si="462"/>
        <v>30.65</v>
      </c>
      <c r="L1761" s="29"/>
      <c r="M1761" s="6">
        <f t="shared" si="422"/>
        <v>0</v>
      </c>
    </row>
    <row r="1762" spans="1:15" ht="18" customHeight="1" x14ac:dyDescent="0.25">
      <c r="A1762" s="30"/>
      <c r="B1762" s="30"/>
      <c r="C1762" s="30"/>
      <c r="D1762" s="30"/>
      <c r="E1762" s="30" t="s">
        <v>41</v>
      </c>
      <c r="F1762" s="31">
        <v>2.95</v>
      </c>
      <c r="G1762" s="30" t="s">
        <v>42</v>
      </c>
      <c r="H1762" s="31">
        <v>0</v>
      </c>
      <c r="I1762" s="30" t="s">
        <v>43</v>
      </c>
      <c r="J1762" s="31">
        <v>2.95</v>
      </c>
      <c r="K1762" s="32"/>
      <c r="L1762" s="29"/>
      <c r="M1762" s="6">
        <f t="shared" si="422"/>
        <v>0</v>
      </c>
    </row>
    <row r="1763" spans="1:15" ht="18" customHeight="1" x14ac:dyDescent="0.25">
      <c r="A1763" s="30"/>
      <c r="B1763" s="30"/>
      <c r="C1763" s="30"/>
      <c r="D1763" s="30"/>
      <c r="E1763" s="30" t="s">
        <v>44</v>
      </c>
      <c r="F1763" s="31">
        <v>9.2899999999999991</v>
      </c>
      <c r="G1763" s="30"/>
      <c r="H1763" s="187" t="s">
        <v>45</v>
      </c>
      <c r="I1763" s="188"/>
      <c r="J1763" s="31">
        <v>45.11</v>
      </c>
      <c r="K1763" s="46">
        <f>TRUNC(K1755*1.247,2)</f>
        <v>45.11</v>
      </c>
      <c r="L1763" s="29"/>
      <c r="M1763" s="6">
        <f t="shared" si="422"/>
        <v>0</v>
      </c>
    </row>
    <row r="1764" spans="1:15" x14ac:dyDescent="0.25">
      <c r="A1764" s="35"/>
      <c r="B1764" s="35"/>
      <c r="C1764" s="35"/>
      <c r="D1764" s="35"/>
      <c r="E1764" s="35"/>
      <c r="F1764" s="35"/>
      <c r="G1764" s="35" t="s">
        <v>46</v>
      </c>
      <c r="H1764" s="36" t="s">
        <v>429</v>
      </c>
      <c r="I1764" s="35" t="s">
        <v>48</v>
      </c>
      <c r="J1764" s="37">
        <f>TRUNC(J1763*H1764,2)</f>
        <v>135.33000000000001</v>
      </c>
      <c r="K1764" s="45">
        <f>TRUNC(H1764*K1763,2)</f>
        <v>135.33000000000001</v>
      </c>
      <c r="L1764" s="39">
        <f>J1764-K1764</f>
        <v>0</v>
      </c>
      <c r="M1764" s="6">
        <f t="shared" si="422"/>
        <v>0</v>
      </c>
      <c r="N1764" s="40">
        <f t="shared" ref="N1764:O1764" si="463">J1764</f>
        <v>135.33000000000001</v>
      </c>
      <c r="O1764" s="40">
        <f t="shared" si="463"/>
        <v>135.33000000000001</v>
      </c>
    </row>
    <row r="1765" spans="1:15" ht="0.75" customHeight="1" x14ac:dyDescent="0.25">
      <c r="A1765" s="41"/>
      <c r="B1765" s="41"/>
      <c r="C1765" s="41"/>
      <c r="D1765" s="41"/>
      <c r="E1765" s="41"/>
      <c r="F1765" s="41"/>
      <c r="G1765" s="41"/>
      <c r="H1765" s="41"/>
      <c r="I1765" s="41"/>
      <c r="J1765" s="41"/>
      <c r="K1765" s="42"/>
      <c r="L1765" s="43"/>
      <c r="M1765" s="6">
        <f t="shared" si="422"/>
        <v>0</v>
      </c>
    </row>
    <row r="1766" spans="1:15" ht="18" customHeight="1" x14ac:dyDescent="0.25">
      <c r="A1766" s="11" t="s">
        <v>1204</v>
      </c>
      <c r="B1766" s="12" t="s">
        <v>11</v>
      </c>
      <c r="C1766" s="11" t="s">
        <v>12</v>
      </c>
      <c r="D1766" s="11" t="s">
        <v>13</v>
      </c>
      <c r="E1766" s="185" t="s">
        <v>14</v>
      </c>
      <c r="F1766" s="184"/>
      <c r="G1766" s="13" t="s">
        <v>15</v>
      </c>
      <c r="H1766" s="12" t="s">
        <v>16</v>
      </c>
      <c r="I1766" s="12" t="s">
        <v>17</v>
      </c>
      <c r="J1766" s="12" t="s">
        <v>18</v>
      </c>
      <c r="K1766" s="14"/>
      <c r="L1766" s="15"/>
      <c r="M1766" s="6">
        <f t="shared" si="422"/>
        <v>0</v>
      </c>
    </row>
    <row r="1767" spans="1:15" ht="25.5" customHeight="1" x14ac:dyDescent="0.25">
      <c r="A1767" s="16" t="s">
        <v>19</v>
      </c>
      <c r="B1767" s="17" t="s">
        <v>1205</v>
      </c>
      <c r="C1767" s="16" t="s">
        <v>21</v>
      </c>
      <c r="D1767" s="16" t="s">
        <v>1206</v>
      </c>
      <c r="E1767" s="186" t="s">
        <v>543</v>
      </c>
      <c r="F1767" s="184"/>
      <c r="G1767" s="18" t="s">
        <v>159</v>
      </c>
      <c r="H1767" s="19">
        <v>1</v>
      </c>
      <c r="I1767" s="20">
        <v>50.97</v>
      </c>
      <c r="J1767" s="20">
        <v>50.97</v>
      </c>
      <c r="K1767" s="52">
        <f>SUM(K1768:K1773)</f>
        <v>50.97</v>
      </c>
      <c r="L1767" s="22"/>
      <c r="M1767" s="6">
        <f t="shared" si="422"/>
        <v>0</v>
      </c>
    </row>
    <row r="1768" spans="1:15" ht="25.5" customHeight="1" x14ac:dyDescent="0.25">
      <c r="A1768" s="23" t="s">
        <v>25</v>
      </c>
      <c r="B1768" s="24" t="s">
        <v>160</v>
      </c>
      <c r="C1768" s="23" t="s">
        <v>21</v>
      </c>
      <c r="D1768" s="23" t="s">
        <v>161</v>
      </c>
      <c r="E1768" s="183" t="s">
        <v>23</v>
      </c>
      <c r="F1768" s="184"/>
      <c r="G1768" s="25" t="s">
        <v>24</v>
      </c>
      <c r="H1768" s="26">
        <v>0.1133</v>
      </c>
      <c r="I1768" s="27">
        <v>25.55</v>
      </c>
      <c r="J1768" s="27">
        <v>2.89</v>
      </c>
      <c r="K1768" s="28">
        <f t="shared" ref="K1768:K1773" si="464">TRUNC(H1768*I1768,2)</f>
        <v>2.89</v>
      </c>
      <c r="L1768" s="29"/>
      <c r="M1768" s="6">
        <f t="shared" si="422"/>
        <v>0</v>
      </c>
    </row>
    <row r="1769" spans="1:15" ht="25.5" customHeight="1" x14ac:dyDescent="0.25">
      <c r="A1769" s="23" t="s">
        <v>25</v>
      </c>
      <c r="B1769" s="24" t="s">
        <v>1113</v>
      </c>
      <c r="C1769" s="23" t="s">
        <v>21</v>
      </c>
      <c r="D1769" s="23" t="s">
        <v>1114</v>
      </c>
      <c r="E1769" s="183" t="s">
        <v>23</v>
      </c>
      <c r="F1769" s="184"/>
      <c r="G1769" s="25" t="s">
        <v>24</v>
      </c>
      <c r="H1769" s="26">
        <v>0.1133</v>
      </c>
      <c r="I1769" s="27">
        <v>20.92</v>
      </c>
      <c r="J1769" s="27">
        <v>2.37</v>
      </c>
      <c r="K1769" s="28">
        <f t="shared" si="464"/>
        <v>2.37</v>
      </c>
      <c r="L1769" s="29"/>
      <c r="M1769" s="6">
        <f t="shared" si="422"/>
        <v>0</v>
      </c>
    </row>
    <row r="1770" spans="1:15" ht="25.5" customHeight="1" x14ac:dyDescent="0.25">
      <c r="A1770" s="23" t="s">
        <v>28</v>
      </c>
      <c r="B1770" s="24" t="s">
        <v>1207</v>
      </c>
      <c r="C1770" s="23" t="s">
        <v>21</v>
      </c>
      <c r="D1770" s="23" t="s">
        <v>1208</v>
      </c>
      <c r="E1770" s="183" t="s">
        <v>31</v>
      </c>
      <c r="F1770" s="184"/>
      <c r="G1770" s="25" t="s">
        <v>159</v>
      </c>
      <c r="H1770" s="26">
        <v>1</v>
      </c>
      <c r="I1770" s="27">
        <v>42.33</v>
      </c>
      <c r="J1770" s="27">
        <v>42.33</v>
      </c>
      <c r="K1770" s="28">
        <f t="shared" si="464"/>
        <v>42.33</v>
      </c>
      <c r="L1770" s="29"/>
      <c r="M1770" s="6">
        <f t="shared" si="422"/>
        <v>0</v>
      </c>
    </row>
    <row r="1771" spans="1:15" ht="24" customHeight="1" x14ac:dyDescent="0.25">
      <c r="A1771" s="23" t="s">
        <v>28</v>
      </c>
      <c r="B1771" s="24" t="s">
        <v>1119</v>
      </c>
      <c r="C1771" s="23" t="s">
        <v>21</v>
      </c>
      <c r="D1771" s="23" t="s">
        <v>1120</v>
      </c>
      <c r="E1771" s="183" t="s">
        <v>31</v>
      </c>
      <c r="F1771" s="184"/>
      <c r="G1771" s="25" t="s">
        <v>159</v>
      </c>
      <c r="H1771" s="26">
        <v>1.14E-2</v>
      </c>
      <c r="I1771" s="27">
        <v>2.75</v>
      </c>
      <c r="J1771" s="27">
        <v>0.03</v>
      </c>
      <c r="K1771" s="28">
        <f t="shared" si="464"/>
        <v>0.03</v>
      </c>
      <c r="L1771" s="29"/>
      <c r="M1771" s="6">
        <f t="shared" si="422"/>
        <v>0</v>
      </c>
    </row>
    <row r="1772" spans="1:15" ht="25.5" customHeight="1" x14ac:dyDescent="0.25">
      <c r="A1772" s="23" t="s">
        <v>28</v>
      </c>
      <c r="B1772" s="24" t="s">
        <v>1117</v>
      </c>
      <c r="C1772" s="23" t="s">
        <v>21</v>
      </c>
      <c r="D1772" s="23" t="s">
        <v>1118</v>
      </c>
      <c r="E1772" s="183" t="s">
        <v>31</v>
      </c>
      <c r="F1772" s="184"/>
      <c r="G1772" s="25" t="s">
        <v>159</v>
      </c>
      <c r="H1772" s="26">
        <v>1.7999999999999999E-2</v>
      </c>
      <c r="I1772" s="27">
        <v>87.17</v>
      </c>
      <c r="J1772" s="27">
        <v>1.56</v>
      </c>
      <c r="K1772" s="28">
        <f t="shared" si="464"/>
        <v>1.56</v>
      </c>
      <c r="L1772" s="29"/>
      <c r="M1772" s="6">
        <f t="shared" si="422"/>
        <v>0</v>
      </c>
    </row>
    <row r="1773" spans="1:15" ht="24" customHeight="1" x14ac:dyDescent="0.25">
      <c r="A1773" s="23" t="s">
        <v>28</v>
      </c>
      <c r="B1773" s="24" t="s">
        <v>1200</v>
      </c>
      <c r="C1773" s="23" t="s">
        <v>21</v>
      </c>
      <c r="D1773" s="23" t="s">
        <v>1201</v>
      </c>
      <c r="E1773" s="183" t="s">
        <v>31</v>
      </c>
      <c r="F1773" s="184"/>
      <c r="G1773" s="25" t="s">
        <v>159</v>
      </c>
      <c r="H1773" s="26">
        <v>7.1400000000000005E-2</v>
      </c>
      <c r="I1773" s="27">
        <v>25.11</v>
      </c>
      <c r="J1773" s="27">
        <v>1.79</v>
      </c>
      <c r="K1773" s="28">
        <f t="shared" si="464"/>
        <v>1.79</v>
      </c>
      <c r="L1773" s="29"/>
      <c r="M1773" s="6">
        <f t="shared" si="422"/>
        <v>0</v>
      </c>
    </row>
    <row r="1774" spans="1:15" ht="18" customHeight="1" x14ac:dyDescent="0.25">
      <c r="A1774" s="30"/>
      <c r="B1774" s="30"/>
      <c r="C1774" s="30"/>
      <c r="D1774" s="30"/>
      <c r="E1774" s="30" t="s">
        <v>41</v>
      </c>
      <c r="F1774" s="31">
        <v>4.2</v>
      </c>
      <c r="G1774" s="30" t="s">
        <v>42</v>
      </c>
      <c r="H1774" s="31">
        <v>0</v>
      </c>
      <c r="I1774" s="30" t="s">
        <v>43</v>
      </c>
      <c r="J1774" s="31">
        <v>4.2</v>
      </c>
      <c r="K1774" s="32"/>
      <c r="L1774" s="29"/>
      <c r="M1774" s="6">
        <f t="shared" si="422"/>
        <v>0</v>
      </c>
    </row>
    <row r="1775" spans="1:15" ht="18" customHeight="1" x14ac:dyDescent="0.25">
      <c r="A1775" s="30"/>
      <c r="B1775" s="30"/>
      <c r="C1775" s="30"/>
      <c r="D1775" s="30"/>
      <c r="E1775" s="30" t="s">
        <v>44</v>
      </c>
      <c r="F1775" s="31">
        <v>13.09</v>
      </c>
      <c r="G1775" s="30"/>
      <c r="H1775" s="187" t="s">
        <v>45</v>
      </c>
      <c r="I1775" s="188"/>
      <c r="J1775" s="31">
        <v>63.55</v>
      </c>
      <c r="K1775" s="46">
        <f>TRUNC(K1767*1.247,2)</f>
        <v>63.55</v>
      </c>
      <c r="L1775" s="29"/>
      <c r="M1775" s="6">
        <f t="shared" si="422"/>
        <v>0</v>
      </c>
    </row>
    <row r="1776" spans="1:15" x14ac:dyDescent="0.25">
      <c r="A1776" s="35"/>
      <c r="B1776" s="35"/>
      <c r="C1776" s="35"/>
      <c r="D1776" s="35"/>
      <c r="E1776" s="35"/>
      <c r="F1776" s="35"/>
      <c r="G1776" s="35" t="s">
        <v>46</v>
      </c>
      <c r="H1776" s="36" t="s">
        <v>429</v>
      </c>
      <c r="I1776" s="35" t="s">
        <v>48</v>
      </c>
      <c r="J1776" s="37">
        <f>TRUNC(J1775*H1776,2)</f>
        <v>190.65</v>
      </c>
      <c r="K1776" s="45">
        <f>TRUNC(H1776*K1775,2)</f>
        <v>190.65</v>
      </c>
      <c r="L1776" s="39">
        <f>J1776-K1776</f>
        <v>0</v>
      </c>
      <c r="M1776" s="6">
        <f t="shared" si="422"/>
        <v>0</v>
      </c>
      <c r="N1776" s="40">
        <f t="shared" ref="N1776:O1776" si="465">J1776</f>
        <v>190.65</v>
      </c>
      <c r="O1776" s="40">
        <f t="shared" si="465"/>
        <v>190.65</v>
      </c>
    </row>
    <row r="1777" spans="1:15" ht="0.75" customHeight="1" x14ac:dyDescent="0.25">
      <c r="A1777" s="41"/>
      <c r="B1777" s="41"/>
      <c r="C1777" s="41"/>
      <c r="D1777" s="41"/>
      <c r="E1777" s="41"/>
      <c r="F1777" s="41"/>
      <c r="G1777" s="41"/>
      <c r="H1777" s="41"/>
      <c r="I1777" s="41"/>
      <c r="J1777" s="41"/>
      <c r="K1777" s="42"/>
      <c r="L1777" s="43"/>
      <c r="M1777" s="6">
        <f t="shared" si="422"/>
        <v>0</v>
      </c>
    </row>
    <row r="1778" spans="1:15" ht="18" customHeight="1" x14ac:dyDescent="0.25">
      <c r="A1778" s="11" t="s">
        <v>1209</v>
      </c>
      <c r="B1778" s="12" t="s">
        <v>11</v>
      </c>
      <c r="C1778" s="11" t="s">
        <v>12</v>
      </c>
      <c r="D1778" s="11" t="s">
        <v>13</v>
      </c>
      <c r="E1778" s="185" t="s">
        <v>14</v>
      </c>
      <c r="F1778" s="184"/>
      <c r="G1778" s="13" t="s">
        <v>15</v>
      </c>
      <c r="H1778" s="12" t="s">
        <v>16</v>
      </c>
      <c r="I1778" s="12" t="s">
        <v>17</v>
      </c>
      <c r="J1778" s="12" t="s">
        <v>18</v>
      </c>
      <c r="K1778" s="14"/>
      <c r="L1778" s="15"/>
      <c r="M1778" s="6">
        <f t="shared" si="422"/>
        <v>0</v>
      </c>
    </row>
    <row r="1779" spans="1:15" ht="39" customHeight="1" x14ac:dyDescent="0.25">
      <c r="A1779" s="16" t="s">
        <v>19</v>
      </c>
      <c r="B1779" s="17" t="s">
        <v>1210</v>
      </c>
      <c r="C1779" s="16" t="s">
        <v>21</v>
      </c>
      <c r="D1779" s="16" t="s">
        <v>1211</v>
      </c>
      <c r="E1779" s="186" t="s">
        <v>543</v>
      </c>
      <c r="F1779" s="184"/>
      <c r="G1779" s="18" t="s">
        <v>159</v>
      </c>
      <c r="H1779" s="19">
        <v>1</v>
      </c>
      <c r="I1779" s="20">
        <v>73.599999999999994</v>
      </c>
      <c r="J1779" s="20">
        <v>73.599999999999994</v>
      </c>
      <c r="K1779" s="52">
        <f>SUM(K1780:K1783)</f>
        <v>73.599999999999994</v>
      </c>
      <c r="L1779" s="22"/>
      <c r="M1779" s="6">
        <f t="shared" si="422"/>
        <v>0</v>
      </c>
    </row>
    <row r="1780" spans="1:15" ht="25.5" customHeight="1" x14ac:dyDescent="0.25">
      <c r="A1780" s="23" t="s">
        <v>25</v>
      </c>
      <c r="B1780" s="24" t="s">
        <v>160</v>
      </c>
      <c r="C1780" s="23" t="s">
        <v>21</v>
      </c>
      <c r="D1780" s="23" t="s">
        <v>161</v>
      </c>
      <c r="E1780" s="183" t="s">
        <v>23</v>
      </c>
      <c r="F1780" s="184"/>
      <c r="G1780" s="25" t="s">
        <v>24</v>
      </c>
      <c r="H1780" s="26">
        <v>0.22120000000000001</v>
      </c>
      <c r="I1780" s="27">
        <v>25.55</v>
      </c>
      <c r="J1780" s="27">
        <v>5.65</v>
      </c>
      <c r="K1780" s="28">
        <f t="shared" ref="K1780:K1783" si="466">TRUNC(H1780*I1780,2)</f>
        <v>5.65</v>
      </c>
      <c r="L1780" s="29"/>
      <c r="M1780" s="6">
        <f t="shared" si="422"/>
        <v>0</v>
      </c>
    </row>
    <row r="1781" spans="1:15" ht="25.5" customHeight="1" x14ac:dyDescent="0.25">
      <c r="A1781" s="23" t="s">
        <v>25</v>
      </c>
      <c r="B1781" s="24" t="s">
        <v>1113</v>
      </c>
      <c r="C1781" s="23" t="s">
        <v>21</v>
      </c>
      <c r="D1781" s="23" t="s">
        <v>1114</v>
      </c>
      <c r="E1781" s="183" t="s">
        <v>23</v>
      </c>
      <c r="F1781" s="184"/>
      <c r="G1781" s="25" t="s">
        <v>24</v>
      </c>
      <c r="H1781" s="26">
        <v>0.22120000000000001</v>
      </c>
      <c r="I1781" s="27">
        <v>20.92</v>
      </c>
      <c r="J1781" s="27">
        <v>4.62</v>
      </c>
      <c r="K1781" s="28">
        <f t="shared" si="466"/>
        <v>4.62</v>
      </c>
      <c r="L1781" s="29"/>
      <c r="M1781" s="6">
        <f t="shared" si="422"/>
        <v>0</v>
      </c>
    </row>
    <row r="1782" spans="1:15" ht="24" customHeight="1" x14ac:dyDescent="0.25">
      <c r="A1782" s="23" t="s">
        <v>28</v>
      </c>
      <c r="B1782" s="24" t="s">
        <v>1212</v>
      </c>
      <c r="C1782" s="23" t="s">
        <v>21</v>
      </c>
      <c r="D1782" s="23" t="s">
        <v>1213</v>
      </c>
      <c r="E1782" s="183" t="s">
        <v>31</v>
      </c>
      <c r="F1782" s="184"/>
      <c r="G1782" s="25" t="s">
        <v>159</v>
      </c>
      <c r="H1782" s="26">
        <v>1.06E-2</v>
      </c>
      <c r="I1782" s="27">
        <v>14.56</v>
      </c>
      <c r="J1782" s="27">
        <v>0.15</v>
      </c>
      <c r="K1782" s="28">
        <f t="shared" si="466"/>
        <v>0.15</v>
      </c>
      <c r="L1782" s="29"/>
      <c r="M1782" s="6">
        <f t="shared" si="422"/>
        <v>0</v>
      </c>
    </row>
    <row r="1783" spans="1:15" ht="25.5" customHeight="1" x14ac:dyDescent="0.25">
      <c r="A1783" s="23" t="s">
        <v>28</v>
      </c>
      <c r="B1783" s="24" t="s">
        <v>1214</v>
      </c>
      <c r="C1783" s="23" t="s">
        <v>21</v>
      </c>
      <c r="D1783" s="23" t="s">
        <v>1215</v>
      </c>
      <c r="E1783" s="183" t="s">
        <v>31</v>
      </c>
      <c r="F1783" s="184"/>
      <c r="G1783" s="25" t="s">
        <v>159</v>
      </c>
      <c r="H1783" s="26">
        <v>1</v>
      </c>
      <c r="I1783" s="27">
        <v>63.18</v>
      </c>
      <c r="J1783" s="27">
        <v>63.18</v>
      </c>
      <c r="K1783" s="28">
        <f t="shared" si="466"/>
        <v>63.18</v>
      </c>
      <c r="L1783" s="29"/>
      <c r="M1783" s="6">
        <f t="shared" si="422"/>
        <v>0</v>
      </c>
    </row>
    <row r="1784" spans="1:15" ht="18" customHeight="1" x14ac:dyDescent="0.25">
      <c r="A1784" s="30"/>
      <c r="B1784" s="30"/>
      <c r="C1784" s="30"/>
      <c r="D1784" s="30"/>
      <c r="E1784" s="30" t="s">
        <v>41</v>
      </c>
      <c r="F1784" s="31">
        <v>8.2100000000000009</v>
      </c>
      <c r="G1784" s="30" t="s">
        <v>42</v>
      </c>
      <c r="H1784" s="31">
        <v>0</v>
      </c>
      <c r="I1784" s="30" t="s">
        <v>43</v>
      </c>
      <c r="J1784" s="31">
        <v>8.2100000000000009</v>
      </c>
      <c r="K1784" s="32"/>
      <c r="L1784" s="29"/>
      <c r="M1784" s="6">
        <f t="shared" si="422"/>
        <v>0</v>
      </c>
    </row>
    <row r="1785" spans="1:15" ht="18" customHeight="1" x14ac:dyDescent="0.25">
      <c r="A1785" s="30"/>
      <c r="B1785" s="30"/>
      <c r="C1785" s="30"/>
      <c r="D1785" s="30"/>
      <c r="E1785" s="30" t="s">
        <v>44</v>
      </c>
      <c r="F1785" s="31">
        <v>18.91</v>
      </c>
      <c r="G1785" s="30"/>
      <c r="H1785" s="187" t="s">
        <v>45</v>
      </c>
      <c r="I1785" s="188"/>
      <c r="J1785" s="31">
        <v>91.77</v>
      </c>
      <c r="K1785" s="46">
        <f>TRUNC(K1779*1.247,2)</f>
        <v>91.77</v>
      </c>
      <c r="L1785" s="29"/>
      <c r="M1785" s="6">
        <f t="shared" si="422"/>
        <v>0</v>
      </c>
    </row>
    <row r="1786" spans="1:15" x14ac:dyDescent="0.25">
      <c r="A1786" s="35"/>
      <c r="B1786" s="35"/>
      <c r="C1786" s="35"/>
      <c r="D1786" s="35"/>
      <c r="E1786" s="35"/>
      <c r="F1786" s="35"/>
      <c r="G1786" s="35" t="s">
        <v>46</v>
      </c>
      <c r="H1786" s="36" t="s">
        <v>845</v>
      </c>
      <c r="I1786" s="35" t="s">
        <v>48</v>
      </c>
      <c r="J1786" s="37">
        <f>TRUNC(J1785*H1786,2)</f>
        <v>183.54</v>
      </c>
      <c r="K1786" s="45">
        <f>TRUNC(H1786*K1785,2)</f>
        <v>183.54</v>
      </c>
      <c r="L1786" s="39">
        <f>J1786-K1786</f>
        <v>0</v>
      </c>
      <c r="M1786" s="6">
        <f t="shared" si="422"/>
        <v>0</v>
      </c>
      <c r="N1786" s="40">
        <f t="shared" ref="N1786:O1786" si="467">J1786</f>
        <v>183.54</v>
      </c>
      <c r="O1786" s="40">
        <f t="shared" si="467"/>
        <v>183.54</v>
      </c>
    </row>
    <row r="1787" spans="1:15" ht="0.75" customHeight="1" x14ac:dyDescent="0.25">
      <c r="A1787" s="41"/>
      <c r="B1787" s="41"/>
      <c r="C1787" s="41"/>
      <c r="D1787" s="41"/>
      <c r="E1787" s="41"/>
      <c r="F1787" s="41"/>
      <c r="G1787" s="41"/>
      <c r="H1787" s="41"/>
      <c r="I1787" s="41"/>
      <c r="J1787" s="41"/>
      <c r="K1787" s="42"/>
      <c r="L1787" s="43"/>
      <c r="M1787" s="6">
        <f t="shared" si="422"/>
        <v>0</v>
      </c>
    </row>
    <row r="1788" spans="1:15" ht="18" customHeight="1" x14ac:dyDescent="0.25">
      <c r="A1788" s="11" t="s">
        <v>1216</v>
      </c>
      <c r="B1788" s="12" t="s">
        <v>11</v>
      </c>
      <c r="C1788" s="11" t="s">
        <v>12</v>
      </c>
      <c r="D1788" s="11" t="s">
        <v>13</v>
      </c>
      <c r="E1788" s="185" t="s">
        <v>14</v>
      </c>
      <c r="F1788" s="184"/>
      <c r="G1788" s="13" t="s">
        <v>15</v>
      </c>
      <c r="H1788" s="12" t="s">
        <v>16</v>
      </c>
      <c r="I1788" s="12" t="s">
        <v>17</v>
      </c>
      <c r="J1788" s="12" t="s">
        <v>18</v>
      </c>
      <c r="K1788" s="14"/>
      <c r="L1788" s="15"/>
      <c r="M1788" s="6">
        <f t="shared" si="422"/>
        <v>0</v>
      </c>
    </row>
    <row r="1789" spans="1:15" ht="39" customHeight="1" x14ac:dyDescent="0.25">
      <c r="A1789" s="16" t="s">
        <v>19</v>
      </c>
      <c r="B1789" s="17" t="s">
        <v>1217</v>
      </c>
      <c r="C1789" s="16" t="s">
        <v>21</v>
      </c>
      <c r="D1789" s="16" t="s">
        <v>1218</v>
      </c>
      <c r="E1789" s="186" t="s">
        <v>543</v>
      </c>
      <c r="F1789" s="184"/>
      <c r="G1789" s="18" t="s">
        <v>159</v>
      </c>
      <c r="H1789" s="19">
        <v>1</v>
      </c>
      <c r="I1789" s="20">
        <f>J1789</f>
        <v>102.65146399999999</v>
      </c>
      <c r="J1789" s="20">
        <f>J1793+J1792+J1791+J1790</f>
        <v>102.65146399999999</v>
      </c>
      <c r="K1789" s="52">
        <f>SUM(K1790:K1793)</f>
        <v>102.65</v>
      </c>
      <c r="L1789" s="22"/>
      <c r="M1789" s="6">
        <f t="shared" ref="M1789:M2043" si="468">ABS(L1789)</f>
        <v>0</v>
      </c>
    </row>
    <row r="1790" spans="1:15" ht="25.5" customHeight="1" x14ac:dyDescent="0.25">
      <c r="A1790" s="23" t="s">
        <v>25</v>
      </c>
      <c r="B1790" s="24" t="s">
        <v>160</v>
      </c>
      <c r="C1790" s="23" t="s">
        <v>21</v>
      </c>
      <c r="D1790" s="23" t="s">
        <v>161</v>
      </c>
      <c r="E1790" s="183" t="s">
        <v>23</v>
      </c>
      <c r="F1790" s="184"/>
      <c r="G1790" s="25" t="s">
        <v>24</v>
      </c>
      <c r="H1790" s="26">
        <v>0.31309999999999999</v>
      </c>
      <c r="I1790" s="27">
        <v>25.55</v>
      </c>
      <c r="J1790" s="27">
        <v>7.99</v>
      </c>
      <c r="K1790" s="28">
        <f t="shared" ref="K1790:K1793" si="469">TRUNC(H1790*I1790,2)</f>
        <v>7.99</v>
      </c>
      <c r="L1790" s="29"/>
      <c r="M1790" s="6">
        <f t="shared" si="468"/>
        <v>0</v>
      </c>
    </row>
    <row r="1791" spans="1:15" ht="25.5" customHeight="1" x14ac:dyDescent="0.25">
      <c r="A1791" s="23" t="s">
        <v>25</v>
      </c>
      <c r="B1791" s="24" t="s">
        <v>1113</v>
      </c>
      <c r="C1791" s="23" t="s">
        <v>21</v>
      </c>
      <c r="D1791" s="23" t="s">
        <v>1114</v>
      </c>
      <c r="E1791" s="183" t="s">
        <v>23</v>
      </c>
      <c r="F1791" s="184"/>
      <c r="G1791" s="25" t="s">
        <v>24</v>
      </c>
      <c r="H1791" s="26">
        <v>0.31309999999999999</v>
      </c>
      <c r="I1791" s="27">
        <v>20.92</v>
      </c>
      <c r="J1791" s="27">
        <v>6.55</v>
      </c>
      <c r="K1791" s="28">
        <f t="shared" si="469"/>
        <v>6.55</v>
      </c>
      <c r="L1791" s="29"/>
      <c r="M1791" s="6">
        <f t="shared" si="468"/>
        <v>0</v>
      </c>
    </row>
    <row r="1792" spans="1:15" ht="25.5" customHeight="1" x14ac:dyDescent="0.25">
      <c r="A1792" s="23" t="s">
        <v>28</v>
      </c>
      <c r="B1792" s="24" t="s">
        <v>1219</v>
      </c>
      <c r="C1792" s="23" t="s">
        <v>21</v>
      </c>
      <c r="D1792" s="23" t="s">
        <v>1220</v>
      </c>
      <c r="E1792" s="183" t="s">
        <v>31</v>
      </c>
      <c r="F1792" s="184"/>
      <c r="G1792" s="25" t="s">
        <v>159</v>
      </c>
      <c r="H1792" s="26">
        <v>1</v>
      </c>
      <c r="I1792" s="27">
        <v>87.99</v>
      </c>
      <c r="J1792" s="27">
        <f t="shared" ref="J1792:J1793" si="470">I1792*H1792</f>
        <v>87.99</v>
      </c>
      <c r="K1792" s="28">
        <f t="shared" si="469"/>
        <v>87.99</v>
      </c>
      <c r="L1792" s="29"/>
      <c r="M1792" s="6">
        <f t="shared" si="468"/>
        <v>0</v>
      </c>
    </row>
    <row r="1793" spans="1:15" ht="24" customHeight="1" x14ac:dyDescent="0.25">
      <c r="A1793" s="23" t="s">
        <v>28</v>
      </c>
      <c r="B1793" s="24" t="s">
        <v>1212</v>
      </c>
      <c r="C1793" s="23" t="s">
        <v>21</v>
      </c>
      <c r="D1793" s="23" t="s">
        <v>1213</v>
      </c>
      <c r="E1793" s="183" t="s">
        <v>31</v>
      </c>
      <c r="F1793" s="184"/>
      <c r="G1793" s="25" t="s">
        <v>159</v>
      </c>
      <c r="H1793" s="26">
        <v>1.6799999999999999E-2</v>
      </c>
      <c r="I1793" s="27">
        <v>7.23</v>
      </c>
      <c r="J1793" s="27">
        <f t="shared" si="470"/>
        <v>0.121464</v>
      </c>
      <c r="K1793" s="28">
        <f t="shared" si="469"/>
        <v>0.12</v>
      </c>
      <c r="L1793" s="29"/>
      <c r="M1793" s="6">
        <f t="shared" si="468"/>
        <v>0</v>
      </c>
    </row>
    <row r="1794" spans="1:15" ht="18" customHeight="1" x14ac:dyDescent="0.25">
      <c r="A1794" s="30"/>
      <c r="B1794" s="30"/>
      <c r="C1794" s="30"/>
      <c r="D1794" s="30"/>
      <c r="E1794" s="30" t="s">
        <v>41</v>
      </c>
      <c r="F1794" s="31">
        <v>11.63</v>
      </c>
      <c r="G1794" s="30" t="s">
        <v>42</v>
      </c>
      <c r="H1794" s="31">
        <v>0</v>
      </c>
      <c r="I1794" s="30" t="s">
        <v>43</v>
      </c>
      <c r="J1794" s="31">
        <v>11.63</v>
      </c>
      <c r="K1794" s="32"/>
      <c r="L1794" s="29"/>
      <c r="M1794" s="6">
        <f t="shared" si="468"/>
        <v>0</v>
      </c>
    </row>
    <row r="1795" spans="1:15" ht="18" customHeight="1" x14ac:dyDescent="0.25">
      <c r="A1795" s="30"/>
      <c r="B1795" s="30"/>
      <c r="C1795" s="30"/>
      <c r="D1795" s="30"/>
      <c r="E1795" s="30" t="s">
        <v>44</v>
      </c>
      <c r="F1795" s="31">
        <f>J1795-J1789</f>
        <v>25.34853600000001</v>
      </c>
      <c r="G1795" s="30"/>
      <c r="H1795" s="187" t="s">
        <v>45</v>
      </c>
      <c r="I1795" s="188"/>
      <c r="J1795" s="31">
        <v>128</v>
      </c>
      <c r="K1795" s="46">
        <f>TRUNC(K1789*1.247,2)</f>
        <v>128</v>
      </c>
      <c r="L1795" s="29"/>
      <c r="M1795" s="6">
        <f t="shared" si="468"/>
        <v>0</v>
      </c>
    </row>
    <row r="1796" spans="1:15" x14ac:dyDescent="0.25">
      <c r="A1796" s="35"/>
      <c r="B1796" s="35"/>
      <c r="C1796" s="35"/>
      <c r="D1796" s="35"/>
      <c r="E1796" s="35"/>
      <c r="F1796" s="35"/>
      <c r="G1796" s="35" t="s">
        <v>46</v>
      </c>
      <c r="H1796" s="36" t="s">
        <v>443</v>
      </c>
      <c r="I1796" s="35" t="s">
        <v>48</v>
      </c>
      <c r="J1796" s="37">
        <f>TRUNC(J1795*H1796,2)</f>
        <v>768</v>
      </c>
      <c r="K1796" s="45">
        <f>TRUNC(H1796*K1795,2)</f>
        <v>768</v>
      </c>
      <c r="L1796" s="39"/>
      <c r="M1796" s="6">
        <f t="shared" si="468"/>
        <v>0</v>
      </c>
      <c r="N1796" s="40">
        <f t="shared" ref="N1796:O1796" si="471">J1796</f>
        <v>768</v>
      </c>
      <c r="O1796" s="40">
        <f t="shared" si="471"/>
        <v>768</v>
      </c>
    </row>
    <row r="1797" spans="1:15" ht="0.75" customHeight="1" x14ac:dyDescent="0.25">
      <c r="A1797" s="41"/>
      <c r="B1797" s="41"/>
      <c r="C1797" s="41"/>
      <c r="D1797" s="41"/>
      <c r="E1797" s="41"/>
      <c r="F1797" s="41"/>
      <c r="G1797" s="41"/>
      <c r="H1797" s="41"/>
      <c r="I1797" s="41"/>
      <c r="J1797" s="41"/>
      <c r="K1797" s="42"/>
      <c r="L1797" s="43"/>
      <c r="M1797" s="6">
        <f t="shared" si="468"/>
        <v>0</v>
      </c>
    </row>
    <row r="1798" spans="1:15" ht="18" customHeight="1" x14ac:dyDescent="0.25">
      <c r="A1798" s="11" t="s">
        <v>1221</v>
      </c>
      <c r="B1798" s="12" t="s">
        <v>11</v>
      </c>
      <c r="C1798" s="11" t="s">
        <v>12</v>
      </c>
      <c r="D1798" s="11" t="s">
        <v>13</v>
      </c>
      <c r="E1798" s="185" t="s">
        <v>14</v>
      </c>
      <c r="F1798" s="184"/>
      <c r="G1798" s="13" t="s">
        <v>15</v>
      </c>
      <c r="H1798" s="12" t="s">
        <v>16</v>
      </c>
      <c r="I1798" s="12" t="s">
        <v>17</v>
      </c>
      <c r="J1798" s="12" t="s">
        <v>18</v>
      </c>
      <c r="K1798" s="14"/>
      <c r="L1798" s="15"/>
      <c r="M1798" s="6">
        <f t="shared" si="468"/>
        <v>0</v>
      </c>
    </row>
    <row r="1799" spans="1:15" ht="39" customHeight="1" x14ac:dyDescent="0.25">
      <c r="A1799" s="16" t="s">
        <v>19</v>
      </c>
      <c r="B1799" s="17" t="s">
        <v>1222</v>
      </c>
      <c r="C1799" s="16" t="s">
        <v>21</v>
      </c>
      <c r="D1799" s="16" t="s">
        <v>1223</v>
      </c>
      <c r="E1799" s="186" t="s">
        <v>543</v>
      </c>
      <c r="F1799" s="184"/>
      <c r="G1799" s="18" t="s">
        <v>159</v>
      </c>
      <c r="H1799" s="19">
        <v>1</v>
      </c>
      <c r="I1799" s="20">
        <f>J1799</f>
        <v>132.88</v>
      </c>
      <c r="J1799" s="20">
        <v>132.88</v>
      </c>
      <c r="K1799" s="51">
        <f>SUM(K1800:K1803)</f>
        <v>132.88</v>
      </c>
      <c r="L1799" s="22"/>
      <c r="M1799" s="6">
        <f t="shared" si="468"/>
        <v>0</v>
      </c>
    </row>
    <row r="1800" spans="1:15" ht="25.5" customHeight="1" x14ac:dyDescent="0.25">
      <c r="A1800" s="23" t="s">
        <v>25</v>
      </c>
      <c r="B1800" s="24" t="s">
        <v>1113</v>
      </c>
      <c r="C1800" s="23" t="s">
        <v>21</v>
      </c>
      <c r="D1800" s="23" t="s">
        <v>1114</v>
      </c>
      <c r="E1800" s="183" t="s">
        <v>23</v>
      </c>
      <c r="F1800" s="184"/>
      <c r="G1800" s="25" t="s">
        <v>24</v>
      </c>
      <c r="H1800" s="26">
        <v>0.92490000000000006</v>
      </c>
      <c r="I1800" s="27">
        <v>20.92</v>
      </c>
      <c r="J1800" s="27">
        <v>19.34</v>
      </c>
      <c r="K1800" s="28">
        <f t="shared" ref="K1800:K1803" si="472">TRUNC(H1800*I1800,2)</f>
        <v>19.34</v>
      </c>
      <c r="L1800" s="29"/>
      <c r="M1800" s="6">
        <f t="shared" si="468"/>
        <v>0</v>
      </c>
    </row>
    <row r="1801" spans="1:15" ht="25.5" customHeight="1" x14ac:dyDescent="0.25">
      <c r="A1801" s="23" t="s">
        <v>25</v>
      </c>
      <c r="B1801" s="24" t="s">
        <v>160</v>
      </c>
      <c r="C1801" s="23" t="s">
        <v>21</v>
      </c>
      <c r="D1801" s="23" t="s">
        <v>161</v>
      </c>
      <c r="E1801" s="183" t="s">
        <v>23</v>
      </c>
      <c r="F1801" s="184"/>
      <c r="G1801" s="25" t="s">
        <v>24</v>
      </c>
      <c r="H1801" s="26">
        <v>0.92490000000000006</v>
      </c>
      <c r="I1801" s="27">
        <v>25.55</v>
      </c>
      <c r="J1801" s="27">
        <v>23.63</v>
      </c>
      <c r="K1801" s="28">
        <f t="shared" si="472"/>
        <v>23.63</v>
      </c>
      <c r="L1801" s="29"/>
      <c r="M1801" s="6">
        <f t="shared" si="468"/>
        <v>0</v>
      </c>
    </row>
    <row r="1802" spans="1:15" ht="25.5" customHeight="1" x14ac:dyDescent="0.25">
      <c r="A1802" s="23" t="s">
        <v>28</v>
      </c>
      <c r="B1802" s="24" t="s">
        <v>1224</v>
      </c>
      <c r="C1802" s="23" t="s">
        <v>21</v>
      </c>
      <c r="D1802" s="23" t="s">
        <v>1225</v>
      </c>
      <c r="E1802" s="183" t="s">
        <v>31</v>
      </c>
      <c r="F1802" s="184"/>
      <c r="G1802" s="25" t="s">
        <v>159</v>
      </c>
      <c r="H1802" s="26">
        <v>1</v>
      </c>
      <c r="I1802" s="27">
        <v>89.78</v>
      </c>
      <c r="J1802" s="27">
        <f>I1802*H1802</f>
        <v>89.78</v>
      </c>
      <c r="K1802" s="28">
        <f t="shared" si="472"/>
        <v>89.78</v>
      </c>
      <c r="L1802" s="29"/>
      <c r="M1802" s="6">
        <f t="shared" si="468"/>
        <v>0</v>
      </c>
    </row>
    <row r="1803" spans="1:15" ht="24" customHeight="1" x14ac:dyDescent="0.25">
      <c r="A1803" s="23" t="s">
        <v>28</v>
      </c>
      <c r="B1803" s="24" t="s">
        <v>1212</v>
      </c>
      <c r="C1803" s="23" t="s">
        <v>21</v>
      </c>
      <c r="D1803" s="23" t="s">
        <v>1213</v>
      </c>
      <c r="E1803" s="183" t="s">
        <v>31</v>
      </c>
      <c r="F1803" s="184"/>
      <c r="G1803" s="25" t="s">
        <v>159</v>
      </c>
      <c r="H1803" s="26">
        <v>1.9199999999999998E-2</v>
      </c>
      <c r="I1803" s="27">
        <v>7.23</v>
      </c>
      <c r="J1803" s="27">
        <v>0.13</v>
      </c>
      <c r="K1803" s="46">
        <f t="shared" si="472"/>
        <v>0.13</v>
      </c>
      <c r="L1803" s="29"/>
      <c r="M1803" s="6">
        <f t="shared" si="468"/>
        <v>0</v>
      </c>
    </row>
    <row r="1804" spans="1:15" ht="18" customHeight="1" x14ac:dyDescent="0.25">
      <c r="A1804" s="30"/>
      <c r="B1804" s="30"/>
      <c r="C1804" s="30"/>
      <c r="D1804" s="30"/>
      <c r="E1804" s="30" t="s">
        <v>41</v>
      </c>
      <c r="F1804" s="31">
        <v>34.35</v>
      </c>
      <c r="G1804" s="30" t="s">
        <v>42</v>
      </c>
      <c r="H1804" s="31">
        <v>0</v>
      </c>
      <c r="I1804" s="30" t="s">
        <v>43</v>
      </c>
      <c r="J1804" s="31">
        <v>34.35</v>
      </c>
      <c r="K1804" s="32"/>
      <c r="L1804" s="29"/>
      <c r="M1804" s="6">
        <f t="shared" si="468"/>
        <v>0</v>
      </c>
    </row>
    <row r="1805" spans="1:15" ht="18" customHeight="1" x14ac:dyDescent="0.25">
      <c r="A1805" s="30"/>
      <c r="B1805" s="30"/>
      <c r="C1805" s="30"/>
      <c r="D1805" s="30"/>
      <c r="E1805" s="30" t="s">
        <v>44</v>
      </c>
      <c r="F1805" s="31">
        <f>J1805-J1799</f>
        <v>32.819999999999993</v>
      </c>
      <c r="G1805" s="30"/>
      <c r="H1805" s="187" t="s">
        <v>45</v>
      </c>
      <c r="I1805" s="188"/>
      <c r="J1805" s="31">
        <v>165.7</v>
      </c>
      <c r="K1805" s="46">
        <f>TRUNC(K1799*1.247,2)</f>
        <v>165.7</v>
      </c>
      <c r="L1805" s="29"/>
      <c r="M1805" s="6">
        <f t="shared" si="468"/>
        <v>0</v>
      </c>
    </row>
    <row r="1806" spans="1:15" x14ac:dyDescent="0.25">
      <c r="A1806" s="35"/>
      <c r="B1806" s="35"/>
      <c r="C1806" s="35"/>
      <c r="D1806" s="35"/>
      <c r="E1806" s="35"/>
      <c r="F1806" s="35"/>
      <c r="G1806" s="35" t="s">
        <v>46</v>
      </c>
      <c r="H1806" s="36" t="s">
        <v>443</v>
      </c>
      <c r="I1806" s="35" t="s">
        <v>48</v>
      </c>
      <c r="J1806" s="37">
        <f>TRUNC(J1805*H1806,2)</f>
        <v>994.2</v>
      </c>
      <c r="K1806" s="45">
        <f>TRUNC(H1806*K1805,2)</f>
        <v>994.2</v>
      </c>
      <c r="L1806" s="39">
        <f>J1806-K1806</f>
        <v>0</v>
      </c>
      <c r="M1806" s="6">
        <f t="shared" si="468"/>
        <v>0</v>
      </c>
      <c r="N1806" s="40">
        <f t="shared" ref="N1806:O1806" si="473">J1806</f>
        <v>994.2</v>
      </c>
      <c r="O1806" s="40">
        <f t="shared" si="473"/>
        <v>994.2</v>
      </c>
    </row>
    <row r="1807" spans="1:15" ht="0.75" customHeight="1" x14ac:dyDescent="0.25">
      <c r="A1807" s="41"/>
      <c r="B1807" s="41"/>
      <c r="C1807" s="41"/>
      <c r="D1807" s="41"/>
      <c r="E1807" s="41"/>
      <c r="F1807" s="41"/>
      <c r="G1807" s="41"/>
      <c r="H1807" s="41"/>
      <c r="I1807" s="41"/>
      <c r="J1807" s="41"/>
      <c r="K1807" s="42"/>
      <c r="L1807" s="43"/>
      <c r="M1807" s="6">
        <f t="shared" si="468"/>
        <v>0</v>
      </c>
    </row>
    <row r="1808" spans="1:15" ht="18" customHeight="1" x14ac:dyDescent="0.25">
      <c r="A1808" s="11" t="s">
        <v>1226</v>
      </c>
      <c r="B1808" s="12" t="s">
        <v>11</v>
      </c>
      <c r="C1808" s="11" t="s">
        <v>12</v>
      </c>
      <c r="D1808" s="11" t="s">
        <v>13</v>
      </c>
      <c r="E1808" s="185" t="s">
        <v>14</v>
      </c>
      <c r="F1808" s="184"/>
      <c r="G1808" s="13" t="s">
        <v>15</v>
      </c>
      <c r="H1808" s="12" t="s">
        <v>16</v>
      </c>
      <c r="I1808" s="12" t="s">
        <v>17</v>
      </c>
      <c r="J1808" s="12" t="s">
        <v>18</v>
      </c>
      <c r="K1808" s="14"/>
      <c r="L1808" s="15"/>
      <c r="M1808" s="6">
        <f t="shared" si="468"/>
        <v>0</v>
      </c>
    </row>
    <row r="1809" spans="1:15" ht="39" customHeight="1" x14ac:dyDescent="0.25">
      <c r="A1809" s="16" t="s">
        <v>19</v>
      </c>
      <c r="B1809" s="17" t="s">
        <v>1227</v>
      </c>
      <c r="C1809" s="16" t="s">
        <v>21</v>
      </c>
      <c r="D1809" s="16" t="s">
        <v>1228</v>
      </c>
      <c r="E1809" s="186" t="s">
        <v>543</v>
      </c>
      <c r="F1809" s="184"/>
      <c r="G1809" s="18" t="s">
        <v>83</v>
      </c>
      <c r="H1809" s="19">
        <v>1</v>
      </c>
      <c r="I1809" s="20">
        <f>J1809</f>
        <v>20.400000000000002</v>
      </c>
      <c r="J1809" s="20">
        <f t="shared" ref="J1809:K1809" si="474">SUM(J1810:J1813)</f>
        <v>20.400000000000002</v>
      </c>
      <c r="K1809" s="52">
        <f t="shared" si="474"/>
        <v>20.400000000000002</v>
      </c>
      <c r="L1809" s="22"/>
      <c r="M1809" s="6">
        <f t="shared" si="468"/>
        <v>0</v>
      </c>
    </row>
    <row r="1810" spans="1:15" ht="25.5" customHeight="1" x14ac:dyDescent="0.25">
      <c r="A1810" s="23" t="s">
        <v>25</v>
      </c>
      <c r="B1810" s="24" t="s">
        <v>1113</v>
      </c>
      <c r="C1810" s="23" t="s">
        <v>21</v>
      </c>
      <c r="D1810" s="23" t="s">
        <v>1114</v>
      </c>
      <c r="E1810" s="183" t="s">
        <v>23</v>
      </c>
      <c r="F1810" s="184"/>
      <c r="G1810" s="25" t="s">
        <v>24</v>
      </c>
      <c r="H1810" s="26">
        <v>0.38</v>
      </c>
      <c r="I1810" s="27">
        <v>20.92</v>
      </c>
      <c r="J1810" s="27">
        <f t="shared" ref="J1810:J1813" si="475">TRUNC(I1810*H1810,2)</f>
        <v>7.94</v>
      </c>
      <c r="K1810" s="28">
        <f t="shared" ref="K1810:K1813" si="476">TRUNC(H1810*I1810,2)</f>
        <v>7.94</v>
      </c>
      <c r="L1810" s="29"/>
      <c r="M1810" s="6">
        <f t="shared" si="468"/>
        <v>0</v>
      </c>
    </row>
    <row r="1811" spans="1:15" ht="25.5" customHeight="1" x14ac:dyDescent="0.25">
      <c r="A1811" s="23" t="s">
        <v>25</v>
      </c>
      <c r="B1811" s="24" t="s">
        <v>160</v>
      </c>
      <c r="C1811" s="23" t="s">
        <v>21</v>
      </c>
      <c r="D1811" s="23" t="s">
        <v>161</v>
      </c>
      <c r="E1811" s="183" t="s">
        <v>23</v>
      </c>
      <c r="F1811" s="184"/>
      <c r="G1811" s="25" t="s">
        <v>24</v>
      </c>
      <c r="H1811" s="26">
        <v>0.38</v>
      </c>
      <c r="I1811" s="27">
        <v>25.55</v>
      </c>
      <c r="J1811" s="27">
        <f t="shared" si="475"/>
        <v>9.6999999999999993</v>
      </c>
      <c r="K1811" s="28">
        <f t="shared" si="476"/>
        <v>9.6999999999999993</v>
      </c>
      <c r="L1811" s="29"/>
      <c r="M1811" s="6">
        <f t="shared" si="468"/>
        <v>0</v>
      </c>
    </row>
    <row r="1812" spans="1:15" ht="25.5" customHeight="1" x14ac:dyDescent="0.25">
      <c r="A1812" s="23" t="s">
        <v>28</v>
      </c>
      <c r="B1812" s="24" t="s">
        <v>1229</v>
      </c>
      <c r="C1812" s="23" t="s">
        <v>21</v>
      </c>
      <c r="D1812" s="23" t="s">
        <v>1230</v>
      </c>
      <c r="E1812" s="183" t="s">
        <v>31</v>
      </c>
      <c r="F1812" s="184"/>
      <c r="G1812" s="25" t="s">
        <v>83</v>
      </c>
      <c r="H1812" s="26">
        <v>1.0492999999999999</v>
      </c>
      <c r="I1812" s="27">
        <v>2.4700000000000002</v>
      </c>
      <c r="J1812" s="27">
        <f t="shared" si="475"/>
        <v>2.59</v>
      </c>
      <c r="K1812" s="28">
        <f t="shared" si="476"/>
        <v>2.59</v>
      </c>
      <c r="L1812" s="29"/>
      <c r="M1812" s="6">
        <f t="shared" si="468"/>
        <v>0</v>
      </c>
    </row>
    <row r="1813" spans="1:15" ht="24" customHeight="1" x14ac:dyDescent="0.25">
      <c r="A1813" s="23" t="s">
        <v>28</v>
      </c>
      <c r="B1813" s="24" t="s">
        <v>1119</v>
      </c>
      <c r="C1813" s="23" t="s">
        <v>21</v>
      </c>
      <c r="D1813" s="23" t="s">
        <v>1120</v>
      </c>
      <c r="E1813" s="183" t="s">
        <v>31</v>
      </c>
      <c r="F1813" s="184"/>
      <c r="G1813" s="25" t="s">
        <v>159</v>
      </c>
      <c r="H1813" s="26">
        <v>8.8599999999999998E-2</v>
      </c>
      <c r="I1813" s="27">
        <v>1.95</v>
      </c>
      <c r="J1813" s="27">
        <f t="shared" si="475"/>
        <v>0.17</v>
      </c>
      <c r="K1813" s="28">
        <f t="shared" si="476"/>
        <v>0.17</v>
      </c>
      <c r="L1813" s="29"/>
      <c r="M1813" s="6">
        <f t="shared" si="468"/>
        <v>0</v>
      </c>
    </row>
    <row r="1814" spans="1:15" ht="18" customHeight="1" x14ac:dyDescent="0.25">
      <c r="A1814" s="30"/>
      <c r="B1814" s="30"/>
      <c r="C1814" s="30"/>
      <c r="D1814" s="30"/>
      <c r="E1814" s="30" t="s">
        <v>41</v>
      </c>
      <c r="F1814" s="31">
        <v>14.1</v>
      </c>
      <c r="G1814" s="30" t="s">
        <v>42</v>
      </c>
      <c r="H1814" s="31">
        <v>0</v>
      </c>
      <c r="I1814" s="30" t="s">
        <v>43</v>
      </c>
      <c r="J1814" s="31">
        <v>14.1</v>
      </c>
      <c r="K1814" s="32"/>
      <c r="L1814" s="29"/>
      <c r="M1814" s="6">
        <f t="shared" si="468"/>
        <v>0</v>
      </c>
    </row>
    <row r="1815" spans="1:15" ht="18" customHeight="1" x14ac:dyDescent="0.25">
      <c r="A1815" s="30"/>
      <c r="B1815" s="30"/>
      <c r="C1815" s="30"/>
      <c r="D1815" s="30"/>
      <c r="E1815" s="30" t="s">
        <v>44</v>
      </c>
      <c r="F1815" s="31">
        <f>J1815-J1809</f>
        <v>5.0299999999999976</v>
      </c>
      <c r="G1815" s="30"/>
      <c r="H1815" s="187" t="s">
        <v>45</v>
      </c>
      <c r="I1815" s="188"/>
      <c r="J1815" s="31">
        <f>TRUNC(J1809*1.247,2)</f>
        <v>25.43</v>
      </c>
      <c r="K1815" s="46">
        <f>TRUNC(K1809*1.247,2)</f>
        <v>25.43</v>
      </c>
      <c r="L1815" s="29"/>
      <c r="M1815" s="6">
        <f t="shared" si="468"/>
        <v>0</v>
      </c>
    </row>
    <row r="1816" spans="1:15" x14ac:dyDescent="0.25">
      <c r="A1816" s="35"/>
      <c r="B1816" s="35"/>
      <c r="C1816" s="35"/>
      <c r="D1816" s="35"/>
      <c r="E1816" s="35"/>
      <c r="F1816" s="35"/>
      <c r="G1816" s="35" t="s">
        <v>46</v>
      </c>
      <c r="H1816" s="36" t="s">
        <v>1231</v>
      </c>
      <c r="I1816" s="35" t="s">
        <v>48</v>
      </c>
      <c r="J1816" s="37">
        <f>TRUNC(J1815*H1816,2)</f>
        <v>1678.38</v>
      </c>
      <c r="K1816" s="45">
        <f>TRUNC(H1816*K1815,2)</f>
        <v>1678.38</v>
      </c>
      <c r="L1816" s="39">
        <f>J1816-K1816</f>
        <v>0</v>
      </c>
      <c r="M1816" s="6">
        <f t="shared" si="468"/>
        <v>0</v>
      </c>
      <c r="N1816" s="40">
        <f t="shared" ref="N1816:O1816" si="477">J1816</f>
        <v>1678.38</v>
      </c>
      <c r="O1816" s="40">
        <f t="shared" si="477"/>
        <v>1678.38</v>
      </c>
    </row>
    <row r="1817" spans="1:15" ht="0.75" customHeight="1" x14ac:dyDescent="0.25">
      <c r="A1817" s="41"/>
      <c r="B1817" s="41"/>
      <c r="C1817" s="41"/>
      <c r="D1817" s="41"/>
      <c r="E1817" s="41"/>
      <c r="F1817" s="41"/>
      <c r="G1817" s="41"/>
      <c r="H1817" s="41"/>
      <c r="I1817" s="41"/>
      <c r="J1817" s="41"/>
      <c r="K1817" s="42"/>
      <c r="L1817" s="43"/>
      <c r="M1817" s="6">
        <f t="shared" si="468"/>
        <v>0</v>
      </c>
    </row>
    <row r="1818" spans="1:15" ht="18" customHeight="1" x14ac:dyDescent="0.25">
      <c r="A1818" s="11" t="s">
        <v>1232</v>
      </c>
      <c r="B1818" s="12" t="s">
        <v>11</v>
      </c>
      <c r="C1818" s="11" t="s">
        <v>12</v>
      </c>
      <c r="D1818" s="11" t="s">
        <v>13</v>
      </c>
      <c r="E1818" s="185" t="s">
        <v>14</v>
      </c>
      <c r="F1818" s="184"/>
      <c r="G1818" s="13" t="s">
        <v>15</v>
      </c>
      <c r="H1818" s="12" t="s">
        <v>16</v>
      </c>
      <c r="I1818" s="12" t="s">
        <v>17</v>
      </c>
      <c r="J1818" s="12" t="s">
        <v>18</v>
      </c>
      <c r="K1818" s="14"/>
      <c r="L1818" s="15"/>
      <c r="M1818" s="6">
        <f t="shared" si="468"/>
        <v>0</v>
      </c>
    </row>
    <row r="1819" spans="1:15" ht="39" customHeight="1" x14ac:dyDescent="0.25">
      <c r="A1819" s="16" t="s">
        <v>19</v>
      </c>
      <c r="B1819" s="17" t="s">
        <v>1233</v>
      </c>
      <c r="C1819" s="16" t="s">
        <v>21</v>
      </c>
      <c r="D1819" s="16" t="s">
        <v>1234</v>
      </c>
      <c r="E1819" s="186" t="s">
        <v>543</v>
      </c>
      <c r="F1819" s="184"/>
      <c r="G1819" s="18" t="s">
        <v>83</v>
      </c>
      <c r="H1819" s="19">
        <v>1</v>
      </c>
      <c r="I1819" s="20">
        <v>29.4</v>
      </c>
      <c r="J1819" s="20">
        <v>29.4</v>
      </c>
      <c r="K1819" s="52">
        <f>SUM(K1820:K1823)</f>
        <v>29.4</v>
      </c>
      <c r="L1819" s="22"/>
      <c r="M1819" s="6">
        <f t="shared" si="468"/>
        <v>0</v>
      </c>
    </row>
    <row r="1820" spans="1:15" ht="25.5" customHeight="1" x14ac:dyDescent="0.25">
      <c r="A1820" s="23" t="s">
        <v>25</v>
      </c>
      <c r="B1820" s="24" t="s">
        <v>160</v>
      </c>
      <c r="C1820" s="23" t="s">
        <v>21</v>
      </c>
      <c r="D1820" s="23" t="s">
        <v>161</v>
      </c>
      <c r="E1820" s="183" t="s">
        <v>23</v>
      </c>
      <c r="F1820" s="184"/>
      <c r="G1820" s="25" t="s">
        <v>24</v>
      </c>
      <c r="H1820" s="26">
        <v>0.45300000000000001</v>
      </c>
      <c r="I1820" s="27">
        <v>25.55</v>
      </c>
      <c r="J1820" s="27">
        <v>11.57</v>
      </c>
      <c r="K1820" s="28">
        <f t="shared" ref="K1820:K1823" si="478">TRUNC(H1820*I1820,2)</f>
        <v>11.57</v>
      </c>
      <c r="L1820" s="29"/>
      <c r="M1820" s="6">
        <f t="shared" si="468"/>
        <v>0</v>
      </c>
    </row>
    <row r="1821" spans="1:15" ht="25.5" customHeight="1" x14ac:dyDescent="0.25">
      <c r="A1821" s="23" t="s">
        <v>25</v>
      </c>
      <c r="B1821" s="24" t="s">
        <v>1113</v>
      </c>
      <c r="C1821" s="23" t="s">
        <v>21</v>
      </c>
      <c r="D1821" s="23" t="s">
        <v>1114</v>
      </c>
      <c r="E1821" s="183" t="s">
        <v>23</v>
      </c>
      <c r="F1821" s="184"/>
      <c r="G1821" s="25" t="s">
        <v>24</v>
      </c>
      <c r="H1821" s="26">
        <v>0.45300000000000001</v>
      </c>
      <c r="I1821" s="27">
        <v>20.92</v>
      </c>
      <c r="J1821" s="27">
        <v>9.4700000000000006</v>
      </c>
      <c r="K1821" s="28">
        <f t="shared" si="478"/>
        <v>9.4700000000000006</v>
      </c>
      <c r="L1821" s="29"/>
      <c r="M1821" s="6">
        <f t="shared" si="468"/>
        <v>0</v>
      </c>
    </row>
    <row r="1822" spans="1:15" ht="25.5" customHeight="1" x14ac:dyDescent="0.25">
      <c r="A1822" s="23" t="s">
        <v>28</v>
      </c>
      <c r="B1822" s="24" t="s">
        <v>1235</v>
      </c>
      <c r="C1822" s="23" t="s">
        <v>21</v>
      </c>
      <c r="D1822" s="23" t="s">
        <v>1236</v>
      </c>
      <c r="E1822" s="183" t="s">
        <v>31</v>
      </c>
      <c r="F1822" s="184"/>
      <c r="G1822" s="25" t="s">
        <v>83</v>
      </c>
      <c r="H1822" s="26">
        <v>1.0492999999999999</v>
      </c>
      <c r="I1822" s="27">
        <v>7.7</v>
      </c>
      <c r="J1822" s="27">
        <v>8.07</v>
      </c>
      <c r="K1822" s="28">
        <f t="shared" si="478"/>
        <v>8.07</v>
      </c>
      <c r="L1822" s="29"/>
      <c r="M1822" s="6">
        <f t="shared" si="468"/>
        <v>0</v>
      </c>
    </row>
    <row r="1823" spans="1:15" ht="24" customHeight="1" x14ac:dyDescent="0.25">
      <c r="A1823" s="23" t="s">
        <v>28</v>
      </c>
      <c r="B1823" s="24" t="s">
        <v>1119</v>
      </c>
      <c r="C1823" s="23" t="s">
        <v>21</v>
      </c>
      <c r="D1823" s="23" t="s">
        <v>1120</v>
      </c>
      <c r="E1823" s="183" t="s">
        <v>31</v>
      </c>
      <c r="F1823" s="184"/>
      <c r="G1823" s="25" t="s">
        <v>159</v>
      </c>
      <c r="H1823" s="26">
        <v>0.1056</v>
      </c>
      <c r="I1823" s="27">
        <v>2.75</v>
      </c>
      <c r="J1823" s="27">
        <v>0.28999999999999998</v>
      </c>
      <c r="K1823" s="28">
        <f t="shared" si="478"/>
        <v>0.28999999999999998</v>
      </c>
      <c r="L1823" s="29"/>
      <c r="M1823" s="6">
        <f t="shared" si="468"/>
        <v>0</v>
      </c>
    </row>
    <row r="1824" spans="1:15" ht="18" customHeight="1" x14ac:dyDescent="0.25">
      <c r="A1824" s="30"/>
      <c r="B1824" s="30"/>
      <c r="C1824" s="30"/>
      <c r="D1824" s="30"/>
      <c r="E1824" s="30" t="s">
        <v>41</v>
      </c>
      <c r="F1824" s="31">
        <v>16.82</v>
      </c>
      <c r="G1824" s="30" t="s">
        <v>42</v>
      </c>
      <c r="H1824" s="31">
        <v>0</v>
      </c>
      <c r="I1824" s="30" t="s">
        <v>43</v>
      </c>
      <c r="J1824" s="31">
        <v>16.82</v>
      </c>
      <c r="K1824" s="32"/>
      <c r="L1824" s="29"/>
      <c r="M1824" s="6">
        <f t="shared" si="468"/>
        <v>0</v>
      </c>
    </row>
    <row r="1825" spans="1:15" ht="18" customHeight="1" x14ac:dyDescent="0.25">
      <c r="A1825" s="30"/>
      <c r="B1825" s="30"/>
      <c r="C1825" s="30"/>
      <c r="D1825" s="30"/>
      <c r="E1825" s="30" t="s">
        <v>44</v>
      </c>
      <c r="F1825" s="31">
        <v>7.55</v>
      </c>
      <c r="G1825" s="30"/>
      <c r="H1825" s="187" t="s">
        <v>45</v>
      </c>
      <c r="I1825" s="188"/>
      <c r="J1825" s="31">
        <v>36.659999999999997</v>
      </c>
      <c r="K1825" s="46">
        <f>TRUNC(K1819*1.247,2)</f>
        <v>36.659999999999997</v>
      </c>
      <c r="L1825" s="29"/>
      <c r="M1825" s="6">
        <f t="shared" si="468"/>
        <v>0</v>
      </c>
    </row>
    <row r="1826" spans="1:15" x14ac:dyDescent="0.25">
      <c r="A1826" s="35"/>
      <c r="B1826" s="35"/>
      <c r="C1826" s="35"/>
      <c r="D1826" s="35"/>
      <c r="E1826" s="35"/>
      <c r="F1826" s="35"/>
      <c r="G1826" s="35" t="s">
        <v>46</v>
      </c>
      <c r="H1826" s="36" t="s">
        <v>1237</v>
      </c>
      <c r="I1826" s="35" t="s">
        <v>48</v>
      </c>
      <c r="J1826" s="37">
        <f>TRUNC(J1825*H1826,2)</f>
        <v>659.88</v>
      </c>
      <c r="K1826" s="45">
        <f>TRUNC(H1826*K1825,2)</f>
        <v>659.88</v>
      </c>
      <c r="L1826" s="39">
        <f>J1826-K1826</f>
        <v>0</v>
      </c>
      <c r="M1826" s="6">
        <f t="shared" si="468"/>
        <v>0</v>
      </c>
      <c r="N1826" s="40">
        <f t="shared" ref="N1826:O1826" si="479">J1826</f>
        <v>659.88</v>
      </c>
      <c r="O1826" s="40">
        <f t="shared" si="479"/>
        <v>659.88</v>
      </c>
    </row>
    <row r="1827" spans="1:15" ht="0.75" customHeight="1" x14ac:dyDescent="0.25">
      <c r="A1827" s="41"/>
      <c r="B1827" s="41"/>
      <c r="C1827" s="41"/>
      <c r="D1827" s="41"/>
      <c r="E1827" s="41"/>
      <c r="F1827" s="41"/>
      <c r="G1827" s="41"/>
      <c r="H1827" s="41"/>
      <c r="I1827" s="41"/>
      <c r="J1827" s="41"/>
      <c r="K1827" s="42"/>
      <c r="L1827" s="43"/>
      <c r="M1827" s="6">
        <f t="shared" si="468"/>
        <v>0</v>
      </c>
    </row>
    <row r="1828" spans="1:15" ht="18" customHeight="1" x14ac:dyDescent="0.25">
      <c r="A1828" s="11" t="s">
        <v>1238</v>
      </c>
      <c r="B1828" s="12" t="s">
        <v>11</v>
      </c>
      <c r="C1828" s="11" t="s">
        <v>12</v>
      </c>
      <c r="D1828" s="11" t="s">
        <v>13</v>
      </c>
      <c r="E1828" s="185" t="s">
        <v>14</v>
      </c>
      <c r="F1828" s="184"/>
      <c r="G1828" s="13" t="s">
        <v>15</v>
      </c>
      <c r="H1828" s="12" t="s">
        <v>16</v>
      </c>
      <c r="I1828" s="12" t="s">
        <v>17</v>
      </c>
      <c r="J1828" s="12" t="s">
        <v>18</v>
      </c>
      <c r="K1828" s="14"/>
      <c r="L1828" s="15"/>
      <c r="M1828" s="6">
        <f t="shared" si="468"/>
        <v>0</v>
      </c>
    </row>
    <row r="1829" spans="1:15" ht="39" customHeight="1" x14ac:dyDescent="0.25">
      <c r="A1829" s="16" t="s">
        <v>19</v>
      </c>
      <c r="B1829" s="17" t="s">
        <v>1239</v>
      </c>
      <c r="C1829" s="16" t="s">
        <v>21</v>
      </c>
      <c r="D1829" s="16" t="s">
        <v>1240</v>
      </c>
      <c r="E1829" s="186" t="s">
        <v>543</v>
      </c>
      <c r="F1829" s="184"/>
      <c r="G1829" s="18" t="s">
        <v>83</v>
      </c>
      <c r="H1829" s="19">
        <v>1</v>
      </c>
      <c r="I1829" s="20">
        <v>23.16</v>
      </c>
      <c r="J1829" s="20">
        <v>23.16</v>
      </c>
      <c r="K1829" s="52">
        <f>SUM(K1830:K1833)</f>
        <v>23.159999999999997</v>
      </c>
      <c r="L1829" s="22"/>
      <c r="M1829" s="6">
        <f t="shared" si="468"/>
        <v>0</v>
      </c>
    </row>
    <row r="1830" spans="1:15" ht="25.5" customHeight="1" x14ac:dyDescent="0.25">
      <c r="A1830" s="23" t="s">
        <v>25</v>
      </c>
      <c r="B1830" s="24" t="s">
        <v>1113</v>
      </c>
      <c r="C1830" s="23" t="s">
        <v>21</v>
      </c>
      <c r="D1830" s="23" t="s">
        <v>1114</v>
      </c>
      <c r="E1830" s="183" t="s">
        <v>23</v>
      </c>
      <c r="F1830" s="184"/>
      <c r="G1830" s="25" t="s">
        <v>24</v>
      </c>
      <c r="H1830" s="26">
        <v>0.224</v>
      </c>
      <c r="I1830" s="27">
        <v>20.92</v>
      </c>
      <c r="J1830" s="27">
        <v>4.68</v>
      </c>
      <c r="K1830" s="28">
        <f t="shared" ref="K1830:K1833" si="480">TRUNC(H1830*I1830,2)</f>
        <v>4.68</v>
      </c>
      <c r="L1830" s="29"/>
      <c r="M1830" s="6">
        <f t="shared" si="468"/>
        <v>0</v>
      </c>
    </row>
    <row r="1831" spans="1:15" ht="25.5" customHeight="1" x14ac:dyDescent="0.25">
      <c r="A1831" s="23" t="s">
        <v>25</v>
      </c>
      <c r="B1831" s="24" t="s">
        <v>160</v>
      </c>
      <c r="C1831" s="23" t="s">
        <v>21</v>
      </c>
      <c r="D1831" s="23" t="s">
        <v>161</v>
      </c>
      <c r="E1831" s="183" t="s">
        <v>23</v>
      </c>
      <c r="F1831" s="184"/>
      <c r="G1831" s="25" t="s">
        <v>24</v>
      </c>
      <c r="H1831" s="26">
        <v>0.224</v>
      </c>
      <c r="I1831" s="27">
        <v>25.55</v>
      </c>
      <c r="J1831" s="27">
        <v>5.72</v>
      </c>
      <c r="K1831" s="28">
        <f t="shared" si="480"/>
        <v>5.72</v>
      </c>
      <c r="L1831" s="29"/>
      <c r="M1831" s="6">
        <f t="shared" si="468"/>
        <v>0</v>
      </c>
    </row>
    <row r="1832" spans="1:15" ht="24" customHeight="1" x14ac:dyDescent="0.25">
      <c r="A1832" s="23" t="s">
        <v>28</v>
      </c>
      <c r="B1832" s="24" t="s">
        <v>1119</v>
      </c>
      <c r="C1832" s="23" t="s">
        <v>21</v>
      </c>
      <c r="D1832" s="23" t="s">
        <v>1120</v>
      </c>
      <c r="E1832" s="183" t="s">
        <v>31</v>
      </c>
      <c r="F1832" s="184"/>
      <c r="G1832" s="25" t="s">
        <v>159</v>
      </c>
      <c r="H1832" s="26">
        <v>2.6100000000000002E-2</v>
      </c>
      <c r="I1832" s="27">
        <v>2.75</v>
      </c>
      <c r="J1832" s="27">
        <v>7.0000000000000007E-2</v>
      </c>
      <c r="K1832" s="28">
        <f t="shared" si="480"/>
        <v>7.0000000000000007E-2</v>
      </c>
      <c r="L1832" s="29"/>
      <c r="M1832" s="6">
        <f t="shared" si="468"/>
        <v>0</v>
      </c>
    </row>
    <row r="1833" spans="1:15" ht="25.5" customHeight="1" x14ac:dyDescent="0.25">
      <c r="A1833" s="23" t="s">
        <v>28</v>
      </c>
      <c r="B1833" s="24" t="s">
        <v>1241</v>
      </c>
      <c r="C1833" s="23" t="s">
        <v>21</v>
      </c>
      <c r="D1833" s="23" t="s">
        <v>1242</v>
      </c>
      <c r="E1833" s="183" t="s">
        <v>31</v>
      </c>
      <c r="F1833" s="184"/>
      <c r="G1833" s="25" t="s">
        <v>83</v>
      </c>
      <c r="H1833" s="26">
        <v>1.0492999999999999</v>
      </c>
      <c r="I1833" s="27">
        <v>12.1</v>
      </c>
      <c r="J1833" s="27">
        <v>12.69</v>
      </c>
      <c r="K1833" s="28">
        <f t="shared" si="480"/>
        <v>12.69</v>
      </c>
      <c r="L1833" s="29"/>
      <c r="M1833" s="6">
        <f t="shared" si="468"/>
        <v>0</v>
      </c>
    </row>
    <row r="1834" spans="1:15" ht="18" customHeight="1" x14ac:dyDescent="0.25">
      <c r="A1834" s="30"/>
      <c r="B1834" s="30"/>
      <c r="C1834" s="30"/>
      <c r="D1834" s="30"/>
      <c r="E1834" s="30" t="s">
        <v>41</v>
      </c>
      <c r="F1834" s="31">
        <v>8.31</v>
      </c>
      <c r="G1834" s="30" t="s">
        <v>42</v>
      </c>
      <c r="H1834" s="31">
        <v>0</v>
      </c>
      <c r="I1834" s="30" t="s">
        <v>43</v>
      </c>
      <c r="J1834" s="31">
        <v>8.31</v>
      </c>
      <c r="K1834" s="32"/>
      <c r="L1834" s="29"/>
      <c r="M1834" s="6">
        <f t="shared" si="468"/>
        <v>0</v>
      </c>
    </row>
    <row r="1835" spans="1:15" ht="18" customHeight="1" x14ac:dyDescent="0.25">
      <c r="A1835" s="30"/>
      <c r="B1835" s="30"/>
      <c r="C1835" s="30"/>
      <c r="D1835" s="30"/>
      <c r="E1835" s="30" t="s">
        <v>44</v>
      </c>
      <c r="F1835" s="31">
        <v>5.95</v>
      </c>
      <c r="G1835" s="30"/>
      <c r="H1835" s="187" t="s">
        <v>45</v>
      </c>
      <c r="I1835" s="188"/>
      <c r="J1835" s="31">
        <v>28.88</v>
      </c>
      <c r="K1835" s="46">
        <f>TRUNC(K1829*1.247,2)</f>
        <v>28.88</v>
      </c>
      <c r="L1835" s="29"/>
      <c r="M1835" s="6">
        <f t="shared" si="468"/>
        <v>0</v>
      </c>
    </row>
    <row r="1836" spans="1:15" x14ac:dyDescent="0.25">
      <c r="A1836" s="35"/>
      <c r="B1836" s="35"/>
      <c r="C1836" s="35"/>
      <c r="D1836" s="35"/>
      <c r="E1836" s="35"/>
      <c r="F1836" s="35"/>
      <c r="G1836" s="35" t="s">
        <v>46</v>
      </c>
      <c r="H1836" s="36" t="s">
        <v>119</v>
      </c>
      <c r="I1836" s="35" t="s">
        <v>48</v>
      </c>
      <c r="J1836" s="37">
        <f>TRUNC(J1835*H1836,2)</f>
        <v>433.2</v>
      </c>
      <c r="K1836" s="45">
        <f>TRUNC(H1836*K1835,2)</f>
        <v>433.2</v>
      </c>
      <c r="L1836" s="39">
        <f>J1836-K1836</f>
        <v>0</v>
      </c>
      <c r="M1836" s="6">
        <f t="shared" si="468"/>
        <v>0</v>
      </c>
      <c r="N1836" s="40">
        <f t="shared" ref="N1836:O1836" si="481">J1836</f>
        <v>433.2</v>
      </c>
      <c r="O1836" s="40">
        <f t="shared" si="481"/>
        <v>433.2</v>
      </c>
    </row>
    <row r="1837" spans="1:15" ht="0.75" customHeight="1" x14ac:dyDescent="0.25">
      <c r="A1837" s="41"/>
      <c r="B1837" s="41"/>
      <c r="C1837" s="41"/>
      <c r="D1837" s="41"/>
      <c r="E1837" s="41"/>
      <c r="F1837" s="41"/>
      <c r="G1837" s="41"/>
      <c r="H1837" s="41"/>
      <c r="I1837" s="41"/>
      <c r="J1837" s="41"/>
      <c r="K1837" s="42"/>
      <c r="L1837" s="43"/>
      <c r="M1837" s="6">
        <f t="shared" si="468"/>
        <v>0</v>
      </c>
    </row>
    <row r="1838" spans="1:15" ht="18" customHeight="1" x14ac:dyDescent="0.25">
      <c r="A1838" s="11" t="s">
        <v>1243</v>
      </c>
      <c r="B1838" s="12" t="s">
        <v>11</v>
      </c>
      <c r="C1838" s="11" t="s">
        <v>12</v>
      </c>
      <c r="D1838" s="11" t="s">
        <v>13</v>
      </c>
      <c r="E1838" s="185" t="s">
        <v>14</v>
      </c>
      <c r="F1838" s="184"/>
      <c r="G1838" s="13" t="s">
        <v>15</v>
      </c>
      <c r="H1838" s="12" t="s">
        <v>16</v>
      </c>
      <c r="I1838" s="12" t="s">
        <v>17</v>
      </c>
      <c r="J1838" s="12" t="s">
        <v>18</v>
      </c>
      <c r="K1838" s="14"/>
      <c r="L1838" s="15"/>
      <c r="M1838" s="6">
        <f t="shared" si="468"/>
        <v>0</v>
      </c>
    </row>
    <row r="1839" spans="1:15" ht="25.5" customHeight="1" x14ac:dyDescent="0.25">
      <c r="A1839" s="16" t="s">
        <v>19</v>
      </c>
      <c r="B1839" s="17" t="s">
        <v>1244</v>
      </c>
      <c r="C1839" s="16" t="s">
        <v>21</v>
      </c>
      <c r="D1839" s="16" t="s">
        <v>1245</v>
      </c>
      <c r="E1839" s="186" t="s">
        <v>543</v>
      </c>
      <c r="F1839" s="184"/>
      <c r="G1839" s="18" t="s">
        <v>83</v>
      </c>
      <c r="H1839" s="19">
        <v>1</v>
      </c>
      <c r="I1839" s="20">
        <v>15.52</v>
      </c>
      <c r="J1839" s="20">
        <v>15.52</v>
      </c>
      <c r="K1839" s="52">
        <f>SUM(K1840:K1843)</f>
        <v>15.52</v>
      </c>
      <c r="L1839" s="22"/>
      <c r="M1839" s="6">
        <f t="shared" si="468"/>
        <v>0</v>
      </c>
    </row>
    <row r="1840" spans="1:15" ht="25.5" customHeight="1" x14ac:dyDescent="0.25">
      <c r="A1840" s="23" t="s">
        <v>25</v>
      </c>
      <c r="B1840" s="24" t="s">
        <v>160</v>
      </c>
      <c r="C1840" s="23" t="s">
        <v>21</v>
      </c>
      <c r="D1840" s="23" t="s">
        <v>161</v>
      </c>
      <c r="E1840" s="183" t="s">
        <v>23</v>
      </c>
      <c r="F1840" s="184"/>
      <c r="G1840" s="25" t="s">
        <v>24</v>
      </c>
      <c r="H1840" s="26">
        <v>3.4099999999999998E-2</v>
      </c>
      <c r="I1840" s="27">
        <v>25.55</v>
      </c>
      <c r="J1840" s="27">
        <v>0.87</v>
      </c>
      <c r="K1840" s="28">
        <f t="shared" ref="K1840:K1843" si="482">TRUNC(H1840*I1840,2)</f>
        <v>0.87</v>
      </c>
      <c r="L1840" s="29"/>
      <c r="M1840" s="6">
        <f t="shared" si="468"/>
        <v>0</v>
      </c>
    </row>
    <row r="1841" spans="1:15" ht="25.5" customHeight="1" x14ac:dyDescent="0.25">
      <c r="A1841" s="23" t="s">
        <v>25</v>
      </c>
      <c r="B1841" s="24" t="s">
        <v>1113</v>
      </c>
      <c r="C1841" s="23" t="s">
        <v>21</v>
      </c>
      <c r="D1841" s="23" t="s">
        <v>1114</v>
      </c>
      <c r="E1841" s="183" t="s">
        <v>23</v>
      </c>
      <c r="F1841" s="184"/>
      <c r="G1841" s="25" t="s">
        <v>24</v>
      </c>
      <c r="H1841" s="26">
        <v>3.4099999999999998E-2</v>
      </c>
      <c r="I1841" s="27">
        <v>20.92</v>
      </c>
      <c r="J1841" s="27">
        <v>0.71</v>
      </c>
      <c r="K1841" s="28">
        <f t="shared" si="482"/>
        <v>0.71</v>
      </c>
      <c r="L1841" s="29"/>
      <c r="M1841" s="6">
        <f t="shared" si="468"/>
        <v>0</v>
      </c>
    </row>
    <row r="1842" spans="1:15" ht="25.5" customHeight="1" x14ac:dyDescent="0.25">
      <c r="A1842" s="23" t="s">
        <v>28</v>
      </c>
      <c r="B1842" s="24" t="s">
        <v>1246</v>
      </c>
      <c r="C1842" s="23" t="s">
        <v>21</v>
      </c>
      <c r="D1842" s="23" t="s">
        <v>1247</v>
      </c>
      <c r="E1842" s="183" t="s">
        <v>31</v>
      </c>
      <c r="F1842" s="184"/>
      <c r="G1842" s="25" t="s">
        <v>83</v>
      </c>
      <c r="H1842" s="26">
        <v>1.0492999999999999</v>
      </c>
      <c r="I1842" s="27">
        <v>13.27</v>
      </c>
      <c r="J1842" s="27">
        <v>13.92</v>
      </c>
      <c r="K1842" s="28">
        <f t="shared" si="482"/>
        <v>13.92</v>
      </c>
      <c r="L1842" s="29"/>
      <c r="M1842" s="6">
        <f t="shared" si="468"/>
        <v>0</v>
      </c>
    </row>
    <row r="1843" spans="1:15" ht="24" customHeight="1" x14ac:dyDescent="0.25">
      <c r="A1843" s="23" t="s">
        <v>28</v>
      </c>
      <c r="B1843" s="24" t="s">
        <v>1119</v>
      </c>
      <c r="C1843" s="23" t="s">
        <v>21</v>
      </c>
      <c r="D1843" s="23" t="s">
        <v>1120</v>
      </c>
      <c r="E1843" s="183" t="s">
        <v>31</v>
      </c>
      <c r="F1843" s="184"/>
      <c r="G1843" s="25" t="s">
        <v>159</v>
      </c>
      <c r="H1843" s="26">
        <v>8.0000000000000002E-3</v>
      </c>
      <c r="I1843" s="27">
        <v>2.75</v>
      </c>
      <c r="J1843" s="27">
        <v>0.02</v>
      </c>
      <c r="K1843" s="28">
        <f t="shared" si="482"/>
        <v>0.02</v>
      </c>
      <c r="L1843" s="29"/>
      <c r="M1843" s="6">
        <f t="shared" si="468"/>
        <v>0</v>
      </c>
    </row>
    <row r="1844" spans="1:15" ht="18" customHeight="1" x14ac:dyDescent="0.25">
      <c r="A1844" s="30"/>
      <c r="B1844" s="30"/>
      <c r="C1844" s="30"/>
      <c r="D1844" s="30"/>
      <c r="E1844" s="30" t="s">
        <v>41</v>
      </c>
      <c r="F1844" s="31">
        <v>1.26</v>
      </c>
      <c r="G1844" s="30" t="s">
        <v>42</v>
      </c>
      <c r="H1844" s="31">
        <v>0</v>
      </c>
      <c r="I1844" s="30" t="s">
        <v>43</v>
      </c>
      <c r="J1844" s="31">
        <v>1.26</v>
      </c>
      <c r="K1844" s="32"/>
      <c r="L1844" s="29"/>
      <c r="M1844" s="6">
        <f t="shared" si="468"/>
        <v>0</v>
      </c>
    </row>
    <row r="1845" spans="1:15" ht="18" customHeight="1" x14ac:dyDescent="0.25">
      <c r="A1845" s="30"/>
      <c r="B1845" s="30"/>
      <c r="C1845" s="30"/>
      <c r="D1845" s="30"/>
      <c r="E1845" s="30" t="s">
        <v>44</v>
      </c>
      <c r="F1845" s="31">
        <v>3.98</v>
      </c>
      <c r="G1845" s="30"/>
      <c r="H1845" s="187" t="s">
        <v>45</v>
      </c>
      <c r="I1845" s="188"/>
      <c r="J1845" s="31">
        <v>19.350000000000001</v>
      </c>
      <c r="K1845" s="46">
        <f>TRUNC(K1839*1.247,2)</f>
        <v>19.350000000000001</v>
      </c>
      <c r="L1845" s="29"/>
      <c r="M1845" s="6">
        <f t="shared" si="468"/>
        <v>0</v>
      </c>
    </row>
    <row r="1846" spans="1:15" x14ac:dyDescent="0.25">
      <c r="A1846" s="35"/>
      <c r="B1846" s="35"/>
      <c r="C1846" s="35"/>
      <c r="D1846" s="35"/>
      <c r="E1846" s="35"/>
      <c r="F1846" s="35"/>
      <c r="G1846" s="35" t="s">
        <v>46</v>
      </c>
      <c r="H1846" s="36" t="s">
        <v>1248</v>
      </c>
      <c r="I1846" s="35" t="s">
        <v>48</v>
      </c>
      <c r="J1846" s="37">
        <f>TRUNC(J1845*H1846,2)</f>
        <v>522.45000000000005</v>
      </c>
      <c r="K1846" s="45">
        <f>TRUNC(H1846*K1845,2)</f>
        <v>522.45000000000005</v>
      </c>
      <c r="L1846" s="39">
        <f>J1846-K1846</f>
        <v>0</v>
      </c>
      <c r="M1846" s="6">
        <f t="shared" si="468"/>
        <v>0</v>
      </c>
      <c r="N1846" s="40">
        <f t="shared" ref="N1846:O1846" si="483">J1846</f>
        <v>522.45000000000005</v>
      </c>
      <c r="O1846" s="40">
        <f t="shared" si="483"/>
        <v>522.45000000000005</v>
      </c>
    </row>
    <row r="1847" spans="1:15" ht="0.75" customHeight="1" x14ac:dyDescent="0.25">
      <c r="A1847" s="41"/>
      <c r="B1847" s="41"/>
      <c r="C1847" s="41"/>
      <c r="D1847" s="41"/>
      <c r="E1847" s="41"/>
      <c r="F1847" s="41"/>
      <c r="G1847" s="41"/>
      <c r="H1847" s="41"/>
      <c r="I1847" s="41"/>
      <c r="J1847" s="41"/>
      <c r="K1847" s="42"/>
      <c r="L1847" s="43"/>
      <c r="M1847" s="6">
        <f t="shared" si="468"/>
        <v>0</v>
      </c>
    </row>
    <row r="1848" spans="1:15" ht="18" customHeight="1" x14ac:dyDescent="0.25">
      <c r="A1848" s="11" t="s">
        <v>1249</v>
      </c>
      <c r="B1848" s="12" t="s">
        <v>11</v>
      </c>
      <c r="C1848" s="11" t="s">
        <v>12</v>
      </c>
      <c r="D1848" s="11" t="s">
        <v>13</v>
      </c>
      <c r="E1848" s="185" t="s">
        <v>14</v>
      </c>
      <c r="F1848" s="184"/>
      <c r="G1848" s="13" t="s">
        <v>15</v>
      </c>
      <c r="H1848" s="12" t="s">
        <v>16</v>
      </c>
      <c r="I1848" s="12" t="s">
        <v>17</v>
      </c>
      <c r="J1848" s="12" t="s">
        <v>18</v>
      </c>
      <c r="K1848" s="14"/>
      <c r="L1848" s="15"/>
      <c r="M1848" s="6">
        <f t="shared" si="468"/>
        <v>0</v>
      </c>
    </row>
    <row r="1849" spans="1:15" ht="25.5" customHeight="1" x14ac:dyDescent="0.25">
      <c r="A1849" s="16" t="s">
        <v>19</v>
      </c>
      <c r="B1849" s="17" t="s">
        <v>1250</v>
      </c>
      <c r="C1849" s="16" t="s">
        <v>21</v>
      </c>
      <c r="D1849" s="16" t="s">
        <v>1251</v>
      </c>
      <c r="E1849" s="186" t="s">
        <v>543</v>
      </c>
      <c r="F1849" s="184"/>
      <c r="G1849" s="18" t="s">
        <v>159</v>
      </c>
      <c r="H1849" s="19">
        <v>1</v>
      </c>
      <c r="I1849" s="20">
        <v>108.24</v>
      </c>
      <c r="J1849" s="20">
        <v>108.24</v>
      </c>
      <c r="K1849" s="52">
        <f>SUM(K1850:K1853)</f>
        <v>108.24000000000001</v>
      </c>
      <c r="L1849" s="22"/>
      <c r="M1849" s="6">
        <f t="shared" si="468"/>
        <v>0</v>
      </c>
    </row>
    <row r="1850" spans="1:15" ht="24" customHeight="1" x14ac:dyDescent="0.25">
      <c r="A1850" s="23" t="s">
        <v>25</v>
      </c>
      <c r="B1850" s="24" t="s">
        <v>73</v>
      </c>
      <c r="C1850" s="23" t="s">
        <v>21</v>
      </c>
      <c r="D1850" s="23" t="s">
        <v>74</v>
      </c>
      <c r="E1850" s="183" t="s">
        <v>23</v>
      </c>
      <c r="F1850" s="184"/>
      <c r="G1850" s="25" t="s">
        <v>24</v>
      </c>
      <c r="H1850" s="26">
        <v>0.14069999999999999</v>
      </c>
      <c r="I1850" s="27">
        <v>20.32</v>
      </c>
      <c r="J1850" s="27">
        <v>2.85</v>
      </c>
      <c r="K1850" s="28">
        <f t="shared" ref="K1850:K1853" si="484">TRUNC(H1850*I1850,2)</f>
        <v>2.85</v>
      </c>
      <c r="L1850" s="29"/>
      <c r="M1850" s="6">
        <f t="shared" si="468"/>
        <v>0</v>
      </c>
    </row>
    <row r="1851" spans="1:15" ht="25.5" customHeight="1" x14ac:dyDescent="0.25">
      <c r="A1851" s="23" t="s">
        <v>25</v>
      </c>
      <c r="B1851" s="24" t="s">
        <v>160</v>
      </c>
      <c r="C1851" s="23" t="s">
        <v>21</v>
      </c>
      <c r="D1851" s="23" t="s">
        <v>161</v>
      </c>
      <c r="E1851" s="183" t="s">
        <v>23</v>
      </c>
      <c r="F1851" s="184"/>
      <c r="G1851" s="25" t="s">
        <v>24</v>
      </c>
      <c r="H1851" s="26">
        <v>0.44669999999999999</v>
      </c>
      <c r="I1851" s="27">
        <v>25.55</v>
      </c>
      <c r="J1851" s="27">
        <v>11.41</v>
      </c>
      <c r="K1851" s="28">
        <f t="shared" si="484"/>
        <v>11.41</v>
      </c>
      <c r="L1851" s="29"/>
      <c r="M1851" s="6">
        <f t="shared" si="468"/>
        <v>0</v>
      </c>
    </row>
    <row r="1852" spans="1:15" ht="25.5" customHeight="1" x14ac:dyDescent="0.25">
      <c r="A1852" s="23" t="s">
        <v>28</v>
      </c>
      <c r="B1852" s="24" t="s">
        <v>1252</v>
      </c>
      <c r="C1852" s="23" t="s">
        <v>21</v>
      </c>
      <c r="D1852" s="23" t="s">
        <v>1253</v>
      </c>
      <c r="E1852" s="183" t="s">
        <v>31</v>
      </c>
      <c r="F1852" s="184"/>
      <c r="G1852" s="25" t="s">
        <v>159</v>
      </c>
      <c r="H1852" s="26">
        <v>1</v>
      </c>
      <c r="I1852" s="27">
        <v>93.9</v>
      </c>
      <c r="J1852" s="27">
        <v>93.9</v>
      </c>
      <c r="K1852" s="28">
        <f t="shared" si="484"/>
        <v>93.9</v>
      </c>
      <c r="L1852" s="29"/>
      <c r="M1852" s="6">
        <f t="shared" si="468"/>
        <v>0</v>
      </c>
    </row>
    <row r="1853" spans="1:15" ht="24" customHeight="1" x14ac:dyDescent="0.25">
      <c r="A1853" s="23" t="s">
        <v>28</v>
      </c>
      <c r="B1853" s="24" t="s">
        <v>1098</v>
      </c>
      <c r="C1853" s="23" t="s">
        <v>21</v>
      </c>
      <c r="D1853" s="23" t="s">
        <v>1099</v>
      </c>
      <c r="E1853" s="183" t="s">
        <v>31</v>
      </c>
      <c r="F1853" s="184"/>
      <c r="G1853" s="25" t="s">
        <v>159</v>
      </c>
      <c r="H1853" s="26">
        <v>2.1000000000000001E-2</v>
      </c>
      <c r="I1853" s="27">
        <v>3.95</v>
      </c>
      <c r="J1853" s="27">
        <v>0.08</v>
      </c>
      <c r="K1853" s="28">
        <f t="shared" si="484"/>
        <v>0.08</v>
      </c>
      <c r="L1853" s="29"/>
      <c r="M1853" s="6">
        <f t="shared" si="468"/>
        <v>0</v>
      </c>
    </row>
    <row r="1854" spans="1:15" ht="18" customHeight="1" x14ac:dyDescent="0.25">
      <c r="A1854" s="30"/>
      <c r="B1854" s="30"/>
      <c r="C1854" s="30"/>
      <c r="D1854" s="30"/>
      <c r="E1854" s="30" t="s">
        <v>41</v>
      </c>
      <c r="F1854" s="31">
        <v>11.45</v>
      </c>
      <c r="G1854" s="30" t="s">
        <v>42</v>
      </c>
      <c r="H1854" s="31">
        <v>0</v>
      </c>
      <c r="I1854" s="30" t="s">
        <v>43</v>
      </c>
      <c r="J1854" s="31">
        <v>11.45</v>
      </c>
      <c r="K1854" s="32"/>
      <c r="L1854" s="29"/>
      <c r="M1854" s="6">
        <f t="shared" si="468"/>
        <v>0</v>
      </c>
    </row>
    <row r="1855" spans="1:15" ht="18" customHeight="1" x14ac:dyDescent="0.25">
      <c r="A1855" s="30"/>
      <c r="B1855" s="30"/>
      <c r="C1855" s="30"/>
      <c r="D1855" s="30"/>
      <c r="E1855" s="30" t="s">
        <v>44</v>
      </c>
      <c r="F1855" s="31">
        <v>27.81</v>
      </c>
      <c r="G1855" s="30"/>
      <c r="H1855" s="187" t="s">
        <v>45</v>
      </c>
      <c r="I1855" s="188"/>
      <c r="J1855" s="31">
        <v>134.97</v>
      </c>
      <c r="K1855" s="46">
        <f>TRUNC(K1849*1.247,2)</f>
        <v>134.97</v>
      </c>
      <c r="L1855" s="29"/>
      <c r="M1855" s="6">
        <f t="shared" si="468"/>
        <v>0</v>
      </c>
    </row>
    <row r="1856" spans="1:15" x14ac:dyDescent="0.25">
      <c r="A1856" s="35"/>
      <c r="B1856" s="35"/>
      <c r="C1856" s="35"/>
      <c r="D1856" s="35"/>
      <c r="E1856" s="35"/>
      <c r="F1856" s="35"/>
      <c r="G1856" s="35" t="s">
        <v>46</v>
      </c>
      <c r="H1856" s="36" t="s">
        <v>845</v>
      </c>
      <c r="I1856" s="35" t="s">
        <v>48</v>
      </c>
      <c r="J1856" s="37">
        <f>TRUNC(J1855*H1856,2)</f>
        <v>269.94</v>
      </c>
      <c r="K1856" s="45">
        <f>TRUNC(H1856*K1855,2)</f>
        <v>269.94</v>
      </c>
      <c r="L1856" s="39">
        <f>J1856-K1856</f>
        <v>0</v>
      </c>
      <c r="M1856" s="6">
        <f t="shared" si="468"/>
        <v>0</v>
      </c>
      <c r="N1856" s="40">
        <f t="shared" ref="N1856:O1856" si="485">J1856</f>
        <v>269.94</v>
      </c>
      <c r="O1856" s="40">
        <f t="shared" si="485"/>
        <v>269.94</v>
      </c>
    </row>
    <row r="1857" spans="1:15" ht="0.75" customHeight="1" x14ac:dyDescent="0.25">
      <c r="A1857" s="41"/>
      <c r="B1857" s="41"/>
      <c r="C1857" s="41"/>
      <c r="D1857" s="41"/>
      <c r="E1857" s="41"/>
      <c r="F1857" s="41"/>
      <c r="G1857" s="41"/>
      <c r="H1857" s="41"/>
      <c r="I1857" s="41"/>
      <c r="J1857" s="41"/>
      <c r="K1857" s="42"/>
      <c r="L1857" s="43"/>
      <c r="M1857" s="6">
        <f t="shared" si="468"/>
        <v>0</v>
      </c>
    </row>
    <row r="1858" spans="1:15" ht="18" customHeight="1" x14ac:dyDescent="0.25">
      <c r="A1858" s="11" t="s">
        <v>1254</v>
      </c>
      <c r="B1858" s="12" t="s">
        <v>11</v>
      </c>
      <c r="C1858" s="11" t="s">
        <v>12</v>
      </c>
      <c r="D1858" s="11" t="s">
        <v>13</v>
      </c>
      <c r="E1858" s="185" t="s">
        <v>14</v>
      </c>
      <c r="F1858" s="184"/>
      <c r="G1858" s="13" t="s">
        <v>15</v>
      </c>
      <c r="H1858" s="12" t="s">
        <v>16</v>
      </c>
      <c r="I1858" s="12" t="s">
        <v>17</v>
      </c>
      <c r="J1858" s="12" t="s">
        <v>18</v>
      </c>
      <c r="K1858" s="14"/>
      <c r="L1858" s="15"/>
      <c r="M1858" s="6">
        <f t="shared" si="468"/>
        <v>0</v>
      </c>
    </row>
    <row r="1859" spans="1:15" ht="39" customHeight="1" x14ac:dyDescent="0.25">
      <c r="A1859" s="16" t="s">
        <v>19</v>
      </c>
      <c r="B1859" s="17" t="s">
        <v>1255</v>
      </c>
      <c r="C1859" s="16" t="s">
        <v>21</v>
      </c>
      <c r="D1859" s="16" t="s">
        <v>1256</v>
      </c>
      <c r="E1859" s="186" t="s">
        <v>543</v>
      </c>
      <c r="F1859" s="184"/>
      <c r="G1859" s="18" t="s">
        <v>159</v>
      </c>
      <c r="H1859" s="19">
        <v>1</v>
      </c>
      <c r="I1859" s="20">
        <v>34.86</v>
      </c>
      <c r="J1859" s="20">
        <v>34.86</v>
      </c>
      <c r="K1859" s="52">
        <f>SUM(K1860:K1863)</f>
        <v>34.86</v>
      </c>
      <c r="L1859" s="22"/>
      <c r="M1859" s="6">
        <f t="shared" si="468"/>
        <v>0</v>
      </c>
    </row>
    <row r="1860" spans="1:15" ht="25.5" customHeight="1" x14ac:dyDescent="0.25">
      <c r="A1860" s="23" t="s">
        <v>25</v>
      </c>
      <c r="B1860" s="24" t="s">
        <v>160</v>
      </c>
      <c r="C1860" s="23" t="s">
        <v>21</v>
      </c>
      <c r="D1860" s="23" t="s">
        <v>161</v>
      </c>
      <c r="E1860" s="183" t="s">
        <v>23</v>
      </c>
      <c r="F1860" s="184"/>
      <c r="G1860" s="25" t="s">
        <v>24</v>
      </c>
      <c r="H1860" s="26">
        <v>0.1242</v>
      </c>
      <c r="I1860" s="27">
        <v>25.55</v>
      </c>
      <c r="J1860" s="27">
        <v>3.17</v>
      </c>
      <c r="K1860" s="28">
        <f t="shared" ref="K1860:K1863" si="486">TRUNC(H1860*I1860,2)</f>
        <v>3.17</v>
      </c>
      <c r="L1860" s="29"/>
      <c r="M1860" s="6">
        <f t="shared" si="468"/>
        <v>0</v>
      </c>
    </row>
    <row r="1861" spans="1:15" ht="25.5" customHeight="1" x14ac:dyDescent="0.25">
      <c r="A1861" s="23" t="s">
        <v>25</v>
      </c>
      <c r="B1861" s="24" t="s">
        <v>1113</v>
      </c>
      <c r="C1861" s="23" t="s">
        <v>21</v>
      </c>
      <c r="D1861" s="23" t="s">
        <v>1114</v>
      </c>
      <c r="E1861" s="183" t="s">
        <v>23</v>
      </c>
      <c r="F1861" s="184"/>
      <c r="G1861" s="25" t="s">
        <v>24</v>
      </c>
      <c r="H1861" s="26">
        <v>0.1242</v>
      </c>
      <c r="I1861" s="27">
        <v>20.92</v>
      </c>
      <c r="J1861" s="27">
        <v>2.59</v>
      </c>
      <c r="K1861" s="28">
        <f t="shared" si="486"/>
        <v>2.59</v>
      </c>
      <c r="L1861" s="29"/>
      <c r="M1861" s="6">
        <f t="shared" si="468"/>
        <v>0</v>
      </c>
    </row>
    <row r="1862" spans="1:15" ht="24" customHeight="1" x14ac:dyDescent="0.25">
      <c r="A1862" s="23" t="s">
        <v>28</v>
      </c>
      <c r="B1862" s="24" t="s">
        <v>1212</v>
      </c>
      <c r="C1862" s="23" t="s">
        <v>21</v>
      </c>
      <c r="D1862" s="23" t="s">
        <v>1213</v>
      </c>
      <c r="E1862" s="183" t="s">
        <v>31</v>
      </c>
      <c r="F1862" s="184"/>
      <c r="G1862" s="25" t="s">
        <v>159</v>
      </c>
      <c r="H1862" s="26">
        <v>4.1999999999999997E-3</v>
      </c>
      <c r="I1862" s="27">
        <v>14.56</v>
      </c>
      <c r="J1862" s="27">
        <v>0.06</v>
      </c>
      <c r="K1862" s="28">
        <f t="shared" si="486"/>
        <v>0.06</v>
      </c>
      <c r="L1862" s="29"/>
      <c r="M1862" s="6">
        <f t="shared" si="468"/>
        <v>0</v>
      </c>
    </row>
    <row r="1863" spans="1:15" ht="39" customHeight="1" x14ac:dyDescent="0.25">
      <c r="A1863" s="23" t="s">
        <v>28</v>
      </c>
      <c r="B1863" s="24" t="s">
        <v>1257</v>
      </c>
      <c r="C1863" s="23" t="s">
        <v>21</v>
      </c>
      <c r="D1863" s="23" t="s">
        <v>1258</v>
      </c>
      <c r="E1863" s="183" t="s">
        <v>31</v>
      </c>
      <c r="F1863" s="184"/>
      <c r="G1863" s="25" t="s">
        <v>159</v>
      </c>
      <c r="H1863" s="26">
        <v>1</v>
      </c>
      <c r="I1863" s="27">
        <v>29.04</v>
      </c>
      <c r="J1863" s="27">
        <v>29.04</v>
      </c>
      <c r="K1863" s="28">
        <f t="shared" si="486"/>
        <v>29.04</v>
      </c>
      <c r="L1863" s="29"/>
      <c r="M1863" s="6">
        <f t="shared" si="468"/>
        <v>0</v>
      </c>
    </row>
    <row r="1864" spans="1:15" ht="18" customHeight="1" x14ac:dyDescent="0.25">
      <c r="A1864" s="30"/>
      <c r="B1864" s="30"/>
      <c r="C1864" s="30"/>
      <c r="D1864" s="30"/>
      <c r="E1864" s="30" t="s">
        <v>41</v>
      </c>
      <c r="F1864" s="31">
        <v>4.5999999999999996</v>
      </c>
      <c r="G1864" s="30" t="s">
        <v>42</v>
      </c>
      <c r="H1864" s="31">
        <v>0</v>
      </c>
      <c r="I1864" s="30" t="s">
        <v>43</v>
      </c>
      <c r="J1864" s="31">
        <v>4.5999999999999996</v>
      </c>
      <c r="K1864" s="32"/>
      <c r="L1864" s="29"/>
      <c r="M1864" s="6">
        <f t="shared" si="468"/>
        <v>0</v>
      </c>
    </row>
    <row r="1865" spans="1:15" ht="18" customHeight="1" x14ac:dyDescent="0.25">
      <c r="A1865" s="30"/>
      <c r="B1865" s="30"/>
      <c r="C1865" s="30"/>
      <c r="D1865" s="30"/>
      <c r="E1865" s="30" t="s">
        <v>44</v>
      </c>
      <c r="F1865" s="31">
        <v>8.9499999999999993</v>
      </c>
      <c r="G1865" s="30"/>
      <c r="H1865" s="187" t="s">
        <v>45</v>
      </c>
      <c r="I1865" s="188"/>
      <c r="J1865" s="31">
        <v>43.47</v>
      </c>
      <c r="K1865" s="46">
        <f>TRUNC(K1859*1.247,2)</f>
        <v>43.47</v>
      </c>
      <c r="L1865" s="29"/>
      <c r="M1865" s="6">
        <f t="shared" si="468"/>
        <v>0</v>
      </c>
    </row>
    <row r="1866" spans="1:15" x14ac:dyDescent="0.25">
      <c r="A1866" s="35"/>
      <c r="B1866" s="35"/>
      <c r="C1866" s="35"/>
      <c r="D1866" s="35"/>
      <c r="E1866" s="35"/>
      <c r="F1866" s="35"/>
      <c r="G1866" s="35" t="s">
        <v>46</v>
      </c>
      <c r="H1866" s="36" t="s">
        <v>429</v>
      </c>
      <c r="I1866" s="35" t="s">
        <v>48</v>
      </c>
      <c r="J1866" s="37">
        <f>TRUNC(J1865*H1866,2)</f>
        <v>130.41</v>
      </c>
      <c r="K1866" s="45">
        <f>TRUNC(H1866*K1865,2)</f>
        <v>130.41</v>
      </c>
      <c r="L1866" s="39">
        <f>J1866-K1866</f>
        <v>0</v>
      </c>
      <c r="M1866" s="6">
        <f t="shared" si="468"/>
        <v>0</v>
      </c>
      <c r="N1866" s="40">
        <f t="shared" ref="N1866:O1866" si="487">J1866</f>
        <v>130.41</v>
      </c>
      <c r="O1866" s="40">
        <f t="shared" si="487"/>
        <v>130.41</v>
      </c>
    </row>
    <row r="1867" spans="1:15" ht="0.75" customHeight="1" x14ac:dyDescent="0.25">
      <c r="A1867" s="41"/>
      <c r="B1867" s="41"/>
      <c r="C1867" s="41"/>
      <c r="D1867" s="41"/>
      <c r="E1867" s="41"/>
      <c r="F1867" s="41"/>
      <c r="G1867" s="41"/>
      <c r="H1867" s="41"/>
      <c r="I1867" s="41"/>
      <c r="J1867" s="41"/>
      <c r="K1867" s="42"/>
      <c r="L1867" s="43"/>
      <c r="M1867" s="6">
        <f t="shared" si="468"/>
        <v>0</v>
      </c>
    </row>
    <row r="1868" spans="1:15" ht="18" customHeight="1" x14ac:dyDescent="0.25">
      <c r="A1868" s="11" t="s">
        <v>1259</v>
      </c>
      <c r="B1868" s="12" t="s">
        <v>11</v>
      </c>
      <c r="C1868" s="11" t="s">
        <v>12</v>
      </c>
      <c r="D1868" s="11" t="s">
        <v>13</v>
      </c>
      <c r="E1868" s="185" t="s">
        <v>14</v>
      </c>
      <c r="F1868" s="184"/>
      <c r="G1868" s="13" t="s">
        <v>15</v>
      </c>
      <c r="H1868" s="12" t="s">
        <v>16</v>
      </c>
      <c r="I1868" s="12" t="s">
        <v>17</v>
      </c>
      <c r="J1868" s="12" t="s">
        <v>18</v>
      </c>
      <c r="K1868" s="14"/>
      <c r="L1868" s="15"/>
      <c r="M1868" s="6">
        <f t="shared" si="468"/>
        <v>0</v>
      </c>
    </row>
    <row r="1869" spans="1:15" ht="39" customHeight="1" x14ac:dyDescent="0.25">
      <c r="A1869" s="16" t="s">
        <v>19</v>
      </c>
      <c r="B1869" s="17" t="s">
        <v>1260</v>
      </c>
      <c r="C1869" s="16" t="s">
        <v>21</v>
      </c>
      <c r="D1869" s="16" t="s">
        <v>1261</v>
      </c>
      <c r="E1869" s="186" t="s">
        <v>543</v>
      </c>
      <c r="F1869" s="184"/>
      <c r="G1869" s="18" t="s">
        <v>159</v>
      </c>
      <c r="H1869" s="19">
        <v>1</v>
      </c>
      <c r="I1869" s="20">
        <v>106.45</v>
      </c>
      <c r="J1869" s="20">
        <v>106.45</v>
      </c>
      <c r="K1869" s="52">
        <f>SUM(K1870:K1873)</f>
        <v>106.45</v>
      </c>
      <c r="L1869" s="22"/>
      <c r="M1869" s="6">
        <f t="shared" si="468"/>
        <v>0</v>
      </c>
    </row>
    <row r="1870" spans="1:15" ht="25.5" customHeight="1" x14ac:dyDescent="0.25">
      <c r="A1870" s="23" t="s">
        <v>25</v>
      </c>
      <c r="B1870" s="24" t="s">
        <v>160</v>
      </c>
      <c r="C1870" s="23" t="s">
        <v>21</v>
      </c>
      <c r="D1870" s="23" t="s">
        <v>161</v>
      </c>
      <c r="E1870" s="183" t="s">
        <v>23</v>
      </c>
      <c r="F1870" s="184"/>
      <c r="G1870" s="25" t="s">
        <v>24</v>
      </c>
      <c r="H1870" s="26">
        <v>0.1525</v>
      </c>
      <c r="I1870" s="27">
        <v>25.55</v>
      </c>
      <c r="J1870" s="27">
        <v>3.89</v>
      </c>
      <c r="K1870" s="28">
        <f t="shared" ref="K1870:K1873" si="488">TRUNC(H1870*I1870,2)</f>
        <v>3.89</v>
      </c>
      <c r="L1870" s="29"/>
      <c r="M1870" s="6">
        <f t="shared" si="468"/>
        <v>0</v>
      </c>
    </row>
    <row r="1871" spans="1:15" ht="24" customHeight="1" x14ac:dyDescent="0.25">
      <c r="A1871" s="23" t="s">
        <v>25</v>
      </c>
      <c r="B1871" s="24" t="s">
        <v>73</v>
      </c>
      <c r="C1871" s="23" t="s">
        <v>21</v>
      </c>
      <c r="D1871" s="23" t="s">
        <v>74</v>
      </c>
      <c r="E1871" s="183" t="s">
        <v>23</v>
      </c>
      <c r="F1871" s="184"/>
      <c r="G1871" s="25" t="s">
        <v>24</v>
      </c>
      <c r="H1871" s="26">
        <v>4.8099999999999997E-2</v>
      </c>
      <c r="I1871" s="27">
        <v>20.32</v>
      </c>
      <c r="J1871" s="27">
        <v>0.97</v>
      </c>
      <c r="K1871" s="28">
        <f t="shared" si="488"/>
        <v>0.97</v>
      </c>
      <c r="L1871" s="29"/>
      <c r="M1871" s="6">
        <f t="shared" si="468"/>
        <v>0</v>
      </c>
    </row>
    <row r="1872" spans="1:15" ht="39" customHeight="1" x14ac:dyDescent="0.25">
      <c r="A1872" s="23" t="s">
        <v>28</v>
      </c>
      <c r="B1872" s="24" t="s">
        <v>1262</v>
      </c>
      <c r="C1872" s="23" t="s">
        <v>21</v>
      </c>
      <c r="D1872" s="23" t="s">
        <v>1263</v>
      </c>
      <c r="E1872" s="183" t="s">
        <v>31</v>
      </c>
      <c r="F1872" s="184"/>
      <c r="G1872" s="25" t="s">
        <v>159</v>
      </c>
      <c r="H1872" s="26">
        <v>1</v>
      </c>
      <c r="I1872" s="27">
        <v>101.51</v>
      </c>
      <c r="J1872" s="27">
        <v>101.51</v>
      </c>
      <c r="K1872" s="28">
        <f t="shared" si="488"/>
        <v>101.51</v>
      </c>
      <c r="L1872" s="29"/>
      <c r="M1872" s="6">
        <f t="shared" si="468"/>
        <v>0</v>
      </c>
    </row>
    <row r="1873" spans="1:15" ht="24" customHeight="1" x14ac:dyDescent="0.25">
      <c r="A1873" s="23" t="s">
        <v>28</v>
      </c>
      <c r="B1873" s="24" t="s">
        <v>1098</v>
      </c>
      <c r="C1873" s="23" t="s">
        <v>21</v>
      </c>
      <c r="D1873" s="23" t="s">
        <v>1099</v>
      </c>
      <c r="E1873" s="183" t="s">
        <v>31</v>
      </c>
      <c r="F1873" s="184"/>
      <c r="G1873" s="25" t="s">
        <v>159</v>
      </c>
      <c r="H1873" s="26">
        <v>2.1000000000000001E-2</v>
      </c>
      <c r="I1873" s="27">
        <v>3.95</v>
      </c>
      <c r="J1873" s="27">
        <v>0.08</v>
      </c>
      <c r="K1873" s="28">
        <f t="shared" si="488"/>
        <v>0.08</v>
      </c>
      <c r="L1873" s="29"/>
      <c r="M1873" s="6">
        <f t="shared" si="468"/>
        <v>0</v>
      </c>
    </row>
    <row r="1874" spans="1:15" ht="18" customHeight="1" x14ac:dyDescent="0.25">
      <c r="A1874" s="30"/>
      <c r="B1874" s="30"/>
      <c r="C1874" s="30"/>
      <c r="D1874" s="30"/>
      <c r="E1874" s="30" t="s">
        <v>41</v>
      </c>
      <c r="F1874" s="31">
        <v>3.9</v>
      </c>
      <c r="G1874" s="30" t="s">
        <v>42</v>
      </c>
      <c r="H1874" s="31">
        <v>0</v>
      </c>
      <c r="I1874" s="30" t="s">
        <v>43</v>
      </c>
      <c r="J1874" s="31">
        <v>3.9</v>
      </c>
      <c r="K1874" s="32"/>
      <c r="L1874" s="29"/>
      <c r="M1874" s="6">
        <f t="shared" si="468"/>
        <v>0</v>
      </c>
    </row>
    <row r="1875" spans="1:15" ht="18" customHeight="1" x14ac:dyDescent="0.25">
      <c r="A1875" s="30"/>
      <c r="B1875" s="30"/>
      <c r="C1875" s="30"/>
      <c r="D1875" s="30"/>
      <c r="E1875" s="30" t="s">
        <v>44</v>
      </c>
      <c r="F1875" s="31">
        <v>27.35</v>
      </c>
      <c r="G1875" s="30"/>
      <c r="H1875" s="187" t="s">
        <v>45</v>
      </c>
      <c r="I1875" s="188"/>
      <c r="J1875" s="31">
        <v>132.74</v>
      </c>
      <c r="K1875" s="46">
        <f>TRUNC(K1869*1.247,2)</f>
        <v>132.74</v>
      </c>
      <c r="L1875" s="29"/>
      <c r="M1875" s="6">
        <f t="shared" si="468"/>
        <v>0</v>
      </c>
    </row>
    <row r="1876" spans="1:15" x14ac:dyDescent="0.25">
      <c r="A1876" s="35"/>
      <c r="B1876" s="35"/>
      <c r="C1876" s="35"/>
      <c r="D1876" s="35"/>
      <c r="E1876" s="35"/>
      <c r="F1876" s="35"/>
      <c r="G1876" s="35" t="s">
        <v>46</v>
      </c>
      <c r="H1876" s="36" t="s">
        <v>170</v>
      </c>
      <c r="I1876" s="35" t="s">
        <v>48</v>
      </c>
      <c r="J1876" s="31">
        <f>TRUNC(J1875*H1876,2)</f>
        <v>132.74</v>
      </c>
      <c r="K1876" s="45">
        <f>TRUNC(H1876*K1875,2)</f>
        <v>132.74</v>
      </c>
      <c r="L1876" s="39">
        <f>J1876-K1876</f>
        <v>0</v>
      </c>
      <c r="M1876" s="6">
        <f t="shared" si="468"/>
        <v>0</v>
      </c>
      <c r="N1876" s="40">
        <f t="shared" ref="N1876:O1876" si="489">J1876</f>
        <v>132.74</v>
      </c>
      <c r="O1876" s="40">
        <f t="shared" si="489"/>
        <v>132.74</v>
      </c>
    </row>
    <row r="1877" spans="1:15" ht="0.75" customHeight="1" x14ac:dyDescent="0.25">
      <c r="A1877" s="41"/>
      <c r="B1877" s="41"/>
      <c r="C1877" s="41"/>
      <c r="D1877" s="41"/>
      <c r="E1877" s="41"/>
      <c r="F1877" s="41"/>
      <c r="G1877" s="41"/>
      <c r="H1877" s="41"/>
      <c r="I1877" s="41"/>
      <c r="J1877" s="41"/>
      <c r="K1877" s="42"/>
      <c r="L1877" s="43"/>
      <c r="M1877" s="6">
        <f t="shared" si="468"/>
        <v>0</v>
      </c>
    </row>
    <row r="1878" spans="1:15" ht="18" customHeight="1" x14ac:dyDescent="0.25">
      <c r="A1878" s="11" t="s">
        <v>1264</v>
      </c>
      <c r="B1878" s="12" t="s">
        <v>11</v>
      </c>
      <c r="C1878" s="11" t="s">
        <v>12</v>
      </c>
      <c r="D1878" s="11" t="s">
        <v>13</v>
      </c>
      <c r="E1878" s="185" t="s">
        <v>14</v>
      </c>
      <c r="F1878" s="184"/>
      <c r="G1878" s="13" t="s">
        <v>15</v>
      </c>
      <c r="H1878" s="12" t="s">
        <v>16</v>
      </c>
      <c r="I1878" s="12" t="s">
        <v>17</v>
      </c>
      <c r="J1878" s="12" t="s">
        <v>18</v>
      </c>
      <c r="K1878" s="14"/>
      <c r="L1878" s="15"/>
      <c r="M1878" s="6">
        <f t="shared" si="468"/>
        <v>0</v>
      </c>
    </row>
    <row r="1879" spans="1:15" ht="25.5" customHeight="1" x14ac:dyDescent="0.25">
      <c r="A1879" s="16" t="s">
        <v>19</v>
      </c>
      <c r="B1879" s="17" t="s">
        <v>1265</v>
      </c>
      <c r="C1879" s="16" t="s">
        <v>21</v>
      </c>
      <c r="D1879" s="16" t="s">
        <v>1266</v>
      </c>
      <c r="E1879" s="186" t="s">
        <v>543</v>
      </c>
      <c r="F1879" s="184"/>
      <c r="G1879" s="18" t="s">
        <v>159</v>
      </c>
      <c r="H1879" s="19">
        <v>1</v>
      </c>
      <c r="I1879" s="20">
        <v>404.4</v>
      </c>
      <c r="J1879" s="20">
        <v>404.4</v>
      </c>
      <c r="K1879" s="52">
        <f>SUM(K1880:K1882)</f>
        <v>404.4</v>
      </c>
      <c r="L1879" s="22"/>
      <c r="M1879" s="6">
        <f t="shared" si="468"/>
        <v>0</v>
      </c>
    </row>
    <row r="1880" spans="1:15" ht="25.5" customHeight="1" x14ac:dyDescent="0.25">
      <c r="A1880" s="23" t="s">
        <v>25</v>
      </c>
      <c r="B1880" s="24" t="s">
        <v>160</v>
      </c>
      <c r="C1880" s="23" t="s">
        <v>21</v>
      </c>
      <c r="D1880" s="23" t="s">
        <v>161</v>
      </c>
      <c r="E1880" s="183" t="s">
        <v>23</v>
      </c>
      <c r="F1880" s="184"/>
      <c r="G1880" s="25" t="s">
        <v>24</v>
      </c>
      <c r="H1880" s="26">
        <v>0.151</v>
      </c>
      <c r="I1880" s="27">
        <v>25.55</v>
      </c>
      <c r="J1880" s="27">
        <v>3.85</v>
      </c>
      <c r="K1880" s="28">
        <f t="shared" ref="K1880:K1882" si="490">TRUNC(H1880*I1880,2)</f>
        <v>3.85</v>
      </c>
      <c r="L1880" s="29"/>
      <c r="M1880" s="6">
        <f t="shared" si="468"/>
        <v>0</v>
      </c>
    </row>
    <row r="1881" spans="1:15" ht="25.5" customHeight="1" x14ac:dyDescent="0.25">
      <c r="A1881" s="23" t="s">
        <v>25</v>
      </c>
      <c r="B1881" s="24" t="s">
        <v>1113</v>
      </c>
      <c r="C1881" s="23" t="s">
        <v>21</v>
      </c>
      <c r="D1881" s="23" t="s">
        <v>1114</v>
      </c>
      <c r="E1881" s="183" t="s">
        <v>23</v>
      </c>
      <c r="F1881" s="184"/>
      <c r="G1881" s="25" t="s">
        <v>24</v>
      </c>
      <c r="H1881" s="26">
        <v>0.151</v>
      </c>
      <c r="I1881" s="27">
        <v>20.92</v>
      </c>
      <c r="J1881" s="27">
        <v>3.15</v>
      </c>
      <c r="K1881" s="28">
        <f t="shared" si="490"/>
        <v>3.15</v>
      </c>
      <c r="L1881" s="29"/>
      <c r="M1881" s="6">
        <f t="shared" si="468"/>
        <v>0</v>
      </c>
    </row>
    <row r="1882" spans="1:15" ht="25.5" customHeight="1" x14ac:dyDescent="0.25">
      <c r="A1882" s="23" t="s">
        <v>28</v>
      </c>
      <c r="B1882" s="24" t="s">
        <v>1267</v>
      </c>
      <c r="C1882" s="23" t="s">
        <v>21</v>
      </c>
      <c r="D1882" s="23" t="s">
        <v>1268</v>
      </c>
      <c r="E1882" s="183" t="s">
        <v>31</v>
      </c>
      <c r="F1882" s="184"/>
      <c r="G1882" s="25" t="s">
        <v>159</v>
      </c>
      <c r="H1882" s="26">
        <v>1</v>
      </c>
      <c r="I1882" s="27">
        <v>397.4</v>
      </c>
      <c r="J1882" s="27">
        <v>397.4</v>
      </c>
      <c r="K1882" s="28">
        <f t="shared" si="490"/>
        <v>397.4</v>
      </c>
      <c r="L1882" s="29"/>
      <c r="M1882" s="6">
        <f t="shared" si="468"/>
        <v>0</v>
      </c>
    </row>
    <row r="1883" spans="1:15" ht="18" customHeight="1" x14ac:dyDescent="0.25">
      <c r="A1883" s="30"/>
      <c r="B1883" s="30"/>
      <c r="C1883" s="30"/>
      <c r="D1883" s="30"/>
      <c r="E1883" s="30" t="s">
        <v>41</v>
      </c>
      <c r="F1883" s="31">
        <v>5.6</v>
      </c>
      <c r="G1883" s="30" t="s">
        <v>42</v>
      </c>
      <c r="H1883" s="31">
        <v>0</v>
      </c>
      <c r="I1883" s="30" t="s">
        <v>43</v>
      </c>
      <c r="J1883" s="31">
        <v>5.6</v>
      </c>
      <c r="K1883" s="32"/>
      <c r="L1883" s="29"/>
      <c r="M1883" s="6">
        <f t="shared" si="468"/>
        <v>0</v>
      </c>
    </row>
    <row r="1884" spans="1:15" ht="18" customHeight="1" x14ac:dyDescent="0.25">
      <c r="A1884" s="30"/>
      <c r="B1884" s="30"/>
      <c r="C1884" s="30"/>
      <c r="D1884" s="30"/>
      <c r="E1884" s="30" t="s">
        <v>44</v>
      </c>
      <c r="F1884" s="31">
        <v>103.93</v>
      </c>
      <c r="G1884" s="30"/>
      <c r="H1884" s="187" t="s">
        <v>45</v>
      </c>
      <c r="I1884" s="188"/>
      <c r="J1884" s="31">
        <v>504.28</v>
      </c>
      <c r="K1884" s="46">
        <f>TRUNC(K1879*1.247,2)</f>
        <v>504.28</v>
      </c>
      <c r="L1884" s="29"/>
      <c r="M1884" s="6">
        <f t="shared" si="468"/>
        <v>0</v>
      </c>
    </row>
    <row r="1885" spans="1:15" x14ac:dyDescent="0.25">
      <c r="A1885" s="35"/>
      <c r="B1885" s="35"/>
      <c r="C1885" s="35"/>
      <c r="D1885" s="35"/>
      <c r="E1885" s="35"/>
      <c r="F1885" s="35"/>
      <c r="G1885" s="35" t="s">
        <v>46</v>
      </c>
      <c r="H1885" s="36" t="s">
        <v>429</v>
      </c>
      <c r="I1885" s="35" t="s">
        <v>48</v>
      </c>
      <c r="J1885" s="37">
        <f>TRUNC(J1884*H1885,2)</f>
        <v>1512.84</v>
      </c>
      <c r="K1885" s="45">
        <f>TRUNC(H1885*K1884,2)</f>
        <v>1512.84</v>
      </c>
      <c r="L1885" s="39">
        <f>J1885-K1885</f>
        <v>0</v>
      </c>
      <c r="M1885" s="6">
        <f t="shared" si="468"/>
        <v>0</v>
      </c>
      <c r="N1885" s="40">
        <f t="shared" ref="N1885:O1885" si="491">J1885</f>
        <v>1512.84</v>
      </c>
      <c r="O1885" s="40">
        <f t="shared" si="491"/>
        <v>1512.84</v>
      </c>
    </row>
    <row r="1886" spans="1:15" ht="0.75" customHeight="1" x14ac:dyDescent="0.25">
      <c r="A1886" s="41"/>
      <c r="B1886" s="41"/>
      <c r="C1886" s="41"/>
      <c r="D1886" s="41"/>
      <c r="E1886" s="41"/>
      <c r="F1886" s="41"/>
      <c r="G1886" s="41"/>
      <c r="H1886" s="41"/>
      <c r="I1886" s="41"/>
      <c r="J1886" s="41"/>
      <c r="K1886" s="42"/>
      <c r="L1886" s="43"/>
      <c r="M1886" s="6">
        <f t="shared" si="468"/>
        <v>0</v>
      </c>
    </row>
    <row r="1887" spans="1:15" ht="18" customHeight="1" x14ac:dyDescent="0.25">
      <c r="A1887" s="11" t="s">
        <v>1269</v>
      </c>
      <c r="B1887" s="12" t="s">
        <v>11</v>
      </c>
      <c r="C1887" s="11" t="s">
        <v>12</v>
      </c>
      <c r="D1887" s="11" t="s">
        <v>13</v>
      </c>
      <c r="E1887" s="185" t="s">
        <v>14</v>
      </c>
      <c r="F1887" s="184"/>
      <c r="G1887" s="13" t="s">
        <v>15</v>
      </c>
      <c r="H1887" s="12" t="s">
        <v>16</v>
      </c>
      <c r="I1887" s="12" t="s">
        <v>17</v>
      </c>
      <c r="J1887" s="12" t="s">
        <v>18</v>
      </c>
      <c r="K1887" s="14"/>
      <c r="L1887" s="15"/>
      <c r="M1887" s="6">
        <f t="shared" si="468"/>
        <v>0</v>
      </c>
    </row>
    <row r="1888" spans="1:15" ht="39" customHeight="1" x14ac:dyDescent="0.25">
      <c r="A1888" s="16" t="s">
        <v>19</v>
      </c>
      <c r="B1888" s="17" t="s">
        <v>1270</v>
      </c>
      <c r="C1888" s="16" t="s">
        <v>21</v>
      </c>
      <c r="D1888" s="16" t="s">
        <v>1271</v>
      </c>
      <c r="E1888" s="186" t="s">
        <v>543</v>
      </c>
      <c r="F1888" s="184"/>
      <c r="G1888" s="18" t="s">
        <v>159</v>
      </c>
      <c r="H1888" s="19">
        <v>1</v>
      </c>
      <c r="I1888" s="20">
        <v>140.79</v>
      </c>
      <c r="J1888" s="20">
        <v>140.79</v>
      </c>
      <c r="K1888" s="52">
        <f>SUM(K1889:K1892)</f>
        <v>140.79000000000002</v>
      </c>
      <c r="L1888" s="22"/>
      <c r="M1888" s="6">
        <f t="shared" si="468"/>
        <v>0</v>
      </c>
    </row>
    <row r="1889" spans="1:15" ht="25.5" customHeight="1" x14ac:dyDescent="0.25">
      <c r="A1889" s="23" t="s">
        <v>25</v>
      </c>
      <c r="B1889" s="24" t="s">
        <v>160</v>
      </c>
      <c r="C1889" s="23" t="s">
        <v>21</v>
      </c>
      <c r="D1889" s="23" t="s">
        <v>161</v>
      </c>
      <c r="E1889" s="183" t="s">
        <v>23</v>
      </c>
      <c r="F1889" s="184"/>
      <c r="G1889" s="25" t="s">
        <v>24</v>
      </c>
      <c r="H1889" s="26">
        <v>0.16669999999999999</v>
      </c>
      <c r="I1889" s="27">
        <v>25.55</v>
      </c>
      <c r="J1889" s="27">
        <v>4.25</v>
      </c>
      <c r="K1889" s="28">
        <f t="shared" ref="K1889:K1892" si="492">TRUNC(H1889*I1889,2)</f>
        <v>4.25</v>
      </c>
      <c r="L1889" s="29"/>
      <c r="M1889" s="6">
        <f t="shared" si="468"/>
        <v>0</v>
      </c>
    </row>
    <row r="1890" spans="1:15" ht="24" customHeight="1" x14ac:dyDescent="0.25">
      <c r="A1890" s="23" t="s">
        <v>25</v>
      </c>
      <c r="B1890" s="24" t="s">
        <v>73</v>
      </c>
      <c r="C1890" s="23" t="s">
        <v>21</v>
      </c>
      <c r="D1890" s="23" t="s">
        <v>74</v>
      </c>
      <c r="E1890" s="183" t="s">
        <v>23</v>
      </c>
      <c r="F1890" s="184"/>
      <c r="G1890" s="25" t="s">
        <v>24</v>
      </c>
      <c r="H1890" s="26">
        <v>5.2499999999999998E-2</v>
      </c>
      <c r="I1890" s="27">
        <v>20.32</v>
      </c>
      <c r="J1890" s="27">
        <v>1.06</v>
      </c>
      <c r="K1890" s="28">
        <f t="shared" si="492"/>
        <v>1.06</v>
      </c>
      <c r="L1890" s="29"/>
      <c r="M1890" s="6">
        <f t="shared" si="468"/>
        <v>0</v>
      </c>
    </row>
    <row r="1891" spans="1:15" ht="24" customHeight="1" x14ac:dyDescent="0.25">
      <c r="A1891" s="23" t="s">
        <v>28</v>
      </c>
      <c r="B1891" s="24" t="s">
        <v>1098</v>
      </c>
      <c r="C1891" s="23" t="s">
        <v>21</v>
      </c>
      <c r="D1891" s="23" t="s">
        <v>1099</v>
      </c>
      <c r="E1891" s="183" t="s">
        <v>31</v>
      </c>
      <c r="F1891" s="184"/>
      <c r="G1891" s="25" t="s">
        <v>159</v>
      </c>
      <c r="H1891" s="26">
        <v>2.1000000000000001E-2</v>
      </c>
      <c r="I1891" s="27">
        <v>3.95</v>
      </c>
      <c r="J1891" s="27">
        <v>0.08</v>
      </c>
      <c r="K1891" s="28">
        <f t="shared" si="492"/>
        <v>0.08</v>
      </c>
      <c r="L1891" s="29"/>
      <c r="M1891" s="6">
        <f t="shared" si="468"/>
        <v>0</v>
      </c>
    </row>
    <row r="1892" spans="1:15" ht="39" customHeight="1" x14ac:dyDescent="0.25">
      <c r="A1892" s="23" t="s">
        <v>28</v>
      </c>
      <c r="B1892" s="24" t="s">
        <v>1272</v>
      </c>
      <c r="C1892" s="23" t="s">
        <v>21</v>
      </c>
      <c r="D1892" s="23" t="s">
        <v>1273</v>
      </c>
      <c r="E1892" s="183" t="s">
        <v>31</v>
      </c>
      <c r="F1892" s="184"/>
      <c r="G1892" s="25" t="s">
        <v>159</v>
      </c>
      <c r="H1892" s="26">
        <v>1</v>
      </c>
      <c r="I1892" s="27">
        <v>135.4</v>
      </c>
      <c r="J1892" s="27">
        <v>135.4</v>
      </c>
      <c r="K1892" s="28">
        <f t="shared" si="492"/>
        <v>135.4</v>
      </c>
      <c r="L1892" s="29"/>
      <c r="M1892" s="6">
        <f t="shared" si="468"/>
        <v>0</v>
      </c>
    </row>
    <row r="1893" spans="1:15" ht="18" customHeight="1" x14ac:dyDescent="0.25">
      <c r="A1893" s="30"/>
      <c r="B1893" s="30"/>
      <c r="C1893" s="30"/>
      <c r="D1893" s="30"/>
      <c r="E1893" s="30" t="s">
        <v>41</v>
      </c>
      <c r="F1893" s="31">
        <v>4.2699999999999996</v>
      </c>
      <c r="G1893" s="30" t="s">
        <v>42</v>
      </c>
      <c r="H1893" s="31">
        <v>0</v>
      </c>
      <c r="I1893" s="30" t="s">
        <v>43</v>
      </c>
      <c r="J1893" s="31">
        <v>4.2699999999999996</v>
      </c>
      <c r="K1893" s="32"/>
      <c r="L1893" s="29"/>
      <c r="M1893" s="6">
        <f t="shared" si="468"/>
        <v>0</v>
      </c>
    </row>
    <row r="1894" spans="1:15" ht="18" customHeight="1" x14ac:dyDescent="0.25">
      <c r="A1894" s="30"/>
      <c r="B1894" s="30"/>
      <c r="C1894" s="30"/>
      <c r="D1894" s="30"/>
      <c r="E1894" s="30" t="s">
        <v>44</v>
      </c>
      <c r="F1894" s="31">
        <v>36.18</v>
      </c>
      <c r="G1894" s="30"/>
      <c r="H1894" s="187" t="s">
        <v>45</v>
      </c>
      <c r="I1894" s="188"/>
      <c r="J1894" s="31">
        <v>175.56</v>
      </c>
      <c r="K1894" s="46">
        <f>TRUNC(K1888*1.247,2)</f>
        <v>175.56</v>
      </c>
      <c r="L1894" s="29"/>
      <c r="M1894" s="6">
        <f t="shared" si="468"/>
        <v>0</v>
      </c>
    </row>
    <row r="1895" spans="1:15" x14ac:dyDescent="0.25">
      <c r="A1895" s="35"/>
      <c r="B1895" s="35"/>
      <c r="C1895" s="35"/>
      <c r="D1895" s="35"/>
      <c r="E1895" s="35"/>
      <c r="F1895" s="35"/>
      <c r="G1895" s="35" t="s">
        <v>46</v>
      </c>
      <c r="H1895" s="36" t="s">
        <v>170</v>
      </c>
      <c r="I1895" s="35" t="s">
        <v>48</v>
      </c>
      <c r="J1895" s="31">
        <f>TRUNC(J1894*H1895,2)</f>
        <v>175.56</v>
      </c>
      <c r="K1895" s="45">
        <f>TRUNC(H1895*K1894,2)</f>
        <v>175.56</v>
      </c>
      <c r="L1895" s="39">
        <f>J1895-K1895</f>
        <v>0</v>
      </c>
      <c r="M1895" s="6">
        <f t="shared" si="468"/>
        <v>0</v>
      </c>
      <c r="N1895" s="40">
        <f t="shared" ref="N1895:O1895" si="493">J1895</f>
        <v>175.56</v>
      </c>
      <c r="O1895" s="40">
        <f t="shared" si="493"/>
        <v>175.56</v>
      </c>
    </row>
    <row r="1896" spans="1:15" ht="0.75" customHeight="1" x14ac:dyDescent="0.25">
      <c r="A1896" s="41"/>
      <c r="B1896" s="41"/>
      <c r="C1896" s="41"/>
      <c r="D1896" s="41"/>
      <c r="E1896" s="41"/>
      <c r="F1896" s="41"/>
      <c r="G1896" s="41"/>
      <c r="H1896" s="41"/>
      <c r="I1896" s="41"/>
      <c r="J1896" s="41"/>
      <c r="K1896" s="42"/>
      <c r="L1896" s="43"/>
      <c r="M1896" s="6">
        <f t="shared" si="468"/>
        <v>0</v>
      </c>
    </row>
    <row r="1897" spans="1:15" ht="18" customHeight="1" x14ac:dyDescent="0.25">
      <c r="A1897" s="11" t="s">
        <v>1274</v>
      </c>
      <c r="B1897" s="12" t="s">
        <v>11</v>
      </c>
      <c r="C1897" s="11" t="s">
        <v>12</v>
      </c>
      <c r="D1897" s="11" t="s">
        <v>13</v>
      </c>
      <c r="E1897" s="185" t="s">
        <v>14</v>
      </c>
      <c r="F1897" s="184"/>
      <c r="G1897" s="13" t="s">
        <v>15</v>
      </c>
      <c r="H1897" s="12" t="s">
        <v>16</v>
      </c>
      <c r="I1897" s="12" t="s">
        <v>17</v>
      </c>
      <c r="J1897" s="12" t="s">
        <v>18</v>
      </c>
      <c r="K1897" s="14"/>
      <c r="L1897" s="15"/>
      <c r="M1897" s="6">
        <f t="shared" si="468"/>
        <v>0</v>
      </c>
    </row>
    <row r="1898" spans="1:15" ht="39" customHeight="1" x14ac:dyDescent="0.25">
      <c r="A1898" s="16" t="s">
        <v>19</v>
      </c>
      <c r="B1898" s="17" t="s">
        <v>1275</v>
      </c>
      <c r="C1898" s="16" t="s">
        <v>21</v>
      </c>
      <c r="D1898" s="16" t="s">
        <v>1276</v>
      </c>
      <c r="E1898" s="186" t="s">
        <v>543</v>
      </c>
      <c r="F1898" s="184"/>
      <c r="G1898" s="18" t="s">
        <v>159</v>
      </c>
      <c r="H1898" s="19">
        <v>1</v>
      </c>
      <c r="I1898" s="20">
        <v>81.08</v>
      </c>
      <c r="J1898" s="20">
        <v>81.08</v>
      </c>
      <c r="K1898" s="52">
        <f>SUM(K1899:K1902)</f>
        <v>81.08</v>
      </c>
      <c r="L1898" s="22"/>
      <c r="M1898" s="6">
        <f t="shared" si="468"/>
        <v>0</v>
      </c>
    </row>
    <row r="1899" spans="1:15" ht="24" customHeight="1" x14ac:dyDescent="0.25">
      <c r="A1899" s="23" t="s">
        <v>25</v>
      </c>
      <c r="B1899" s="24" t="s">
        <v>73</v>
      </c>
      <c r="C1899" s="23" t="s">
        <v>21</v>
      </c>
      <c r="D1899" s="23" t="s">
        <v>74</v>
      </c>
      <c r="E1899" s="183" t="s">
        <v>23</v>
      </c>
      <c r="F1899" s="184"/>
      <c r="G1899" s="25" t="s">
        <v>24</v>
      </c>
      <c r="H1899" s="26">
        <v>3.0300000000000001E-2</v>
      </c>
      <c r="I1899" s="27">
        <v>20.32</v>
      </c>
      <c r="J1899" s="27">
        <v>0.61</v>
      </c>
      <c r="K1899" s="28">
        <f t="shared" ref="K1899:K1902" si="494">TRUNC(H1899*I1899,2)</f>
        <v>0.61</v>
      </c>
      <c r="L1899" s="29"/>
      <c r="M1899" s="6">
        <f t="shared" si="468"/>
        <v>0</v>
      </c>
    </row>
    <row r="1900" spans="1:15" ht="25.5" customHeight="1" x14ac:dyDescent="0.25">
      <c r="A1900" s="23" t="s">
        <v>25</v>
      </c>
      <c r="B1900" s="24" t="s">
        <v>160</v>
      </c>
      <c r="C1900" s="23" t="s">
        <v>21</v>
      </c>
      <c r="D1900" s="23" t="s">
        <v>161</v>
      </c>
      <c r="E1900" s="183" t="s">
        <v>23</v>
      </c>
      <c r="F1900" s="184"/>
      <c r="G1900" s="25" t="s">
        <v>24</v>
      </c>
      <c r="H1900" s="26">
        <v>9.6000000000000002E-2</v>
      </c>
      <c r="I1900" s="27">
        <v>25.55</v>
      </c>
      <c r="J1900" s="27">
        <v>2.4500000000000002</v>
      </c>
      <c r="K1900" s="28">
        <f t="shared" si="494"/>
        <v>2.4500000000000002</v>
      </c>
      <c r="L1900" s="29"/>
      <c r="M1900" s="6">
        <f t="shared" si="468"/>
        <v>0</v>
      </c>
    </row>
    <row r="1901" spans="1:15" ht="39" customHeight="1" x14ac:dyDescent="0.25">
      <c r="A1901" s="23" t="s">
        <v>28</v>
      </c>
      <c r="B1901" s="24" t="s">
        <v>1277</v>
      </c>
      <c r="C1901" s="23" t="s">
        <v>21</v>
      </c>
      <c r="D1901" s="23" t="s">
        <v>1278</v>
      </c>
      <c r="E1901" s="183" t="s">
        <v>31</v>
      </c>
      <c r="F1901" s="184"/>
      <c r="G1901" s="25" t="s">
        <v>159</v>
      </c>
      <c r="H1901" s="26">
        <v>1</v>
      </c>
      <c r="I1901" s="27">
        <v>77.94</v>
      </c>
      <c r="J1901" s="27">
        <v>77.94</v>
      </c>
      <c r="K1901" s="28">
        <f t="shared" si="494"/>
        <v>77.94</v>
      </c>
      <c r="L1901" s="29"/>
      <c r="M1901" s="6">
        <f t="shared" si="468"/>
        <v>0</v>
      </c>
    </row>
    <row r="1902" spans="1:15" ht="24" customHeight="1" x14ac:dyDescent="0.25">
      <c r="A1902" s="23" t="s">
        <v>28</v>
      </c>
      <c r="B1902" s="24" t="s">
        <v>1098</v>
      </c>
      <c r="C1902" s="23" t="s">
        <v>21</v>
      </c>
      <c r="D1902" s="23" t="s">
        <v>1099</v>
      </c>
      <c r="E1902" s="183" t="s">
        <v>31</v>
      </c>
      <c r="F1902" s="184"/>
      <c r="G1902" s="25" t="s">
        <v>159</v>
      </c>
      <c r="H1902" s="26">
        <v>2.1000000000000001E-2</v>
      </c>
      <c r="I1902" s="27">
        <v>3.95</v>
      </c>
      <c r="J1902" s="27">
        <v>0.08</v>
      </c>
      <c r="K1902" s="28">
        <f t="shared" si="494"/>
        <v>0.08</v>
      </c>
      <c r="L1902" s="29"/>
      <c r="M1902" s="6">
        <f t="shared" si="468"/>
        <v>0</v>
      </c>
    </row>
    <row r="1903" spans="1:15" ht="18" customHeight="1" x14ac:dyDescent="0.25">
      <c r="A1903" s="30"/>
      <c r="B1903" s="30"/>
      <c r="C1903" s="30"/>
      <c r="D1903" s="30"/>
      <c r="E1903" s="30" t="s">
        <v>41</v>
      </c>
      <c r="F1903" s="31">
        <v>2.4500000000000002</v>
      </c>
      <c r="G1903" s="30" t="s">
        <v>42</v>
      </c>
      <c r="H1903" s="31">
        <v>0</v>
      </c>
      <c r="I1903" s="30" t="s">
        <v>43</v>
      </c>
      <c r="J1903" s="31">
        <v>2.4500000000000002</v>
      </c>
      <c r="K1903" s="32"/>
      <c r="L1903" s="29"/>
      <c r="M1903" s="6">
        <f t="shared" si="468"/>
        <v>0</v>
      </c>
    </row>
    <row r="1904" spans="1:15" ht="18" customHeight="1" x14ac:dyDescent="0.25">
      <c r="A1904" s="30"/>
      <c r="B1904" s="30"/>
      <c r="C1904" s="30"/>
      <c r="D1904" s="30"/>
      <c r="E1904" s="30" t="s">
        <v>44</v>
      </c>
      <c r="F1904" s="31">
        <v>20.83</v>
      </c>
      <c r="G1904" s="30"/>
      <c r="H1904" s="187" t="s">
        <v>45</v>
      </c>
      <c r="I1904" s="188"/>
      <c r="J1904" s="31">
        <v>101.1</v>
      </c>
      <c r="K1904" s="46">
        <f>TRUNC(K1898*1.247,2)</f>
        <v>101.1</v>
      </c>
      <c r="L1904" s="29"/>
      <c r="M1904" s="6">
        <f t="shared" si="468"/>
        <v>0</v>
      </c>
    </row>
    <row r="1905" spans="1:15" x14ac:dyDescent="0.25">
      <c r="A1905" s="35"/>
      <c r="B1905" s="35"/>
      <c r="C1905" s="35"/>
      <c r="D1905" s="35"/>
      <c r="E1905" s="35"/>
      <c r="F1905" s="35"/>
      <c r="G1905" s="35" t="s">
        <v>46</v>
      </c>
      <c r="H1905" s="36" t="s">
        <v>443</v>
      </c>
      <c r="I1905" s="35" t="s">
        <v>48</v>
      </c>
      <c r="J1905" s="37">
        <f>TRUNC(J1904*H1905,2)</f>
        <v>606.6</v>
      </c>
      <c r="K1905" s="45">
        <f>TRUNC(H1905*K1904,2)</f>
        <v>606.6</v>
      </c>
      <c r="L1905" s="39">
        <f>J1905-K1905</f>
        <v>0</v>
      </c>
      <c r="M1905" s="6">
        <f t="shared" si="468"/>
        <v>0</v>
      </c>
      <c r="N1905" s="40">
        <f t="shared" ref="N1905:O1905" si="495">J1905</f>
        <v>606.6</v>
      </c>
      <c r="O1905" s="40">
        <f t="shared" si="495"/>
        <v>606.6</v>
      </c>
    </row>
    <row r="1906" spans="1:15" ht="0.75" customHeight="1" x14ac:dyDescent="0.25">
      <c r="A1906" s="41"/>
      <c r="B1906" s="41"/>
      <c r="C1906" s="41"/>
      <c r="D1906" s="41"/>
      <c r="E1906" s="41"/>
      <c r="F1906" s="41"/>
      <c r="G1906" s="41"/>
      <c r="H1906" s="41"/>
      <c r="I1906" s="41"/>
      <c r="J1906" s="41"/>
      <c r="K1906" s="42"/>
      <c r="L1906" s="43"/>
      <c r="M1906" s="6">
        <f t="shared" si="468"/>
        <v>0</v>
      </c>
    </row>
    <row r="1907" spans="1:15" ht="18" customHeight="1" x14ac:dyDescent="0.25">
      <c r="A1907" s="11" t="s">
        <v>1279</v>
      </c>
      <c r="B1907" s="12" t="s">
        <v>11</v>
      </c>
      <c r="C1907" s="11" t="s">
        <v>12</v>
      </c>
      <c r="D1907" s="11" t="s">
        <v>13</v>
      </c>
      <c r="E1907" s="185" t="s">
        <v>14</v>
      </c>
      <c r="F1907" s="184"/>
      <c r="G1907" s="13" t="s">
        <v>15</v>
      </c>
      <c r="H1907" s="12" t="s">
        <v>16</v>
      </c>
      <c r="I1907" s="12" t="s">
        <v>17</v>
      </c>
      <c r="J1907" s="12" t="s">
        <v>18</v>
      </c>
      <c r="K1907" s="14"/>
      <c r="L1907" s="15"/>
      <c r="M1907" s="6">
        <f t="shared" si="468"/>
        <v>0</v>
      </c>
    </row>
    <row r="1908" spans="1:15" ht="39" customHeight="1" x14ac:dyDescent="0.25">
      <c r="A1908" s="16" t="s">
        <v>19</v>
      </c>
      <c r="B1908" s="17" t="s">
        <v>553</v>
      </c>
      <c r="C1908" s="16" t="s">
        <v>21</v>
      </c>
      <c r="D1908" s="16" t="s">
        <v>554</v>
      </c>
      <c r="E1908" s="186" t="s">
        <v>543</v>
      </c>
      <c r="F1908" s="184"/>
      <c r="G1908" s="18" t="s">
        <v>159</v>
      </c>
      <c r="H1908" s="19">
        <v>1</v>
      </c>
      <c r="I1908" s="20">
        <v>760.14</v>
      </c>
      <c r="J1908" s="20">
        <v>760.14</v>
      </c>
      <c r="K1908" s="52">
        <f>SUM(K1909:K1915)</f>
        <v>760.14</v>
      </c>
      <c r="L1908" s="22"/>
      <c r="M1908" s="6">
        <f t="shared" si="468"/>
        <v>0</v>
      </c>
    </row>
    <row r="1909" spans="1:15" ht="24" customHeight="1" x14ac:dyDescent="0.25">
      <c r="A1909" s="23" t="s">
        <v>25</v>
      </c>
      <c r="B1909" s="24" t="s">
        <v>509</v>
      </c>
      <c r="C1909" s="23" t="s">
        <v>21</v>
      </c>
      <c r="D1909" s="23" t="s">
        <v>510</v>
      </c>
      <c r="E1909" s="183" t="s">
        <v>23</v>
      </c>
      <c r="F1909" s="184"/>
      <c r="G1909" s="25" t="s">
        <v>24</v>
      </c>
      <c r="H1909" s="26">
        <v>1.4944</v>
      </c>
      <c r="I1909" s="27">
        <v>25.47</v>
      </c>
      <c r="J1909" s="27">
        <v>38.06</v>
      </c>
      <c r="K1909" s="28">
        <f t="shared" ref="K1909:K1915" si="496">TRUNC(H1909*I1909,2)</f>
        <v>38.06</v>
      </c>
      <c r="L1909" s="29"/>
      <c r="M1909" s="6">
        <f t="shared" si="468"/>
        <v>0</v>
      </c>
    </row>
    <row r="1910" spans="1:15" ht="24" customHeight="1" x14ac:dyDescent="0.25">
      <c r="A1910" s="23" t="s">
        <v>25</v>
      </c>
      <c r="B1910" s="24" t="s">
        <v>73</v>
      </c>
      <c r="C1910" s="23" t="s">
        <v>21</v>
      </c>
      <c r="D1910" s="23" t="s">
        <v>74</v>
      </c>
      <c r="E1910" s="183" t="s">
        <v>23</v>
      </c>
      <c r="F1910" s="184"/>
      <c r="G1910" s="25" t="s">
        <v>24</v>
      </c>
      <c r="H1910" s="26">
        <v>0.98340000000000005</v>
      </c>
      <c r="I1910" s="27">
        <v>20.32</v>
      </c>
      <c r="J1910" s="27">
        <v>19.98</v>
      </c>
      <c r="K1910" s="28">
        <f t="shared" si="496"/>
        <v>19.98</v>
      </c>
      <c r="L1910" s="29"/>
      <c r="M1910" s="6">
        <f t="shared" si="468"/>
        <v>0</v>
      </c>
    </row>
    <row r="1911" spans="1:15" ht="24" customHeight="1" x14ac:dyDescent="0.25">
      <c r="A1911" s="23" t="s">
        <v>28</v>
      </c>
      <c r="B1911" s="24" t="s">
        <v>544</v>
      </c>
      <c r="C1911" s="23" t="s">
        <v>21</v>
      </c>
      <c r="D1911" s="23" t="s">
        <v>545</v>
      </c>
      <c r="E1911" s="183" t="s">
        <v>31</v>
      </c>
      <c r="F1911" s="184"/>
      <c r="G1911" s="25" t="s">
        <v>80</v>
      </c>
      <c r="H1911" s="26">
        <v>0.52280000000000004</v>
      </c>
      <c r="I1911" s="27">
        <v>38.18</v>
      </c>
      <c r="J1911" s="27">
        <v>19.96</v>
      </c>
      <c r="K1911" s="28">
        <f t="shared" si="496"/>
        <v>19.96</v>
      </c>
      <c r="L1911" s="29"/>
      <c r="M1911" s="6">
        <f t="shared" si="468"/>
        <v>0</v>
      </c>
    </row>
    <row r="1912" spans="1:15" ht="24" customHeight="1" x14ac:dyDescent="0.25">
      <c r="A1912" s="23" t="s">
        <v>28</v>
      </c>
      <c r="B1912" s="24" t="s">
        <v>550</v>
      </c>
      <c r="C1912" s="23" t="s">
        <v>21</v>
      </c>
      <c r="D1912" s="23" t="s">
        <v>551</v>
      </c>
      <c r="E1912" s="183" t="s">
        <v>31</v>
      </c>
      <c r="F1912" s="184"/>
      <c r="G1912" s="25" t="s">
        <v>80</v>
      </c>
      <c r="H1912" s="26">
        <v>2.1100000000000001E-2</v>
      </c>
      <c r="I1912" s="27">
        <v>148.4</v>
      </c>
      <c r="J1912" s="27">
        <v>3.13</v>
      </c>
      <c r="K1912" s="28">
        <f t="shared" si="496"/>
        <v>3.13</v>
      </c>
      <c r="L1912" s="29"/>
      <c r="M1912" s="6">
        <f t="shared" si="468"/>
        <v>0</v>
      </c>
    </row>
    <row r="1913" spans="1:15" ht="39" customHeight="1" x14ac:dyDescent="0.25">
      <c r="A1913" s="23" t="s">
        <v>28</v>
      </c>
      <c r="B1913" s="24" t="s">
        <v>458</v>
      </c>
      <c r="C1913" s="23" t="s">
        <v>21</v>
      </c>
      <c r="D1913" s="23" t="s">
        <v>459</v>
      </c>
      <c r="E1913" s="183" t="s">
        <v>31</v>
      </c>
      <c r="F1913" s="184"/>
      <c r="G1913" s="25" t="s">
        <v>159</v>
      </c>
      <c r="H1913" s="26">
        <v>6</v>
      </c>
      <c r="I1913" s="27">
        <v>0.73</v>
      </c>
      <c r="J1913" s="27">
        <v>4.38</v>
      </c>
      <c r="K1913" s="28">
        <f t="shared" si="496"/>
        <v>4.38</v>
      </c>
      <c r="L1913" s="29"/>
      <c r="M1913" s="6">
        <f t="shared" si="468"/>
        <v>0</v>
      </c>
    </row>
    <row r="1914" spans="1:15" ht="39" customHeight="1" x14ac:dyDescent="0.25">
      <c r="A1914" s="23" t="s">
        <v>28</v>
      </c>
      <c r="B1914" s="24" t="s">
        <v>548</v>
      </c>
      <c r="C1914" s="23" t="s">
        <v>21</v>
      </c>
      <c r="D1914" s="23" t="s">
        <v>549</v>
      </c>
      <c r="E1914" s="183" t="s">
        <v>31</v>
      </c>
      <c r="F1914" s="184"/>
      <c r="G1914" s="25" t="s">
        <v>77</v>
      </c>
      <c r="H1914" s="26">
        <v>1.0049999999999999</v>
      </c>
      <c r="I1914" s="27">
        <v>630.94000000000005</v>
      </c>
      <c r="J1914" s="27">
        <v>634.09</v>
      </c>
      <c r="K1914" s="28">
        <f t="shared" si="496"/>
        <v>634.09</v>
      </c>
      <c r="L1914" s="29"/>
      <c r="M1914" s="6">
        <f t="shared" si="468"/>
        <v>0</v>
      </c>
    </row>
    <row r="1915" spans="1:15" ht="25.5" customHeight="1" x14ac:dyDescent="0.25">
      <c r="A1915" s="23" t="s">
        <v>28</v>
      </c>
      <c r="B1915" s="24" t="s">
        <v>555</v>
      </c>
      <c r="C1915" s="23" t="s">
        <v>21</v>
      </c>
      <c r="D1915" s="23" t="s">
        <v>556</v>
      </c>
      <c r="E1915" s="183" t="s">
        <v>31</v>
      </c>
      <c r="F1915" s="184"/>
      <c r="G1915" s="25" t="s">
        <v>159</v>
      </c>
      <c r="H1915" s="26">
        <v>2</v>
      </c>
      <c r="I1915" s="27">
        <v>20.27</v>
      </c>
      <c r="J1915" s="27">
        <v>40.54</v>
      </c>
      <c r="K1915" s="28">
        <f t="shared" si="496"/>
        <v>40.54</v>
      </c>
      <c r="L1915" s="29"/>
      <c r="M1915" s="6">
        <f t="shared" si="468"/>
        <v>0</v>
      </c>
    </row>
    <row r="1916" spans="1:15" ht="18" customHeight="1" x14ac:dyDescent="0.25">
      <c r="A1916" s="30"/>
      <c r="B1916" s="30"/>
      <c r="C1916" s="30"/>
      <c r="D1916" s="30"/>
      <c r="E1916" s="30" t="s">
        <v>41</v>
      </c>
      <c r="F1916" s="31">
        <v>44.89</v>
      </c>
      <c r="G1916" s="30" t="s">
        <v>42</v>
      </c>
      <c r="H1916" s="31">
        <v>0</v>
      </c>
      <c r="I1916" s="30" t="s">
        <v>43</v>
      </c>
      <c r="J1916" s="31">
        <v>44.89</v>
      </c>
      <c r="K1916" s="32"/>
      <c r="L1916" s="29"/>
      <c r="M1916" s="6">
        <f t="shared" si="468"/>
        <v>0</v>
      </c>
    </row>
    <row r="1917" spans="1:15" ht="18" customHeight="1" x14ac:dyDescent="0.25">
      <c r="A1917" s="30"/>
      <c r="B1917" s="30"/>
      <c r="C1917" s="30"/>
      <c r="D1917" s="30"/>
      <c r="E1917" s="30" t="s">
        <v>44</v>
      </c>
      <c r="F1917" s="31">
        <v>195.35</v>
      </c>
      <c r="G1917" s="30"/>
      <c r="H1917" s="187" t="s">
        <v>45</v>
      </c>
      <c r="I1917" s="188"/>
      <c r="J1917" s="31">
        <v>947.89</v>
      </c>
      <c r="K1917" s="46">
        <f>TRUNC(K1908*1.247,2)</f>
        <v>947.89</v>
      </c>
      <c r="L1917" s="29"/>
      <c r="M1917" s="6">
        <f t="shared" si="468"/>
        <v>0</v>
      </c>
    </row>
    <row r="1918" spans="1:15" x14ac:dyDescent="0.25">
      <c r="A1918" s="35"/>
      <c r="B1918" s="35"/>
      <c r="C1918" s="35"/>
      <c r="D1918" s="35"/>
      <c r="E1918" s="35"/>
      <c r="F1918" s="35"/>
      <c r="G1918" s="35" t="s">
        <v>46</v>
      </c>
      <c r="H1918" s="36" t="s">
        <v>170</v>
      </c>
      <c r="I1918" s="35" t="s">
        <v>48</v>
      </c>
      <c r="J1918" s="37">
        <f>TRUNC(J1917*H1918,2)</f>
        <v>947.89</v>
      </c>
      <c r="K1918" s="45">
        <f>TRUNC(H1918*K1917,2)</f>
        <v>947.89</v>
      </c>
      <c r="L1918" s="39">
        <f>J1918-K1918</f>
        <v>0</v>
      </c>
      <c r="M1918" s="6">
        <f t="shared" si="468"/>
        <v>0</v>
      </c>
      <c r="N1918" s="40">
        <f t="shared" ref="N1918:O1918" si="497">J1918</f>
        <v>947.89</v>
      </c>
      <c r="O1918" s="40">
        <f t="shared" si="497"/>
        <v>947.89</v>
      </c>
    </row>
    <row r="1919" spans="1:15" ht="0.75" customHeight="1" x14ac:dyDescent="0.25">
      <c r="A1919" s="41"/>
      <c r="B1919" s="41"/>
      <c r="C1919" s="41"/>
      <c r="D1919" s="41"/>
      <c r="E1919" s="41"/>
      <c r="F1919" s="41"/>
      <c r="G1919" s="41"/>
      <c r="H1919" s="41"/>
      <c r="I1919" s="41"/>
      <c r="J1919" s="41"/>
      <c r="K1919" s="42"/>
      <c r="L1919" s="43"/>
      <c r="M1919" s="6">
        <f t="shared" si="468"/>
        <v>0</v>
      </c>
    </row>
    <row r="1920" spans="1:15" ht="18" customHeight="1" x14ac:dyDescent="0.25">
      <c r="A1920" s="11" t="s">
        <v>1280</v>
      </c>
      <c r="B1920" s="12" t="s">
        <v>11</v>
      </c>
      <c r="C1920" s="11" t="s">
        <v>12</v>
      </c>
      <c r="D1920" s="11" t="s">
        <v>13</v>
      </c>
      <c r="E1920" s="185" t="s">
        <v>14</v>
      </c>
      <c r="F1920" s="184"/>
      <c r="G1920" s="13" t="s">
        <v>15</v>
      </c>
      <c r="H1920" s="12" t="s">
        <v>16</v>
      </c>
      <c r="I1920" s="12" t="s">
        <v>17</v>
      </c>
      <c r="J1920" s="12" t="s">
        <v>18</v>
      </c>
      <c r="K1920" s="14"/>
      <c r="L1920" s="15"/>
      <c r="M1920" s="6">
        <f t="shared" si="468"/>
        <v>0</v>
      </c>
    </row>
    <row r="1921" spans="1:15" ht="24" customHeight="1" x14ac:dyDescent="0.25">
      <c r="A1921" s="16" t="s">
        <v>19</v>
      </c>
      <c r="B1921" s="17" t="s">
        <v>1281</v>
      </c>
      <c r="C1921" s="16" t="s">
        <v>63</v>
      </c>
      <c r="D1921" s="16" t="s">
        <v>1282</v>
      </c>
      <c r="E1921" s="186">
        <v>53</v>
      </c>
      <c r="F1921" s="184"/>
      <c r="G1921" s="18" t="s">
        <v>159</v>
      </c>
      <c r="H1921" s="19">
        <v>1</v>
      </c>
      <c r="I1921" s="20">
        <v>195.52</v>
      </c>
      <c r="J1921" s="20">
        <v>195.52</v>
      </c>
      <c r="K1921" s="52">
        <f>SUM(K1922:K1924)</f>
        <v>195.52</v>
      </c>
      <c r="L1921" s="22"/>
      <c r="M1921" s="6">
        <f t="shared" si="468"/>
        <v>0</v>
      </c>
    </row>
    <row r="1922" spans="1:15" ht="24" customHeight="1" x14ac:dyDescent="0.25">
      <c r="A1922" s="23" t="s">
        <v>28</v>
      </c>
      <c r="B1922" s="24" t="s">
        <v>1283</v>
      </c>
      <c r="C1922" s="23" t="s">
        <v>1284</v>
      </c>
      <c r="D1922" s="23" t="s">
        <v>1285</v>
      </c>
      <c r="E1922" s="183" t="s">
        <v>38</v>
      </c>
      <c r="F1922" s="184"/>
      <c r="G1922" s="25" t="s">
        <v>24</v>
      </c>
      <c r="H1922" s="26">
        <v>1.9179999999999999</v>
      </c>
      <c r="I1922" s="27">
        <v>9.33</v>
      </c>
      <c r="J1922" s="27">
        <v>17.89</v>
      </c>
      <c r="K1922" s="28">
        <f t="shared" ref="K1922:K1924" si="498">TRUNC(H1922*I1922,2)</f>
        <v>17.89</v>
      </c>
      <c r="L1922" s="29"/>
      <c r="M1922" s="6">
        <f t="shared" si="468"/>
        <v>0</v>
      </c>
    </row>
    <row r="1923" spans="1:15" ht="24" customHeight="1" x14ac:dyDescent="0.25">
      <c r="A1923" s="23" t="s">
        <v>28</v>
      </c>
      <c r="B1923" s="24" t="s">
        <v>1286</v>
      </c>
      <c r="C1923" s="23" t="s">
        <v>1284</v>
      </c>
      <c r="D1923" s="23" t="s">
        <v>1287</v>
      </c>
      <c r="E1923" s="183" t="s">
        <v>31</v>
      </c>
      <c r="F1923" s="184"/>
      <c r="G1923" s="25" t="s">
        <v>159</v>
      </c>
      <c r="H1923" s="26">
        <v>1</v>
      </c>
      <c r="I1923" s="27">
        <v>161.9</v>
      </c>
      <c r="J1923" s="27">
        <v>161.9</v>
      </c>
      <c r="K1923" s="28">
        <f t="shared" si="498"/>
        <v>161.9</v>
      </c>
      <c r="L1923" s="29"/>
      <c r="M1923" s="6">
        <f t="shared" si="468"/>
        <v>0</v>
      </c>
    </row>
    <row r="1924" spans="1:15" ht="24" customHeight="1" x14ac:dyDescent="0.25">
      <c r="A1924" s="23" t="s">
        <v>28</v>
      </c>
      <c r="B1924" s="24" t="s">
        <v>1288</v>
      </c>
      <c r="C1924" s="23" t="s">
        <v>1284</v>
      </c>
      <c r="D1924" s="23" t="s">
        <v>1289</v>
      </c>
      <c r="E1924" s="183" t="s">
        <v>38</v>
      </c>
      <c r="F1924" s="184"/>
      <c r="G1924" s="25" t="s">
        <v>24</v>
      </c>
      <c r="H1924" s="26">
        <v>2.1640000000000001</v>
      </c>
      <c r="I1924" s="27">
        <v>7.27</v>
      </c>
      <c r="J1924" s="27">
        <v>15.73</v>
      </c>
      <c r="K1924" s="28">
        <f t="shared" si="498"/>
        <v>15.73</v>
      </c>
      <c r="L1924" s="29"/>
      <c r="M1924" s="6">
        <f t="shared" si="468"/>
        <v>0</v>
      </c>
    </row>
    <row r="1925" spans="1:15" ht="18" customHeight="1" x14ac:dyDescent="0.25">
      <c r="A1925" s="30"/>
      <c r="B1925" s="30"/>
      <c r="C1925" s="30"/>
      <c r="D1925" s="30"/>
      <c r="E1925" s="30" t="s">
        <v>41</v>
      </c>
      <c r="F1925" s="31">
        <v>33.619999999999997</v>
      </c>
      <c r="G1925" s="30" t="s">
        <v>42</v>
      </c>
      <c r="H1925" s="31">
        <v>0</v>
      </c>
      <c r="I1925" s="30" t="s">
        <v>43</v>
      </c>
      <c r="J1925" s="31">
        <v>33.619999999999997</v>
      </c>
      <c r="K1925" s="32"/>
      <c r="L1925" s="29"/>
      <c r="M1925" s="6">
        <f t="shared" si="468"/>
        <v>0</v>
      </c>
    </row>
    <row r="1926" spans="1:15" ht="18" customHeight="1" x14ac:dyDescent="0.25">
      <c r="A1926" s="30"/>
      <c r="B1926" s="30"/>
      <c r="C1926" s="30"/>
      <c r="D1926" s="30"/>
      <c r="E1926" s="30" t="s">
        <v>44</v>
      </c>
      <c r="F1926" s="31">
        <v>50.24</v>
      </c>
      <c r="G1926" s="30"/>
      <c r="H1926" s="187" t="s">
        <v>45</v>
      </c>
      <c r="I1926" s="188"/>
      <c r="J1926" s="31">
        <v>243.81</v>
      </c>
      <c r="K1926" s="46">
        <f>TRUNC(K1921*1.247,2)</f>
        <v>243.81</v>
      </c>
      <c r="L1926" s="29"/>
      <c r="M1926" s="6">
        <f t="shared" si="468"/>
        <v>0</v>
      </c>
    </row>
    <row r="1927" spans="1:15" x14ac:dyDescent="0.25">
      <c r="A1927" s="35"/>
      <c r="B1927" s="35"/>
      <c r="C1927" s="35"/>
      <c r="D1927" s="35"/>
      <c r="E1927" s="35"/>
      <c r="F1927" s="35"/>
      <c r="G1927" s="35" t="s">
        <v>46</v>
      </c>
      <c r="H1927" s="36" t="s">
        <v>443</v>
      </c>
      <c r="I1927" s="35" t="s">
        <v>48</v>
      </c>
      <c r="J1927" s="37">
        <f>TRUNC(J1926*H1927,2)</f>
        <v>1462.86</v>
      </c>
      <c r="K1927" s="45">
        <f>TRUNC(H1927*K1926,2)</f>
        <v>1462.86</v>
      </c>
      <c r="L1927" s="39">
        <f>J1927-K1927</f>
        <v>0</v>
      </c>
      <c r="M1927" s="6">
        <f t="shared" si="468"/>
        <v>0</v>
      </c>
      <c r="N1927" s="40">
        <f t="shared" ref="N1927:O1927" si="499">J1927</f>
        <v>1462.86</v>
      </c>
      <c r="O1927" s="40">
        <f t="shared" si="499"/>
        <v>1462.86</v>
      </c>
    </row>
    <row r="1928" spans="1:15" ht="0.75" customHeight="1" x14ac:dyDescent="0.25">
      <c r="A1928" s="41"/>
      <c r="B1928" s="41"/>
      <c r="C1928" s="41"/>
      <c r="D1928" s="41"/>
      <c r="E1928" s="41"/>
      <c r="F1928" s="41"/>
      <c r="G1928" s="41"/>
      <c r="H1928" s="41"/>
      <c r="I1928" s="41"/>
      <c r="J1928" s="41"/>
      <c r="K1928" s="42"/>
      <c r="L1928" s="43"/>
      <c r="M1928" s="6">
        <f t="shared" si="468"/>
        <v>0</v>
      </c>
    </row>
    <row r="1929" spans="1:15" ht="24" customHeight="1" x14ac:dyDescent="0.25">
      <c r="A1929" s="56" t="s">
        <v>1290</v>
      </c>
      <c r="B1929" s="56"/>
      <c r="C1929" s="56"/>
      <c r="D1929" s="56" t="s">
        <v>1291</v>
      </c>
      <c r="E1929" s="56"/>
      <c r="F1929" s="189"/>
      <c r="G1929" s="184"/>
      <c r="H1929" s="57"/>
      <c r="I1929" s="56"/>
      <c r="J1929" s="58">
        <f t="shared" ref="J1929:K1929" si="500">J1935+J1944+J1965+J1977+J1985+J1995+J2007+J2019+J2031+J2043+J2055+J2066+J2078+J2089+J2100+J2112+J2123+J2133+J2143+J2153+J2163+J2178+J2195+J2210</f>
        <v>27884.600000000002</v>
      </c>
      <c r="K1929" s="60">
        <f t="shared" si="500"/>
        <v>27884.600000000002</v>
      </c>
      <c r="L1929" s="10"/>
      <c r="M1929" s="6">
        <f t="shared" si="468"/>
        <v>0</v>
      </c>
    </row>
    <row r="1930" spans="1:15" ht="18" customHeight="1" x14ac:dyDescent="0.25">
      <c r="A1930" s="11" t="s">
        <v>1292</v>
      </c>
      <c r="B1930" s="12" t="s">
        <v>11</v>
      </c>
      <c r="C1930" s="11" t="s">
        <v>12</v>
      </c>
      <c r="D1930" s="11" t="s">
        <v>13</v>
      </c>
      <c r="E1930" s="185" t="s">
        <v>14</v>
      </c>
      <c r="F1930" s="184"/>
      <c r="G1930" s="13" t="s">
        <v>15</v>
      </c>
      <c r="H1930" s="12" t="s">
        <v>16</v>
      </c>
      <c r="I1930" s="12" t="s">
        <v>17</v>
      </c>
      <c r="J1930" s="12" t="s">
        <v>18</v>
      </c>
      <c r="K1930" s="14"/>
      <c r="L1930" s="15"/>
      <c r="M1930" s="6">
        <f t="shared" si="468"/>
        <v>0</v>
      </c>
    </row>
    <row r="1931" spans="1:15" ht="25.5" customHeight="1" x14ac:dyDescent="0.25">
      <c r="A1931" s="16" t="s">
        <v>19</v>
      </c>
      <c r="B1931" s="17" t="s">
        <v>181</v>
      </c>
      <c r="C1931" s="16" t="s">
        <v>21</v>
      </c>
      <c r="D1931" s="16" t="s">
        <v>182</v>
      </c>
      <c r="E1931" s="186" t="s">
        <v>183</v>
      </c>
      <c r="F1931" s="184"/>
      <c r="G1931" s="18" t="s">
        <v>70</v>
      </c>
      <c r="H1931" s="19">
        <v>1</v>
      </c>
      <c r="I1931" s="20">
        <v>80.38</v>
      </c>
      <c r="J1931" s="20">
        <v>80.38</v>
      </c>
      <c r="K1931" s="52">
        <f>SUM(K1932)</f>
        <v>80.38</v>
      </c>
      <c r="L1931" s="22"/>
      <c r="M1931" s="6">
        <f t="shared" si="468"/>
        <v>0</v>
      </c>
    </row>
    <row r="1932" spans="1:15" ht="24" customHeight="1" x14ac:dyDescent="0.25">
      <c r="A1932" s="23" t="s">
        <v>25</v>
      </c>
      <c r="B1932" s="24" t="s">
        <v>73</v>
      </c>
      <c r="C1932" s="23" t="s">
        <v>21</v>
      </c>
      <c r="D1932" s="23" t="s">
        <v>74</v>
      </c>
      <c r="E1932" s="183" t="s">
        <v>23</v>
      </c>
      <c r="F1932" s="184"/>
      <c r="G1932" s="25" t="s">
        <v>24</v>
      </c>
      <c r="H1932" s="26">
        <v>3.956</v>
      </c>
      <c r="I1932" s="27">
        <v>20.32</v>
      </c>
      <c r="J1932" s="27">
        <v>80.38</v>
      </c>
      <c r="K1932" s="28">
        <f>TRUNC(H1932*I1932,2)</f>
        <v>80.38</v>
      </c>
      <c r="L1932" s="29"/>
      <c r="M1932" s="6">
        <f t="shared" si="468"/>
        <v>0</v>
      </c>
    </row>
    <row r="1933" spans="1:15" ht="18" customHeight="1" x14ac:dyDescent="0.25">
      <c r="A1933" s="30"/>
      <c r="B1933" s="30"/>
      <c r="C1933" s="30"/>
      <c r="D1933" s="30"/>
      <c r="E1933" s="30" t="s">
        <v>41</v>
      </c>
      <c r="F1933" s="31">
        <v>59.69</v>
      </c>
      <c r="G1933" s="30" t="s">
        <v>42</v>
      </c>
      <c r="H1933" s="31">
        <v>0</v>
      </c>
      <c r="I1933" s="30" t="s">
        <v>43</v>
      </c>
      <c r="J1933" s="31">
        <v>59.69</v>
      </c>
      <c r="K1933" s="28"/>
      <c r="L1933" s="29"/>
      <c r="M1933" s="6">
        <f t="shared" si="468"/>
        <v>0</v>
      </c>
    </row>
    <row r="1934" spans="1:15" ht="18" customHeight="1" x14ac:dyDescent="0.25">
      <c r="A1934" s="30"/>
      <c r="B1934" s="30"/>
      <c r="C1934" s="30"/>
      <c r="D1934" s="30"/>
      <c r="E1934" s="30" t="s">
        <v>44</v>
      </c>
      <c r="F1934" s="31">
        <v>20.65</v>
      </c>
      <c r="G1934" s="30"/>
      <c r="H1934" s="187" t="s">
        <v>45</v>
      </c>
      <c r="I1934" s="188"/>
      <c r="J1934" s="31">
        <v>100.23</v>
      </c>
      <c r="K1934" s="46">
        <f>TRUNC(K1931*1.247,2)</f>
        <v>100.23</v>
      </c>
      <c r="L1934" s="29"/>
      <c r="M1934" s="6">
        <f t="shared" si="468"/>
        <v>0</v>
      </c>
    </row>
    <row r="1935" spans="1:15" x14ac:dyDescent="0.25">
      <c r="A1935" s="35"/>
      <c r="B1935" s="35"/>
      <c r="C1935" s="35"/>
      <c r="D1935" s="35"/>
      <c r="E1935" s="35"/>
      <c r="F1935" s="35"/>
      <c r="G1935" s="35" t="s">
        <v>46</v>
      </c>
      <c r="H1935" s="36" t="s">
        <v>1293</v>
      </c>
      <c r="I1935" s="35" t="s">
        <v>48</v>
      </c>
      <c r="J1935" s="37">
        <f>TRUNC(J1934*H1935,2)</f>
        <v>895.05</v>
      </c>
      <c r="K1935" s="45">
        <f>TRUNC(H1935*K1934,2)</f>
        <v>895.05</v>
      </c>
      <c r="L1935" s="39">
        <f>J1935-K1935</f>
        <v>0</v>
      </c>
      <c r="M1935" s="6">
        <f t="shared" si="468"/>
        <v>0</v>
      </c>
      <c r="N1935" s="40">
        <f t="shared" ref="N1935:O1935" si="501">J1935</f>
        <v>895.05</v>
      </c>
      <c r="O1935" s="40">
        <f t="shared" si="501"/>
        <v>895.05</v>
      </c>
    </row>
    <row r="1936" spans="1:15" ht="0.75" customHeight="1" x14ac:dyDescent="0.25">
      <c r="A1936" s="41"/>
      <c r="B1936" s="41"/>
      <c r="C1936" s="41"/>
      <c r="D1936" s="41"/>
      <c r="E1936" s="41"/>
      <c r="F1936" s="41"/>
      <c r="G1936" s="41"/>
      <c r="H1936" s="41"/>
      <c r="I1936" s="41"/>
      <c r="J1936" s="41"/>
      <c r="K1936" s="42"/>
      <c r="L1936" s="43"/>
      <c r="M1936" s="6">
        <f t="shared" si="468"/>
        <v>0</v>
      </c>
    </row>
    <row r="1937" spans="1:15" ht="18" customHeight="1" x14ac:dyDescent="0.25">
      <c r="A1937" s="11" t="s">
        <v>1294</v>
      </c>
      <c r="B1937" s="12" t="s">
        <v>11</v>
      </c>
      <c r="C1937" s="11" t="s">
        <v>12</v>
      </c>
      <c r="D1937" s="11" t="s">
        <v>13</v>
      </c>
      <c r="E1937" s="185" t="s">
        <v>14</v>
      </c>
      <c r="F1937" s="184"/>
      <c r="G1937" s="13" t="s">
        <v>15</v>
      </c>
      <c r="H1937" s="12" t="s">
        <v>16</v>
      </c>
      <c r="I1937" s="12" t="s">
        <v>17</v>
      </c>
      <c r="J1937" s="12" t="s">
        <v>18</v>
      </c>
      <c r="K1937" s="14"/>
      <c r="L1937" s="15"/>
      <c r="M1937" s="6">
        <f t="shared" si="468"/>
        <v>0</v>
      </c>
    </row>
    <row r="1938" spans="1:15" ht="25.5" customHeight="1" x14ac:dyDescent="0.25">
      <c r="A1938" s="16" t="s">
        <v>19</v>
      </c>
      <c r="B1938" s="17" t="s">
        <v>1295</v>
      </c>
      <c r="C1938" s="16" t="s">
        <v>21</v>
      </c>
      <c r="D1938" s="16" t="s">
        <v>1296</v>
      </c>
      <c r="E1938" s="186" t="s">
        <v>543</v>
      </c>
      <c r="F1938" s="184"/>
      <c r="G1938" s="18" t="s">
        <v>159</v>
      </c>
      <c r="H1938" s="19">
        <v>1</v>
      </c>
      <c r="I1938" s="20">
        <v>39.43</v>
      </c>
      <c r="J1938" s="20">
        <v>39.43</v>
      </c>
      <c r="K1938" s="52">
        <f>SUM(K1939:K1941)</f>
        <v>39.43</v>
      </c>
      <c r="L1938" s="22"/>
      <c r="M1938" s="6">
        <f t="shared" si="468"/>
        <v>0</v>
      </c>
    </row>
    <row r="1939" spans="1:15" ht="25.5" customHeight="1" x14ac:dyDescent="0.25">
      <c r="A1939" s="23" t="s">
        <v>25</v>
      </c>
      <c r="B1939" s="24" t="s">
        <v>160</v>
      </c>
      <c r="C1939" s="23" t="s">
        <v>21</v>
      </c>
      <c r="D1939" s="23" t="s">
        <v>161</v>
      </c>
      <c r="E1939" s="183" t="s">
        <v>23</v>
      </c>
      <c r="F1939" s="184"/>
      <c r="G1939" s="25" t="s">
        <v>24</v>
      </c>
      <c r="H1939" s="26">
        <v>0.31619999999999998</v>
      </c>
      <c r="I1939" s="27">
        <v>25.55</v>
      </c>
      <c r="J1939" s="27">
        <v>8.07</v>
      </c>
      <c r="K1939" s="28">
        <f t="shared" ref="K1939:K1941" si="502">TRUNC(H1939*I1939,2)</f>
        <v>8.07</v>
      </c>
      <c r="L1939" s="29"/>
      <c r="M1939" s="6">
        <f t="shared" si="468"/>
        <v>0</v>
      </c>
    </row>
    <row r="1940" spans="1:15" ht="24" customHeight="1" x14ac:dyDescent="0.25">
      <c r="A1940" s="23" t="s">
        <v>25</v>
      </c>
      <c r="B1940" s="24" t="s">
        <v>73</v>
      </c>
      <c r="C1940" s="23" t="s">
        <v>21</v>
      </c>
      <c r="D1940" s="23" t="s">
        <v>74</v>
      </c>
      <c r="E1940" s="183" t="s">
        <v>23</v>
      </c>
      <c r="F1940" s="184"/>
      <c r="G1940" s="25" t="s">
        <v>24</v>
      </c>
      <c r="H1940" s="26">
        <v>9.9599999999999994E-2</v>
      </c>
      <c r="I1940" s="27">
        <v>20.32</v>
      </c>
      <c r="J1940" s="27">
        <v>2.02</v>
      </c>
      <c r="K1940" s="28">
        <f t="shared" si="502"/>
        <v>2.02</v>
      </c>
      <c r="L1940" s="29"/>
      <c r="M1940" s="6">
        <f t="shared" si="468"/>
        <v>0</v>
      </c>
    </row>
    <row r="1941" spans="1:15" ht="24" customHeight="1" x14ac:dyDescent="0.25">
      <c r="A1941" s="23" t="s">
        <v>28</v>
      </c>
      <c r="B1941" s="24" t="s">
        <v>1297</v>
      </c>
      <c r="C1941" s="23" t="s">
        <v>21</v>
      </c>
      <c r="D1941" s="23" t="s">
        <v>1298</v>
      </c>
      <c r="E1941" s="183" t="s">
        <v>31</v>
      </c>
      <c r="F1941" s="184"/>
      <c r="G1941" s="25" t="s">
        <v>159</v>
      </c>
      <c r="H1941" s="26">
        <v>1</v>
      </c>
      <c r="I1941" s="27">
        <v>29.34</v>
      </c>
      <c r="J1941" s="27">
        <v>29.34</v>
      </c>
      <c r="K1941" s="28">
        <f t="shared" si="502"/>
        <v>29.34</v>
      </c>
      <c r="L1941" s="29"/>
      <c r="M1941" s="6">
        <f t="shared" si="468"/>
        <v>0</v>
      </c>
    </row>
    <row r="1942" spans="1:15" ht="18" customHeight="1" x14ac:dyDescent="0.25">
      <c r="A1942" s="30"/>
      <c r="B1942" s="30"/>
      <c r="C1942" s="30"/>
      <c r="D1942" s="30"/>
      <c r="E1942" s="30" t="s">
        <v>41</v>
      </c>
      <c r="F1942" s="31">
        <v>8.1</v>
      </c>
      <c r="G1942" s="30" t="s">
        <v>42</v>
      </c>
      <c r="H1942" s="31">
        <v>0</v>
      </c>
      <c r="I1942" s="30" t="s">
        <v>43</v>
      </c>
      <c r="J1942" s="31">
        <v>8.1</v>
      </c>
      <c r="K1942" s="32"/>
      <c r="L1942" s="29"/>
      <c r="M1942" s="6">
        <f t="shared" si="468"/>
        <v>0</v>
      </c>
    </row>
    <row r="1943" spans="1:15" ht="18" customHeight="1" x14ac:dyDescent="0.25">
      <c r="A1943" s="30"/>
      <c r="B1943" s="30"/>
      <c r="C1943" s="30"/>
      <c r="D1943" s="30"/>
      <c r="E1943" s="30" t="s">
        <v>44</v>
      </c>
      <c r="F1943" s="31">
        <v>10.130000000000001</v>
      </c>
      <c r="G1943" s="30"/>
      <c r="H1943" s="187" t="s">
        <v>45</v>
      </c>
      <c r="I1943" s="188"/>
      <c r="J1943" s="31">
        <v>49.16</v>
      </c>
      <c r="K1943" s="46">
        <f>TRUNC(K1938*1.247,2)</f>
        <v>49.16</v>
      </c>
      <c r="L1943" s="29"/>
      <c r="M1943" s="6">
        <f t="shared" si="468"/>
        <v>0</v>
      </c>
    </row>
    <row r="1944" spans="1:15" x14ac:dyDescent="0.25">
      <c r="A1944" s="35"/>
      <c r="B1944" s="35"/>
      <c r="C1944" s="35"/>
      <c r="D1944" s="35"/>
      <c r="E1944" s="35"/>
      <c r="F1944" s="35"/>
      <c r="G1944" s="35" t="s">
        <v>46</v>
      </c>
      <c r="H1944" s="36" t="s">
        <v>443</v>
      </c>
      <c r="I1944" s="35" t="s">
        <v>48</v>
      </c>
      <c r="J1944" s="37">
        <f>TRUNC(J1943*H1944,2)</f>
        <v>294.95999999999998</v>
      </c>
      <c r="K1944" s="45">
        <f>TRUNC(H1944*K1943,2)</f>
        <v>294.95999999999998</v>
      </c>
      <c r="L1944" s="39">
        <f>J1944-K1944</f>
        <v>0</v>
      </c>
      <c r="M1944" s="6">
        <f t="shared" si="468"/>
        <v>0</v>
      </c>
      <c r="N1944" s="40">
        <f t="shared" ref="N1944:O1944" si="503">J1944</f>
        <v>294.95999999999998</v>
      </c>
      <c r="O1944" s="40">
        <f t="shared" si="503"/>
        <v>294.95999999999998</v>
      </c>
    </row>
    <row r="1945" spans="1:15" ht="0.75" customHeight="1" x14ac:dyDescent="0.25">
      <c r="A1945" s="41"/>
      <c r="B1945" s="41"/>
      <c r="C1945" s="41"/>
      <c r="D1945" s="41"/>
      <c r="E1945" s="41"/>
      <c r="F1945" s="41"/>
      <c r="G1945" s="41"/>
      <c r="H1945" s="41"/>
      <c r="I1945" s="41"/>
      <c r="J1945" s="41"/>
      <c r="K1945" s="42"/>
      <c r="L1945" s="43"/>
      <c r="M1945" s="6">
        <f t="shared" si="468"/>
        <v>0</v>
      </c>
    </row>
    <row r="1946" spans="1:15" ht="18" customHeight="1" x14ac:dyDescent="0.25">
      <c r="A1946" s="11" t="s">
        <v>1299</v>
      </c>
      <c r="B1946" s="12" t="s">
        <v>11</v>
      </c>
      <c r="C1946" s="11" t="s">
        <v>12</v>
      </c>
      <c r="D1946" s="11" t="s">
        <v>13</v>
      </c>
      <c r="E1946" s="185" t="s">
        <v>14</v>
      </c>
      <c r="F1946" s="184"/>
      <c r="G1946" s="13" t="s">
        <v>15</v>
      </c>
      <c r="H1946" s="12" t="s">
        <v>16</v>
      </c>
      <c r="I1946" s="12" t="s">
        <v>17</v>
      </c>
      <c r="J1946" s="12" t="s">
        <v>18</v>
      </c>
      <c r="K1946" s="14"/>
      <c r="L1946" s="15"/>
      <c r="M1946" s="6">
        <f t="shared" si="468"/>
        <v>0</v>
      </c>
    </row>
    <row r="1947" spans="1:15" ht="39" customHeight="1" x14ac:dyDescent="0.25">
      <c r="A1947" s="16" t="s">
        <v>19</v>
      </c>
      <c r="B1947" s="17" t="s">
        <v>1300</v>
      </c>
      <c r="C1947" s="16" t="s">
        <v>21</v>
      </c>
      <c r="D1947" s="16" t="s">
        <v>1301</v>
      </c>
      <c r="E1947" s="186" t="s">
        <v>543</v>
      </c>
      <c r="F1947" s="184"/>
      <c r="G1947" s="18" t="s">
        <v>159</v>
      </c>
      <c r="H1947" s="19">
        <v>1</v>
      </c>
      <c r="I1947" s="20">
        <f>J1947</f>
        <v>488.78</v>
      </c>
      <c r="J1947" s="20">
        <v>488.78</v>
      </c>
      <c r="K1947" s="52">
        <f>SUM(K1948:K1962)</f>
        <v>488.78</v>
      </c>
      <c r="L1947" s="22"/>
      <c r="M1947" s="6">
        <f t="shared" si="468"/>
        <v>0</v>
      </c>
    </row>
    <row r="1948" spans="1:15" ht="24" customHeight="1" x14ac:dyDescent="0.25">
      <c r="A1948" s="23" t="s">
        <v>25</v>
      </c>
      <c r="B1948" s="24" t="s">
        <v>73</v>
      </c>
      <c r="C1948" s="23" t="s">
        <v>21</v>
      </c>
      <c r="D1948" s="23" t="s">
        <v>74</v>
      </c>
      <c r="E1948" s="183" t="s">
        <v>23</v>
      </c>
      <c r="F1948" s="184"/>
      <c r="G1948" s="25" t="s">
        <v>24</v>
      </c>
      <c r="H1948" s="26">
        <v>4.0027999999999997</v>
      </c>
      <c r="I1948" s="27">
        <v>20.32</v>
      </c>
      <c r="J1948" s="27">
        <v>81.33</v>
      </c>
      <c r="K1948" s="28">
        <f t="shared" ref="K1948:K1962" si="504">TRUNC(H1948*I1948,2)</f>
        <v>81.33</v>
      </c>
      <c r="L1948" s="29"/>
      <c r="M1948" s="6">
        <f t="shared" si="468"/>
        <v>0</v>
      </c>
    </row>
    <row r="1949" spans="1:15" ht="64.5" customHeight="1" x14ac:dyDescent="0.25">
      <c r="A1949" s="23" t="s">
        <v>25</v>
      </c>
      <c r="B1949" s="24" t="s">
        <v>960</v>
      </c>
      <c r="C1949" s="23" t="s">
        <v>21</v>
      </c>
      <c r="D1949" s="23" t="s">
        <v>961</v>
      </c>
      <c r="E1949" s="183" t="s">
        <v>97</v>
      </c>
      <c r="F1949" s="184"/>
      <c r="G1949" s="25" t="s">
        <v>98</v>
      </c>
      <c r="H1949" s="26">
        <v>8.6999999999999994E-3</v>
      </c>
      <c r="I1949" s="27">
        <v>108.09</v>
      </c>
      <c r="J1949" s="27">
        <f t="shared" ref="J1949:J1956" si="505">H1949*I1949</f>
        <v>0.94038299999999997</v>
      </c>
      <c r="K1949" s="28">
        <f t="shared" si="504"/>
        <v>0.94</v>
      </c>
      <c r="L1949" s="29"/>
      <c r="M1949" s="6">
        <f t="shared" si="468"/>
        <v>0</v>
      </c>
    </row>
    <row r="1950" spans="1:15" ht="39" customHeight="1" x14ac:dyDescent="0.25">
      <c r="A1950" s="23" t="s">
        <v>25</v>
      </c>
      <c r="B1950" s="24" t="s">
        <v>1302</v>
      </c>
      <c r="C1950" s="23" t="s">
        <v>21</v>
      </c>
      <c r="D1950" s="23" t="s">
        <v>1303</v>
      </c>
      <c r="E1950" s="183" t="s">
        <v>23</v>
      </c>
      <c r="F1950" s="184"/>
      <c r="G1950" s="25" t="s">
        <v>70</v>
      </c>
      <c r="H1950" s="26">
        <v>0.11559999999999999</v>
      </c>
      <c r="I1950" s="27">
        <v>465</v>
      </c>
      <c r="J1950" s="27">
        <f t="shared" si="505"/>
        <v>53.753999999999998</v>
      </c>
      <c r="K1950" s="28">
        <f t="shared" si="504"/>
        <v>53.75</v>
      </c>
      <c r="L1950" s="29"/>
      <c r="M1950" s="6">
        <f t="shared" si="468"/>
        <v>0</v>
      </c>
    </row>
    <row r="1951" spans="1:15" ht="64.5" customHeight="1" x14ac:dyDescent="0.25">
      <c r="A1951" s="23" t="s">
        <v>25</v>
      </c>
      <c r="B1951" s="24" t="s">
        <v>962</v>
      </c>
      <c r="C1951" s="23" t="s">
        <v>21</v>
      </c>
      <c r="D1951" s="23" t="s">
        <v>963</v>
      </c>
      <c r="E1951" s="183" t="s">
        <v>97</v>
      </c>
      <c r="F1951" s="184"/>
      <c r="G1951" s="25" t="s">
        <v>101</v>
      </c>
      <c r="H1951" s="26">
        <v>1.78E-2</v>
      </c>
      <c r="I1951" s="27">
        <v>35.03</v>
      </c>
      <c r="J1951" s="27">
        <f t="shared" si="505"/>
        <v>0.62353400000000003</v>
      </c>
      <c r="K1951" s="28">
        <f t="shared" si="504"/>
        <v>0.62</v>
      </c>
      <c r="L1951" s="29"/>
      <c r="M1951" s="6">
        <f t="shared" si="468"/>
        <v>0</v>
      </c>
    </row>
    <row r="1952" spans="1:15" ht="39" customHeight="1" x14ac:dyDescent="0.25">
      <c r="A1952" s="23" t="s">
        <v>25</v>
      </c>
      <c r="B1952" s="24" t="s">
        <v>1304</v>
      </c>
      <c r="C1952" s="23" t="s">
        <v>21</v>
      </c>
      <c r="D1952" s="23" t="s">
        <v>1305</v>
      </c>
      <c r="E1952" s="183" t="s">
        <v>69</v>
      </c>
      <c r="F1952" s="184"/>
      <c r="G1952" s="25" t="s">
        <v>70</v>
      </c>
      <c r="H1952" s="26">
        <v>7.4399999999999994E-2</v>
      </c>
      <c r="I1952" s="27">
        <v>495</v>
      </c>
      <c r="J1952" s="27">
        <f t="shared" si="505"/>
        <v>36.827999999999996</v>
      </c>
      <c r="K1952" s="28">
        <f t="shared" si="504"/>
        <v>36.82</v>
      </c>
      <c r="L1952" s="29"/>
      <c r="M1952" s="6">
        <f t="shared" si="468"/>
        <v>0</v>
      </c>
    </row>
    <row r="1953" spans="1:15" ht="39" customHeight="1" x14ac:dyDescent="0.25">
      <c r="A1953" s="23" t="s">
        <v>25</v>
      </c>
      <c r="B1953" s="24" t="s">
        <v>1306</v>
      </c>
      <c r="C1953" s="23" t="s">
        <v>21</v>
      </c>
      <c r="D1953" s="23" t="s">
        <v>1307</v>
      </c>
      <c r="E1953" s="183" t="s">
        <v>23</v>
      </c>
      <c r="F1953" s="184"/>
      <c r="G1953" s="25" t="s">
        <v>70</v>
      </c>
      <c r="H1953" s="26">
        <v>1.4800000000000001E-2</v>
      </c>
      <c r="I1953" s="27">
        <v>465</v>
      </c>
      <c r="J1953" s="27">
        <f t="shared" si="505"/>
        <v>6.8820000000000006</v>
      </c>
      <c r="K1953" s="28">
        <f t="shared" si="504"/>
        <v>6.88</v>
      </c>
      <c r="L1953" s="29"/>
      <c r="M1953" s="6">
        <f t="shared" si="468"/>
        <v>0</v>
      </c>
    </row>
    <row r="1954" spans="1:15" ht="25.5" customHeight="1" x14ac:dyDescent="0.25">
      <c r="A1954" s="23" t="s">
        <v>25</v>
      </c>
      <c r="B1954" s="24" t="s">
        <v>1308</v>
      </c>
      <c r="C1954" s="23" t="s">
        <v>21</v>
      </c>
      <c r="D1954" s="23" t="s">
        <v>1309</v>
      </c>
      <c r="E1954" s="183" t="s">
        <v>183</v>
      </c>
      <c r="F1954" s="184"/>
      <c r="G1954" s="25" t="s">
        <v>77</v>
      </c>
      <c r="H1954" s="26">
        <v>0.81</v>
      </c>
      <c r="I1954" s="27">
        <v>3.7</v>
      </c>
      <c r="J1954" s="27">
        <f t="shared" si="505"/>
        <v>2.9970000000000003</v>
      </c>
      <c r="K1954" s="28">
        <f t="shared" si="504"/>
        <v>2.99</v>
      </c>
      <c r="L1954" s="29"/>
      <c r="M1954" s="6">
        <f t="shared" si="468"/>
        <v>0</v>
      </c>
    </row>
    <row r="1955" spans="1:15" ht="39" customHeight="1" x14ac:dyDescent="0.25">
      <c r="A1955" s="23" t="s">
        <v>25</v>
      </c>
      <c r="B1955" s="24" t="s">
        <v>964</v>
      </c>
      <c r="C1955" s="23" t="s">
        <v>21</v>
      </c>
      <c r="D1955" s="23" t="s">
        <v>965</v>
      </c>
      <c r="E1955" s="183" t="s">
        <v>69</v>
      </c>
      <c r="F1955" s="184"/>
      <c r="G1955" s="25" t="s">
        <v>70</v>
      </c>
      <c r="H1955" s="26">
        <v>4.48E-2</v>
      </c>
      <c r="I1955" s="27">
        <v>2044.01</v>
      </c>
      <c r="J1955" s="27">
        <f t="shared" si="505"/>
        <v>91.571647999999996</v>
      </c>
      <c r="K1955" s="28">
        <f t="shared" si="504"/>
        <v>91.57</v>
      </c>
      <c r="L1955" s="29"/>
      <c r="M1955" s="6">
        <f t="shared" si="468"/>
        <v>0</v>
      </c>
    </row>
    <row r="1956" spans="1:15" ht="24" customHeight="1" x14ac:dyDescent="0.25">
      <c r="A1956" s="23" t="s">
        <v>25</v>
      </c>
      <c r="B1956" s="24" t="s">
        <v>146</v>
      </c>
      <c r="C1956" s="23" t="s">
        <v>21</v>
      </c>
      <c r="D1956" s="23" t="s">
        <v>147</v>
      </c>
      <c r="E1956" s="183" t="s">
        <v>23</v>
      </c>
      <c r="F1956" s="184"/>
      <c r="G1956" s="25" t="s">
        <v>24</v>
      </c>
      <c r="H1956" s="26">
        <v>5.0944000000000003</v>
      </c>
      <c r="I1956" s="27">
        <v>25.62</v>
      </c>
      <c r="J1956" s="27">
        <f t="shared" si="505"/>
        <v>130.518528</v>
      </c>
      <c r="K1956" s="28">
        <f t="shared" si="504"/>
        <v>130.51</v>
      </c>
      <c r="L1956" s="29"/>
      <c r="M1956" s="6">
        <f t="shared" si="468"/>
        <v>0</v>
      </c>
    </row>
    <row r="1957" spans="1:15" ht="39" customHeight="1" x14ac:dyDescent="0.25">
      <c r="A1957" s="23" t="s">
        <v>28</v>
      </c>
      <c r="B1957" s="24" t="s">
        <v>302</v>
      </c>
      <c r="C1957" s="23" t="s">
        <v>21</v>
      </c>
      <c r="D1957" s="23" t="s">
        <v>303</v>
      </c>
      <c r="E1957" s="183" t="s">
        <v>31</v>
      </c>
      <c r="F1957" s="184"/>
      <c r="G1957" s="25" t="s">
        <v>83</v>
      </c>
      <c r="H1957" s="26">
        <v>0.44159999999999999</v>
      </c>
      <c r="I1957" s="27">
        <v>12</v>
      </c>
      <c r="J1957" s="27">
        <f t="shared" ref="J1957:J1962" si="506">I1957*H1957</f>
        <v>5.2991999999999999</v>
      </c>
      <c r="K1957" s="28">
        <f t="shared" si="504"/>
        <v>5.29</v>
      </c>
      <c r="L1957" s="29"/>
      <c r="M1957" s="6">
        <f t="shared" si="468"/>
        <v>0</v>
      </c>
    </row>
    <row r="1958" spans="1:15" ht="25.5" customHeight="1" x14ac:dyDescent="0.25">
      <c r="A1958" s="23" t="s">
        <v>28</v>
      </c>
      <c r="B1958" s="24" t="s">
        <v>1310</v>
      </c>
      <c r="C1958" s="23" t="s">
        <v>21</v>
      </c>
      <c r="D1958" s="23" t="s">
        <v>1311</v>
      </c>
      <c r="E1958" s="183" t="s">
        <v>31</v>
      </c>
      <c r="F1958" s="184"/>
      <c r="G1958" s="25" t="s">
        <v>80</v>
      </c>
      <c r="H1958" s="26">
        <v>1.2500000000000001E-2</v>
      </c>
      <c r="I1958" s="27">
        <v>14</v>
      </c>
      <c r="J1958" s="27">
        <f t="shared" si="506"/>
        <v>0.17500000000000002</v>
      </c>
      <c r="K1958" s="28">
        <f t="shared" si="504"/>
        <v>0.17</v>
      </c>
      <c r="L1958" s="29"/>
      <c r="M1958" s="6">
        <f t="shared" si="468"/>
        <v>0</v>
      </c>
    </row>
    <row r="1959" spans="1:15" ht="25.5" customHeight="1" x14ac:dyDescent="0.25">
      <c r="A1959" s="23" t="s">
        <v>28</v>
      </c>
      <c r="B1959" s="24" t="s">
        <v>237</v>
      </c>
      <c r="C1959" s="23" t="s">
        <v>21</v>
      </c>
      <c r="D1959" s="23" t="s">
        <v>238</v>
      </c>
      <c r="E1959" s="183" t="s">
        <v>31</v>
      </c>
      <c r="F1959" s="184"/>
      <c r="G1959" s="25" t="s">
        <v>83</v>
      </c>
      <c r="H1959" s="26">
        <v>0.14080000000000001</v>
      </c>
      <c r="I1959" s="27">
        <v>2.0099999999999998</v>
      </c>
      <c r="J1959" s="27">
        <f t="shared" si="506"/>
        <v>0.28300799999999998</v>
      </c>
      <c r="K1959" s="28">
        <f t="shared" si="504"/>
        <v>0.28000000000000003</v>
      </c>
      <c r="L1959" s="29"/>
      <c r="M1959" s="6">
        <f t="shared" si="468"/>
        <v>0</v>
      </c>
    </row>
    <row r="1960" spans="1:15" ht="25.5" customHeight="1" x14ac:dyDescent="0.25">
      <c r="A1960" s="23" t="s">
        <v>28</v>
      </c>
      <c r="B1960" s="24" t="s">
        <v>239</v>
      </c>
      <c r="C1960" s="23" t="s">
        <v>21</v>
      </c>
      <c r="D1960" s="23" t="s">
        <v>240</v>
      </c>
      <c r="E1960" s="183" t="s">
        <v>31</v>
      </c>
      <c r="F1960" s="184"/>
      <c r="G1960" s="25" t="s">
        <v>110</v>
      </c>
      <c r="H1960" s="26">
        <v>5.4000000000000003E-3</v>
      </c>
      <c r="I1960" s="27">
        <v>5.23</v>
      </c>
      <c r="J1960" s="27">
        <f t="shared" si="506"/>
        <v>2.8242000000000003E-2</v>
      </c>
      <c r="K1960" s="28">
        <f t="shared" si="504"/>
        <v>0.02</v>
      </c>
      <c r="L1960" s="29"/>
      <c r="M1960" s="6">
        <f t="shared" si="468"/>
        <v>0</v>
      </c>
    </row>
    <row r="1961" spans="1:15" ht="25.5" customHeight="1" x14ac:dyDescent="0.25">
      <c r="A1961" s="23" t="s">
        <v>28</v>
      </c>
      <c r="B1961" s="24" t="s">
        <v>81</v>
      </c>
      <c r="C1961" s="23" t="s">
        <v>21</v>
      </c>
      <c r="D1961" s="23" t="s">
        <v>82</v>
      </c>
      <c r="E1961" s="183" t="s">
        <v>31</v>
      </c>
      <c r="F1961" s="184"/>
      <c r="G1961" s="25" t="s">
        <v>83</v>
      </c>
      <c r="H1961" s="26">
        <v>0.11840000000000001</v>
      </c>
      <c r="I1961" s="27">
        <v>9.8800000000000008</v>
      </c>
      <c r="J1961" s="27">
        <f t="shared" si="506"/>
        <v>1.1697920000000002</v>
      </c>
      <c r="K1961" s="28">
        <f t="shared" si="504"/>
        <v>1.1599999999999999</v>
      </c>
      <c r="L1961" s="29"/>
      <c r="M1961" s="6">
        <f t="shared" si="468"/>
        <v>0</v>
      </c>
    </row>
    <row r="1962" spans="1:15" ht="25.5" customHeight="1" x14ac:dyDescent="0.25">
      <c r="A1962" s="23" t="s">
        <v>28</v>
      </c>
      <c r="B1962" s="24" t="s">
        <v>1312</v>
      </c>
      <c r="C1962" s="23" t="s">
        <v>21</v>
      </c>
      <c r="D1962" s="23" t="s">
        <v>1313</v>
      </c>
      <c r="E1962" s="183" t="s">
        <v>31</v>
      </c>
      <c r="F1962" s="184"/>
      <c r="G1962" s="25" t="s">
        <v>159</v>
      </c>
      <c r="H1962" s="26">
        <v>131.81880000000001</v>
      </c>
      <c r="I1962" s="27">
        <v>0.57999999999999996</v>
      </c>
      <c r="J1962" s="27">
        <f t="shared" si="506"/>
        <v>76.454903999999999</v>
      </c>
      <c r="K1962" s="28">
        <f t="shared" si="504"/>
        <v>76.45</v>
      </c>
      <c r="L1962" s="29"/>
      <c r="M1962" s="6">
        <f t="shared" si="468"/>
        <v>0</v>
      </c>
    </row>
    <row r="1963" spans="1:15" ht="18" customHeight="1" x14ac:dyDescent="0.25">
      <c r="A1963" s="30"/>
      <c r="B1963" s="30"/>
      <c r="C1963" s="30"/>
      <c r="D1963" s="30"/>
      <c r="E1963" s="30" t="s">
        <v>41</v>
      </c>
      <c r="F1963" s="31">
        <v>227.02</v>
      </c>
      <c r="G1963" s="30" t="s">
        <v>42</v>
      </c>
      <c r="H1963" s="31">
        <v>0</v>
      </c>
      <c r="I1963" s="30" t="s">
        <v>43</v>
      </c>
      <c r="J1963" s="31">
        <v>227.02</v>
      </c>
      <c r="K1963" s="32"/>
      <c r="L1963" s="29"/>
      <c r="M1963" s="6">
        <f t="shared" si="468"/>
        <v>0</v>
      </c>
    </row>
    <row r="1964" spans="1:15" ht="18" customHeight="1" x14ac:dyDescent="0.25">
      <c r="A1964" s="30"/>
      <c r="B1964" s="30"/>
      <c r="C1964" s="30"/>
      <c r="D1964" s="30"/>
      <c r="E1964" s="30" t="s">
        <v>44</v>
      </c>
      <c r="F1964" s="31">
        <f>J1964-J1947</f>
        <v>120.72000000000003</v>
      </c>
      <c r="G1964" s="30"/>
      <c r="H1964" s="187" t="s">
        <v>45</v>
      </c>
      <c r="I1964" s="188"/>
      <c r="J1964" s="31">
        <v>609.5</v>
      </c>
      <c r="K1964" s="46">
        <f>TRUNC(K1947*1.247,2)</f>
        <v>609.5</v>
      </c>
      <c r="L1964" s="29"/>
      <c r="M1964" s="6">
        <f t="shared" si="468"/>
        <v>0</v>
      </c>
    </row>
    <row r="1965" spans="1:15" x14ac:dyDescent="0.25">
      <c r="A1965" s="35"/>
      <c r="B1965" s="35"/>
      <c r="C1965" s="35"/>
      <c r="D1965" s="35"/>
      <c r="E1965" s="35"/>
      <c r="F1965" s="35"/>
      <c r="G1965" s="35" t="s">
        <v>46</v>
      </c>
      <c r="H1965" s="36" t="s">
        <v>443</v>
      </c>
      <c r="I1965" s="35" t="s">
        <v>48</v>
      </c>
      <c r="J1965" s="37">
        <f>TRUNC(J1964*H1965,2)</f>
        <v>3657</v>
      </c>
      <c r="K1965" s="45">
        <f>TRUNC(H1965*K1964,2)</f>
        <v>3657</v>
      </c>
      <c r="L1965" s="39">
        <f>J1965-K1965</f>
        <v>0</v>
      </c>
      <c r="M1965" s="6">
        <f t="shared" si="468"/>
        <v>0</v>
      </c>
      <c r="N1965" s="40">
        <f t="shared" ref="N1965:O1965" si="507">J1965</f>
        <v>3657</v>
      </c>
      <c r="O1965" s="40">
        <f t="shared" si="507"/>
        <v>3657</v>
      </c>
    </row>
    <row r="1966" spans="1:15" ht="0.75" customHeight="1" x14ac:dyDescent="0.25">
      <c r="A1966" s="41"/>
      <c r="B1966" s="41"/>
      <c r="C1966" s="41"/>
      <c r="D1966" s="41"/>
      <c r="E1966" s="41"/>
      <c r="F1966" s="41"/>
      <c r="G1966" s="41"/>
      <c r="H1966" s="41"/>
      <c r="I1966" s="41"/>
      <c r="J1966" s="41"/>
      <c r="K1966" s="42"/>
      <c r="L1966" s="43"/>
      <c r="M1966" s="6">
        <f t="shared" si="468"/>
        <v>0</v>
      </c>
    </row>
    <row r="1967" spans="1:15" ht="18" customHeight="1" x14ac:dyDescent="0.25">
      <c r="A1967" s="11" t="s">
        <v>1314</v>
      </c>
      <c r="B1967" s="12" t="s">
        <v>11</v>
      </c>
      <c r="C1967" s="11" t="s">
        <v>12</v>
      </c>
      <c r="D1967" s="11" t="s">
        <v>13</v>
      </c>
      <c r="E1967" s="185" t="s">
        <v>14</v>
      </c>
      <c r="F1967" s="184"/>
      <c r="G1967" s="13" t="s">
        <v>15</v>
      </c>
      <c r="H1967" s="12" t="s">
        <v>16</v>
      </c>
      <c r="I1967" s="12" t="s">
        <v>17</v>
      </c>
      <c r="J1967" s="12" t="s">
        <v>18</v>
      </c>
      <c r="K1967" s="14"/>
      <c r="L1967" s="15"/>
      <c r="M1967" s="6">
        <f t="shared" si="468"/>
        <v>0</v>
      </c>
    </row>
    <row r="1968" spans="1:15" ht="25.5" customHeight="1" x14ac:dyDescent="0.25">
      <c r="A1968" s="16" t="s">
        <v>19</v>
      </c>
      <c r="B1968" s="17" t="s">
        <v>1315</v>
      </c>
      <c r="C1968" s="16" t="s">
        <v>21</v>
      </c>
      <c r="D1968" s="16" t="s">
        <v>1316</v>
      </c>
      <c r="E1968" s="186" t="s">
        <v>543</v>
      </c>
      <c r="F1968" s="184"/>
      <c r="G1968" s="18" t="s">
        <v>159</v>
      </c>
      <c r="H1968" s="19">
        <v>1</v>
      </c>
      <c r="I1968" s="20">
        <f>J1968</f>
        <v>166.58216999999999</v>
      </c>
      <c r="J1968" s="20">
        <f>J1974+J1973+J1972+J1971+J1970+J1969</f>
        <v>166.58216999999999</v>
      </c>
      <c r="K1968" s="52">
        <f>SUM(K1969:K1974)</f>
        <v>166.58</v>
      </c>
      <c r="L1968" s="22"/>
      <c r="M1968" s="6">
        <f t="shared" si="468"/>
        <v>0</v>
      </c>
    </row>
    <row r="1969" spans="1:15" ht="24" customHeight="1" x14ac:dyDescent="0.25">
      <c r="A1969" s="23" t="s">
        <v>25</v>
      </c>
      <c r="B1969" s="24" t="s">
        <v>73</v>
      </c>
      <c r="C1969" s="23" t="s">
        <v>21</v>
      </c>
      <c r="D1969" s="23" t="s">
        <v>74</v>
      </c>
      <c r="E1969" s="183" t="s">
        <v>23</v>
      </c>
      <c r="F1969" s="184"/>
      <c r="G1969" s="25" t="s">
        <v>24</v>
      </c>
      <c r="H1969" s="26">
        <v>0.34949999999999998</v>
      </c>
      <c r="I1969" s="27">
        <v>20.32</v>
      </c>
      <c r="J1969" s="27">
        <v>7.1</v>
      </c>
      <c r="K1969" s="28">
        <f t="shared" ref="K1969:K1974" si="508">TRUNC(H1969*I1969,2)</f>
        <v>7.1</v>
      </c>
      <c r="L1969" s="29"/>
      <c r="M1969" s="6">
        <f t="shared" si="468"/>
        <v>0</v>
      </c>
    </row>
    <row r="1970" spans="1:15" ht="25.5" customHeight="1" x14ac:dyDescent="0.25">
      <c r="A1970" s="23" t="s">
        <v>25</v>
      </c>
      <c r="B1970" s="24" t="s">
        <v>160</v>
      </c>
      <c r="C1970" s="23" t="s">
        <v>21</v>
      </c>
      <c r="D1970" s="23" t="s">
        <v>161</v>
      </c>
      <c r="E1970" s="183" t="s">
        <v>23</v>
      </c>
      <c r="F1970" s="184"/>
      <c r="G1970" s="25" t="s">
        <v>24</v>
      </c>
      <c r="H1970" s="26">
        <v>0.49680000000000002</v>
      </c>
      <c r="I1970" s="27">
        <v>25.55</v>
      </c>
      <c r="J1970" s="27">
        <v>12.69</v>
      </c>
      <c r="K1970" s="28">
        <f t="shared" si="508"/>
        <v>12.69</v>
      </c>
      <c r="L1970" s="29"/>
      <c r="M1970" s="6">
        <f t="shared" si="468"/>
        <v>0</v>
      </c>
    </row>
    <row r="1971" spans="1:15" ht="24" customHeight="1" x14ac:dyDescent="0.25">
      <c r="A1971" s="23" t="s">
        <v>28</v>
      </c>
      <c r="B1971" s="24" t="s">
        <v>550</v>
      </c>
      <c r="C1971" s="23" t="s">
        <v>21</v>
      </c>
      <c r="D1971" s="23" t="s">
        <v>551</v>
      </c>
      <c r="E1971" s="183" t="s">
        <v>31</v>
      </c>
      <c r="F1971" s="184"/>
      <c r="G1971" s="25" t="s">
        <v>80</v>
      </c>
      <c r="H1971" s="26">
        <v>8.8099999999999998E-2</v>
      </c>
      <c r="I1971" s="27">
        <v>105.7</v>
      </c>
      <c r="J1971" s="27">
        <f t="shared" ref="J1971:J1974" si="509">I1971*H1971</f>
        <v>9.3121700000000001</v>
      </c>
      <c r="K1971" s="28">
        <f t="shared" si="508"/>
        <v>9.31</v>
      </c>
      <c r="L1971" s="29"/>
      <c r="M1971" s="6">
        <f t="shared" si="468"/>
        <v>0</v>
      </c>
    </row>
    <row r="1972" spans="1:15" ht="25.5" customHeight="1" x14ac:dyDescent="0.25">
      <c r="A1972" s="23" t="s">
        <v>28</v>
      </c>
      <c r="B1972" s="24" t="s">
        <v>1317</v>
      </c>
      <c r="C1972" s="23" t="s">
        <v>21</v>
      </c>
      <c r="D1972" s="23" t="s">
        <v>1318</v>
      </c>
      <c r="E1972" s="183" t="s">
        <v>31</v>
      </c>
      <c r="F1972" s="184"/>
      <c r="G1972" s="25" t="s">
        <v>159</v>
      </c>
      <c r="H1972" s="26">
        <v>1</v>
      </c>
      <c r="I1972" s="27">
        <v>100</v>
      </c>
      <c r="J1972" s="27">
        <f t="shared" si="509"/>
        <v>100</v>
      </c>
      <c r="K1972" s="28">
        <f t="shared" si="508"/>
        <v>100</v>
      </c>
      <c r="L1972" s="29"/>
      <c r="M1972" s="6">
        <f t="shared" si="468"/>
        <v>0</v>
      </c>
    </row>
    <row r="1973" spans="1:15" ht="39" customHeight="1" x14ac:dyDescent="0.25">
      <c r="A1973" s="23" t="s">
        <v>28</v>
      </c>
      <c r="B1973" s="24" t="s">
        <v>1319</v>
      </c>
      <c r="C1973" s="23" t="s">
        <v>21</v>
      </c>
      <c r="D1973" s="23" t="s">
        <v>1320</v>
      </c>
      <c r="E1973" s="183" t="s">
        <v>31</v>
      </c>
      <c r="F1973" s="184"/>
      <c r="G1973" s="25" t="s">
        <v>159</v>
      </c>
      <c r="H1973" s="26">
        <v>2</v>
      </c>
      <c r="I1973" s="27">
        <v>13.79</v>
      </c>
      <c r="J1973" s="27">
        <f t="shared" si="509"/>
        <v>27.58</v>
      </c>
      <c r="K1973" s="28">
        <f t="shared" si="508"/>
        <v>27.58</v>
      </c>
      <c r="L1973" s="29"/>
      <c r="M1973" s="6">
        <f t="shared" si="468"/>
        <v>0</v>
      </c>
    </row>
    <row r="1974" spans="1:15" ht="25.5" customHeight="1" x14ac:dyDescent="0.25">
      <c r="A1974" s="23" t="s">
        <v>28</v>
      </c>
      <c r="B1974" s="24" t="s">
        <v>1321</v>
      </c>
      <c r="C1974" s="23" t="s">
        <v>21</v>
      </c>
      <c r="D1974" s="23" t="s">
        <v>1322</v>
      </c>
      <c r="E1974" s="183" t="s">
        <v>31</v>
      </c>
      <c r="F1974" s="184"/>
      <c r="G1974" s="25" t="s">
        <v>159</v>
      </c>
      <c r="H1974" s="26">
        <v>1</v>
      </c>
      <c r="I1974" s="27">
        <v>9.9</v>
      </c>
      <c r="J1974" s="27">
        <f t="shared" si="509"/>
        <v>9.9</v>
      </c>
      <c r="K1974" s="28">
        <f t="shared" si="508"/>
        <v>9.9</v>
      </c>
      <c r="L1974" s="29"/>
      <c r="M1974" s="6">
        <f t="shared" si="468"/>
        <v>0</v>
      </c>
    </row>
    <row r="1975" spans="1:15" ht="18" customHeight="1" x14ac:dyDescent="0.25">
      <c r="A1975" s="30"/>
      <c r="B1975" s="30"/>
      <c r="C1975" s="30"/>
      <c r="D1975" s="30"/>
      <c r="E1975" s="30" t="s">
        <v>41</v>
      </c>
      <c r="F1975" s="31">
        <v>15.64</v>
      </c>
      <c r="G1975" s="30" t="s">
        <v>42</v>
      </c>
      <c r="H1975" s="31">
        <v>0</v>
      </c>
      <c r="I1975" s="30" t="s">
        <v>43</v>
      </c>
      <c r="J1975" s="31">
        <v>15.64</v>
      </c>
      <c r="K1975" s="32"/>
      <c r="L1975" s="29"/>
      <c r="M1975" s="6">
        <f t="shared" si="468"/>
        <v>0</v>
      </c>
    </row>
    <row r="1976" spans="1:15" ht="18" customHeight="1" x14ac:dyDescent="0.25">
      <c r="A1976" s="30"/>
      <c r="B1976" s="30"/>
      <c r="C1976" s="30"/>
      <c r="D1976" s="30"/>
      <c r="E1976" s="30" t="s">
        <v>44</v>
      </c>
      <c r="F1976" s="31">
        <f>J1976-J1968</f>
        <v>41.137830000000008</v>
      </c>
      <c r="G1976" s="30"/>
      <c r="H1976" s="187" t="s">
        <v>45</v>
      </c>
      <c r="I1976" s="188"/>
      <c r="J1976" s="31">
        <v>207.72</v>
      </c>
      <c r="K1976" s="46">
        <f>TRUNC(K1968*1.247,2)</f>
        <v>207.72</v>
      </c>
      <c r="L1976" s="29"/>
      <c r="M1976" s="6">
        <f t="shared" si="468"/>
        <v>0</v>
      </c>
    </row>
    <row r="1977" spans="1:15" x14ac:dyDescent="0.25">
      <c r="A1977" s="35"/>
      <c r="B1977" s="35"/>
      <c r="C1977" s="35"/>
      <c r="D1977" s="35"/>
      <c r="E1977" s="35"/>
      <c r="F1977" s="35"/>
      <c r="G1977" s="35" t="s">
        <v>46</v>
      </c>
      <c r="H1977" s="36" t="s">
        <v>429</v>
      </c>
      <c r="I1977" s="35" t="s">
        <v>48</v>
      </c>
      <c r="J1977" s="37">
        <f>TRUNC(J1976*H1977,2)</f>
        <v>623.16</v>
      </c>
      <c r="K1977" s="45">
        <f>TRUNC(H1977*K1976,2)</f>
        <v>623.16</v>
      </c>
      <c r="L1977" s="39">
        <f>J1977-K1977</f>
        <v>0</v>
      </c>
      <c r="M1977" s="6">
        <f t="shared" si="468"/>
        <v>0</v>
      </c>
      <c r="N1977" s="40">
        <f t="shared" ref="N1977:O1977" si="510">J1977</f>
        <v>623.16</v>
      </c>
      <c r="O1977" s="40">
        <f t="shared" si="510"/>
        <v>623.16</v>
      </c>
    </row>
    <row r="1978" spans="1:15" ht="0.75" customHeight="1" x14ac:dyDescent="0.25">
      <c r="A1978" s="41"/>
      <c r="B1978" s="41"/>
      <c r="C1978" s="41"/>
      <c r="D1978" s="41"/>
      <c r="E1978" s="41"/>
      <c r="F1978" s="41"/>
      <c r="G1978" s="41"/>
      <c r="H1978" s="41"/>
      <c r="I1978" s="41"/>
      <c r="J1978" s="41"/>
      <c r="K1978" s="42"/>
      <c r="L1978" s="43"/>
      <c r="M1978" s="6">
        <f t="shared" si="468"/>
        <v>0</v>
      </c>
    </row>
    <row r="1979" spans="1:15" ht="18" customHeight="1" x14ac:dyDescent="0.25">
      <c r="A1979" s="11" t="s">
        <v>1323</v>
      </c>
      <c r="B1979" s="12" t="s">
        <v>11</v>
      </c>
      <c r="C1979" s="11" t="s">
        <v>12</v>
      </c>
      <c r="D1979" s="11" t="s">
        <v>13</v>
      </c>
      <c r="E1979" s="185" t="s">
        <v>14</v>
      </c>
      <c r="F1979" s="184"/>
      <c r="G1979" s="13" t="s">
        <v>15</v>
      </c>
      <c r="H1979" s="12" t="s">
        <v>16</v>
      </c>
      <c r="I1979" s="12" t="s">
        <v>17</v>
      </c>
      <c r="J1979" s="12" t="s">
        <v>18</v>
      </c>
      <c r="K1979" s="14"/>
      <c r="L1979" s="15"/>
      <c r="M1979" s="6">
        <f t="shared" si="468"/>
        <v>0</v>
      </c>
    </row>
    <row r="1980" spans="1:15" ht="51.75" customHeight="1" x14ac:dyDescent="0.25">
      <c r="A1980" s="16" t="s">
        <v>19</v>
      </c>
      <c r="B1980" s="17" t="s">
        <v>1324</v>
      </c>
      <c r="C1980" s="16" t="s">
        <v>21</v>
      </c>
      <c r="D1980" s="16" t="s">
        <v>1325</v>
      </c>
      <c r="E1980" s="186" t="s">
        <v>543</v>
      </c>
      <c r="F1980" s="184"/>
      <c r="G1980" s="18" t="s">
        <v>159</v>
      </c>
      <c r="H1980" s="19">
        <v>1</v>
      </c>
      <c r="I1980" s="20">
        <f>J1980</f>
        <v>502.86</v>
      </c>
      <c r="J1980" s="20">
        <f>J1981+J1982</f>
        <v>502.86</v>
      </c>
      <c r="K1980" s="52">
        <f>SUM(K1981:K1982)</f>
        <v>502.86</v>
      </c>
      <c r="L1980" s="22"/>
      <c r="M1980" s="6">
        <f t="shared" si="468"/>
        <v>0</v>
      </c>
    </row>
    <row r="1981" spans="1:15" ht="39" customHeight="1" x14ac:dyDescent="0.25">
      <c r="A1981" s="23" t="s">
        <v>25</v>
      </c>
      <c r="B1981" s="24" t="s">
        <v>1326</v>
      </c>
      <c r="C1981" s="23" t="s">
        <v>21</v>
      </c>
      <c r="D1981" s="23" t="s">
        <v>1327</v>
      </c>
      <c r="E1981" s="183" t="s">
        <v>543</v>
      </c>
      <c r="F1981" s="184"/>
      <c r="G1981" s="25" t="s">
        <v>159</v>
      </c>
      <c r="H1981" s="26">
        <v>1</v>
      </c>
      <c r="I1981" s="27">
        <v>497.86</v>
      </c>
      <c r="J1981" s="27">
        <f t="shared" ref="J1981:J1982" si="511">I1981</f>
        <v>497.86</v>
      </c>
      <c r="K1981" s="28">
        <f t="shared" ref="K1981:K1982" si="512">TRUNC(H1981*I1981,2)</f>
        <v>497.86</v>
      </c>
      <c r="L1981" s="29"/>
      <c r="M1981" s="6">
        <f t="shared" si="468"/>
        <v>0</v>
      </c>
    </row>
    <row r="1982" spans="1:15" ht="39" customHeight="1" x14ac:dyDescent="0.25">
      <c r="A1982" s="23" t="s">
        <v>28</v>
      </c>
      <c r="B1982" s="24" t="s">
        <v>1328</v>
      </c>
      <c r="C1982" s="23" t="s">
        <v>21</v>
      </c>
      <c r="D1982" s="23" t="s">
        <v>1329</v>
      </c>
      <c r="E1982" s="183" t="s">
        <v>31</v>
      </c>
      <c r="F1982" s="184"/>
      <c r="G1982" s="25" t="s">
        <v>159</v>
      </c>
      <c r="H1982" s="26">
        <v>1</v>
      </c>
      <c r="I1982" s="27">
        <v>5</v>
      </c>
      <c r="J1982" s="27">
        <f t="shared" si="511"/>
        <v>5</v>
      </c>
      <c r="K1982" s="28">
        <f t="shared" si="512"/>
        <v>5</v>
      </c>
      <c r="L1982" s="29"/>
      <c r="M1982" s="6">
        <f t="shared" si="468"/>
        <v>0</v>
      </c>
    </row>
    <row r="1983" spans="1:15" ht="18" customHeight="1" x14ac:dyDescent="0.25">
      <c r="A1983" s="30"/>
      <c r="B1983" s="30"/>
      <c r="C1983" s="30"/>
      <c r="D1983" s="30"/>
      <c r="E1983" s="30" t="s">
        <v>41</v>
      </c>
      <c r="F1983" s="31">
        <v>32.49</v>
      </c>
      <c r="G1983" s="30" t="s">
        <v>42</v>
      </c>
      <c r="H1983" s="31">
        <v>0</v>
      </c>
      <c r="I1983" s="30" t="s">
        <v>43</v>
      </c>
      <c r="J1983" s="31">
        <v>32.49</v>
      </c>
      <c r="K1983" s="32"/>
      <c r="L1983" s="29"/>
      <c r="M1983" s="6">
        <f t="shared" si="468"/>
        <v>0</v>
      </c>
    </row>
    <row r="1984" spans="1:15" ht="18" customHeight="1" x14ac:dyDescent="0.25">
      <c r="A1984" s="30"/>
      <c r="B1984" s="30"/>
      <c r="C1984" s="30"/>
      <c r="D1984" s="30"/>
      <c r="E1984" s="30" t="s">
        <v>44</v>
      </c>
      <c r="F1984" s="31">
        <f>J1984-J1980</f>
        <v>124.19999999999993</v>
      </c>
      <c r="G1984" s="30"/>
      <c r="H1984" s="187" t="s">
        <v>45</v>
      </c>
      <c r="I1984" s="188"/>
      <c r="J1984" s="31">
        <v>627.05999999999995</v>
      </c>
      <c r="K1984" s="34">
        <f>TRUNC(K1980*1.247,2)</f>
        <v>627.05999999999995</v>
      </c>
      <c r="L1984" s="29"/>
      <c r="M1984" s="6">
        <f t="shared" si="468"/>
        <v>0</v>
      </c>
    </row>
    <row r="1985" spans="1:15" x14ac:dyDescent="0.25">
      <c r="A1985" s="35"/>
      <c r="B1985" s="35"/>
      <c r="C1985" s="35"/>
      <c r="D1985" s="35"/>
      <c r="E1985" s="35"/>
      <c r="F1985" s="35"/>
      <c r="G1985" s="35" t="s">
        <v>46</v>
      </c>
      <c r="H1985" s="36" t="s">
        <v>429</v>
      </c>
      <c r="I1985" s="35" t="s">
        <v>48</v>
      </c>
      <c r="J1985" s="37">
        <f>TRUNC(J1984*H1985,2)</f>
        <v>1881.18</v>
      </c>
      <c r="K1985" s="38">
        <f>TRUNC(H1985*K1984,2)</f>
        <v>1881.18</v>
      </c>
      <c r="L1985" s="39"/>
      <c r="M1985" s="6">
        <f t="shared" si="468"/>
        <v>0</v>
      </c>
      <c r="N1985" s="40">
        <f t="shared" ref="N1985:O1985" si="513">J1985</f>
        <v>1881.18</v>
      </c>
      <c r="O1985" s="40">
        <f t="shared" si="513"/>
        <v>1881.18</v>
      </c>
    </row>
    <row r="1986" spans="1:15" ht="0.75" customHeight="1" x14ac:dyDescent="0.25">
      <c r="A1986" s="41"/>
      <c r="B1986" s="41"/>
      <c r="C1986" s="41"/>
      <c r="D1986" s="41"/>
      <c r="E1986" s="41"/>
      <c r="F1986" s="41"/>
      <c r="G1986" s="41"/>
      <c r="H1986" s="41"/>
      <c r="I1986" s="41"/>
      <c r="J1986" s="41"/>
      <c r="K1986" s="42"/>
      <c r="L1986" s="43"/>
      <c r="M1986" s="6">
        <f t="shared" si="468"/>
        <v>0</v>
      </c>
    </row>
    <row r="1987" spans="1:15" ht="18" customHeight="1" x14ac:dyDescent="0.25">
      <c r="A1987" s="11" t="s">
        <v>1330</v>
      </c>
      <c r="B1987" s="12" t="s">
        <v>11</v>
      </c>
      <c r="C1987" s="11" t="s">
        <v>12</v>
      </c>
      <c r="D1987" s="11" t="s">
        <v>13</v>
      </c>
      <c r="E1987" s="185" t="s">
        <v>14</v>
      </c>
      <c r="F1987" s="184"/>
      <c r="G1987" s="13" t="s">
        <v>15</v>
      </c>
      <c r="H1987" s="12" t="s">
        <v>16</v>
      </c>
      <c r="I1987" s="12" t="s">
        <v>17</v>
      </c>
      <c r="J1987" s="12" t="s">
        <v>18</v>
      </c>
      <c r="K1987" s="14"/>
      <c r="L1987" s="15"/>
      <c r="M1987" s="6">
        <f t="shared" si="468"/>
        <v>0</v>
      </c>
    </row>
    <row r="1988" spans="1:15" ht="51.75" customHeight="1" x14ac:dyDescent="0.25">
      <c r="A1988" s="16" t="s">
        <v>19</v>
      </c>
      <c r="B1988" s="17" t="s">
        <v>1331</v>
      </c>
      <c r="C1988" s="16" t="s">
        <v>21</v>
      </c>
      <c r="D1988" s="16" t="s">
        <v>1332</v>
      </c>
      <c r="E1988" s="186" t="s">
        <v>543</v>
      </c>
      <c r="F1988" s="184"/>
      <c r="G1988" s="18" t="s">
        <v>159</v>
      </c>
      <c r="H1988" s="19">
        <v>1</v>
      </c>
      <c r="I1988" s="20">
        <v>781.88</v>
      </c>
      <c r="J1988" s="20">
        <v>781.88</v>
      </c>
      <c r="K1988" s="52">
        <f>SUM(K1989:K1992)</f>
        <v>781.88</v>
      </c>
      <c r="L1988" s="22"/>
      <c r="M1988" s="6">
        <f t="shared" si="468"/>
        <v>0</v>
      </c>
    </row>
    <row r="1989" spans="1:15" ht="25.5" customHeight="1" x14ac:dyDescent="0.25">
      <c r="A1989" s="23" t="s">
        <v>25</v>
      </c>
      <c r="B1989" s="24" t="s">
        <v>1333</v>
      </c>
      <c r="C1989" s="23" t="s">
        <v>21</v>
      </c>
      <c r="D1989" s="23" t="s">
        <v>1334</v>
      </c>
      <c r="E1989" s="183" t="s">
        <v>543</v>
      </c>
      <c r="F1989" s="184"/>
      <c r="G1989" s="25" t="s">
        <v>159</v>
      </c>
      <c r="H1989" s="26">
        <v>1</v>
      </c>
      <c r="I1989" s="27">
        <v>697.6</v>
      </c>
      <c r="J1989" s="27">
        <v>697.6</v>
      </c>
      <c r="K1989" s="28">
        <f t="shared" ref="K1989:K1992" si="514">TRUNC(H1989*I1989,2)</f>
        <v>697.6</v>
      </c>
      <c r="L1989" s="29"/>
      <c r="M1989" s="6">
        <f t="shared" si="468"/>
        <v>0</v>
      </c>
    </row>
    <row r="1990" spans="1:15" ht="25.5" customHeight="1" x14ac:dyDescent="0.25">
      <c r="A1990" s="23" t="s">
        <v>25</v>
      </c>
      <c r="B1990" s="24" t="s">
        <v>1335</v>
      </c>
      <c r="C1990" s="23" t="s">
        <v>21</v>
      </c>
      <c r="D1990" s="23" t="s">
        <v>1336</v>
      </c>
      <c r="E1990" s="183" t="s">
        <v>543</v>
      </c>
      <c r="F1990" s="184"/>
      <c r="G1990" s="25" t="s">
        <v>159</v>
      </c>
      <c r="H1990" s="26">
        <v>1</v>
      </c>
      <c r="I1990" s="27">
        <v>14.32</v>
      </c>
      <c r="J1990" s="27">
        <v>14.32</v>
      </c>
      <c r="K1990" s="28">
        <f t="shared" si="514"/>
        <v>14.32</v>
      </c>
      <c r="L1990" s="29"/>
      <c r="M1990" s="6">
        <f t="shared" si="468"/>
        <v>0</v>
      </c>
    </row>
    <row r="1991" spans="1:15" ht="39" customHeight="1" x14ac:dyDescent="0.25">
      <c r="A1991" s="23" t="s">
        <v>25</v>
      </c>
      <c r="B1991" s="24" t="s">
        <v>1337</v>
      </c>
      <c r="C1991" s="23" t="s">
        <v>21</v>
      </c>
      <c r="D1991" s="23" t="s">
        <v>1338</v>
      </c>
      <c r="E1991" s="183" t="s">
        <v>543</v>
      </c>
      <c r="F1991" s="184"/>
      <c r="G1991" s="25" t="s">
        <v>159</v>
      </c>
      <c r="H1991" s="26">
        <v>1</v>
      </c>
      <c r="I1991" s="27">
        <v>59.15</v>
      </c>
      <c r="J1991" s="27">
        <v>59.15</v>
      </c>
      <c r="K1991" s="28">
        <f t="shared" si="514"/>
        <v>59.15</v>
      </c>
      <c r="L1991" s="29"/>
      <c r="M1991" s="6">
        <f t="shared" si="468"/>
        <v>0</v>
      </c>
    </row>
    <row r="1992" spans="1:15" ht="39" customHeight="1" x14ac:dyDescent="0.25">
      <c r="A1992" s="23" t="s">
        <v>25</v>
      </c>
      <c r="B1992" s="24" t="s">
        <v>1339</v>
      </c>
      <c r="C1992" s="23" t="s">
        <v>21</v>
      </c>
      <c r="D1992" s="23" t="s">
        <v>1340</v>
      </c>
      <c r="E1992" s="183" t="s">
        <v>543</v>
      </c>
      <c r="F1992" s="184"/>
      <c r="G1992" s="25" t="s">
        <v>159</v>
      </c>
      <c r="H1992" s="26">
        <v>1</v>
      </c>
      <c r="I1992" s="27">
        <v>10.81</v>
      </c>
      <c r="J1992" s="27">
        <v>10.81</v>
      </c>
      <c r="K1992" s="28">
        <f t="shared" si="514"/>
        <v>10.81</v>
      </c>
      <c r="L1992" s="29"/>
      <c r="M1992" s="6">
        <f t="shared" si="468"/>
        <v>0</v>
      </c>
    </row>
    <row r="1993" spans="1:15" ht="18" customHeight="1" x14ac:dyDescent="0.25">
      <c r="A1993" s="30"/>
      <c r="B1993" s="30"/>
      <c r="C1993" s="30"/>
      <c r="D1993" s="30"/>
      <c r="E1993" s="30" t="s">
        <v>41</v>
      </c>
      <c r="F1993" s="31">
        <v>56.89</v>
      </c>
      <c r="G1993" s="30" t="s">
        <v>42</v>
      </c>
      <c r="H1993" s="31">
        <v>0</v>
      </c>
      <c r="I1993" s="30" t="s">
        <v>43</v>
      </c>
      <c r="J1993" s="31">
        <v>56.89</v>
      </c>
      <c r="K1993" s="32"/>
      <c r="L1993" s="29"/>
      <c r="M1993" s="6">
        <f t="shared" si="468"/>
        <v>0</v>
      </c>
    </row>
    <row r="1994" spans="1:15" ht="18" customHeight="1" x14ac:dyDescent="0.25">
      <c r="A1994" s="30"/>
      <c r="B1994" s="30"/>
      <c r="C1994" s="30"/>
      <c r="D1994" s="30"/>
      <c r="E1994" s="30" t="s">
        <v>44</v>
      </c>
      <c r="F1994" s="31">
        <v>200.94</v>
      </c>
      <c r="G1994" s="30"/>
      <c r="H1994" s="187" t="s">
        <v>45</v>
      </c>
      <c r="I1994" s="188"/>
      <c r="J1994" s="31">
        <v>975</v>
      </c>
      <c r="K1994" s="46">
        <f>TRUNC(K1988*1.247,2)</f>
        <v>975</v>
      </c>
      <c r="L1994" s="29"/>
      <c r="M1994" s="6">
        <f t="shared" si="468"/>
        <v>0</v>
      </c>
    </row>
    <row r="1995" spans="1:15" x14ac:dyDescent="0.25">
      <c r="A1995" s="35"/>
      <c r="B1995" s="35"/>
      <c r="C1995" s="35"/>
      <c r="D1995" s="35"/>
      <c r="E1995" s="35"/>
      <c r="F1995" s="35"/>
      <c r="G1995" s="35" t="s">
        <v>46</v>
      </c>
      <c r="H1995" s="36" t="s">
        <v>170</v>
      </c>
      <c r="I1995" s="35" t="s">
        <v>48</v>
      </c>
      <c r="J1995" s="37">
        <f>TRUNC(J1994*H1995,2)</f>
        <v>975</v>
      </c>
      <c r="K1995" s="45">
        <f>TRUNC(H1995*K1994,2)</f>
        <v>975</v>
      </c>
      <c r="L1995" s="39">
        <f>J1995-K1995</f>
        <v>0</v>
      </c>
      <c r="M1995" s="6">
        <f t="shared" si="468"/>
        <v>0</v>
      </c>
      <c r="N1995" s="40">
        <f t="shared" ref="N1995:O1995" si="515">J1995</f>
        <v>975</v>
      </c>
      <c r="O1995" s="40">
        <f t="shared" si="515"/>
        <v>975</v>
      </c>
    </row>
    <row r="1996" spans="1:15" ht="0.75" customHeight="1" x14ac:dyDescent="0.25">
      <c r="A1996" s="41"/>
      <c r="B1996" s="41"/>
      <c r="C1996" s="41"/>
      <c r="D1996" s="41"/>
      <c r="E1996" s="41"/>
      <c r="F1996" s="41"/>
      <c r="G1996" s="41"/>
      <c r="H1996" s="41"/>
      <c r="I1996" s="41"/>
      <c r="J1996" s="41"/>
      <c r="K1996" s="42"/>
      <c r="L1996" s="43"/>
      <c r="M1996" s="6">
        <f t="shared" si="468"/>
        <v>0</v>
      </c>
    </row>
    <row r="1997" spans="1:15" ht="18" customHeight="1" x14ac:dyDescent="0.25">
      <c r="A1997" s="11" t="s">
        <v>1341</v>
      </c>
      <c r="B1997" s="12" t="s">
        <v>11</v>
      </c>
      <c r="C1997" s="11" t="s">
        <v>12</v>
      </c>
      <c r="D1997" s="11" t="s">
        <v>13</v>
      </c>
      <c r="E1997" s="185" t="s">
        <v>14</v>
      </c>
      <c r="F1997" s="184"/>
      <c r="G1997" s="13" t="s">
        <v>15</v>
      </c>
      <c r="H1997" s="12" t="s">
        <v>16</v>
      </c>
      <c r="I1997" s="12" t="s">
        <v>17</v>
      </c>
      <c r="J1997" s="12" t="s">
        <v>18</v>
      </c>
      <c r="K1997" s="14"/>
      <c r="L1997" s="15"/>
      <c r="M1997" s="6">
        <f t="shared" si="468"/>
        <v>0</v>
      </c>
    </row>
    <row r="1998" spans="1:15" ht="39" customHeight="1" x14ac:dyDescent="0.25">
      <c r="A1998" s="16" t="s">
        <v>19</v>
      </c>
      <c r="B1998" s="17" t="s">
        <v>1342</v>
      </c>
      <c r="C1998" s="16" t="s">
        <v>21</v>
      </c>
      <c r="D1998" s="16" t="s">
        <v>1343</v>
      </c>
      <c r="E1998" s="186" t="s">
        <v>543</v>
      </c>
      <c r="F1998" s="184"/>
      <c r="G1998" s="18" t="s">
        <v>159</v>
      </c>
      <c r="H1998" s="19">
        <v>1</v>
      </c>
      <c r="I1998" s="20">
        <v>47.07</v>
      </c>
      <c r="J1998" s="20">
        <v>47.07</v>
      </c>
      <c r="K1998" s="52">
        <f>SUM(K1999:K2004)</f>
        <v>47.069999999999993</v>
      </c>
      <c r="L1998" s="22"/>
      <c r="M1998" s="6">
        <f t="shared" si="468"/>
        <v>0</v>
      </c>
    </row>
    <row r="1999" spans="1:15" ht="25.5" customHeight="1" x14ac:dyDescent="0.25">
      <c r="A1999" s="23" t="s">
        <v>25</v>
      </c>
      <c r="B1999" s="24" t="s">
        <v>1113</v>
      </c>
      <c r="C1999" s="23" t="s">
        <v>21</v>
      </c>
      <c r="D1999" s="23" t="s">
        <v>1114</v>
      </c>
      <c r="E1999" s="183" t="s">
        <v>23</v>
      </c>
      <c r="F1999" s="184"/>
      <c r="G1999" s="25" t="s">
        <v>24</v>
      </c>
      <c r="H1999" s="26">
        <v>0.3987</v>
      </c>
      <c r="I1999" s="27">
        <v>20.92</v>
      </c>
      <c r="J1999" s="27">
        <v>8.34</v>
      </c>
      <c r="K1999" s="28">
        <f t="shared" ref="K1999:K2004" si="516">TRUNC(H1999*I1999,2)</f>
        <v>8.34</v>
      </c>
      <c r="L1999" s="29"/>
      <c r="M1999" s="6">
        <f t="shared" si="468"/>
        <v>0</v>
      </c>
    </row>
    <row r="2000" spans="1:15" ht="25.5" customHeight="1" x14ac:dyDescent="0.25">
      <c r="A2000" s="23" t="s">
        <v>25</v>
      </c>
      <c r="B2000" s="24" t="s">
        <v>160</v>
      </c>
      <c r="C2000" s="23" t="s">
        <v>21</v>
      </c>
      <c r="D2000" s="23" t="s">
        <v>161</v>
      </c>
      <c r="E2000" s="183" t="s">
        <v>23</v>
      </c>
      <c r="F2000" s="184"/>
      <c r="G2000" s="25" t="s">
        <v>24</v>
      </c>
      <c r="H2000" s="26">
        <v>0.3987</v>
      </c>
      <c r="I2000" s="27">
        <v>25.55</v>
      </c>
      <c r="J2000" s="27">
        <v>10.18</v>
      </c>
      <c r="K2000" s="28">
        <f t="shared" si="516"/>
        <v>10.18</v>
      </c>
      <c r="L2000" s="29"/>
      <c r="M2000" s="6">
        <f t="shared" si="468"/>
        <v>0</v>
      </c>
    </row>
    <row r="2001" spans="1:15" ht="24" customHeight="1" x14ac:dyDescent="0.25">
      <c r="A2001" s="23" t="s">
        <v>28</v>
      </c>
      <c r="B2001" s="24" t="s">
        <v>1119</v>
      </c>
      <c r="C2001" s="23" t="s">
        <v>21</v>
      </c>
      <c r="D2001" s="23" t="s">
        <v>1120</v>
      </c>
      <c r="E2001" s="183" t="s">
        <v>31</v>
      </c>
      <c r="F2001" s="184"/>
      <c r="G2001" s="25" t="s">
        <v>159</v>
      </c>
      <c r="H2001" s="26">
        <v>1.54E-2</v>
      </c>
      <c r="I2001" s="27">
        <v>2.75</v>
      </c>
      <c r="J2001" s="27">
        <v>0.04</v>
      </c>
      <c r="K2001" s="28">
        <f t="shared" si="516"/>
        <v>0.04</v>
      </c>
      <c r="L2001" s="29"/>
      <c r="M2001" s="6">
        <f t="shared" si="468"/>
        <v>0</v>
      </c>
    </row>
    <row r="2002" spans="1:15" ht="24" customHeight="1" x14ac:dyDescent="0.25">
      <c r="A2002" s="23" t="s">
        <v>28</v>
      </c>
      <c r="B2002" s="24" t="s">
        <v>1125</v>
      </c>
      <c r="C2002" s="23" t="s">
        <v>21</v>
      </c>
      <c r="D2002" s="23" t="s">
        <v>1126</v>
      </c>
      <c r="E2002" s="183" t="s">
        <v>31</v>
      </c>
      <c r="F2002" s="184"/>
      <c r="G2002" s="25" t="s">
        <v>159</v>
      </c>
      <c r="H2002" s="26">
        <v>2.92E-2</v>
      </c>
      <c r="I2002" s="27">
        <v>76.94</v>
      </c>
      <c r="J2002" s="27">
        <v>2.2400000000000002</v>
      </c>
      <c r="K2002" s="28">
        <f t="shared" si="516"/>
        <v>2.2400000000000002</v>
      </c>
      <c r="L2002" s="29"/>
      <c r="M2002" s="6">
        <f t="shared" si="468"/>
        <v>0</v>
      </c>
    </row>
    <row r="2003" spans="1:15" ht="25.5" customHeight="1" x14ac:dyDescent="0.25">
      <c r="A2003" s="23" t="s">
        <v>28</v>
      </c>
      <c r="B2003" s="24" t="s">
        <v>1117</v>
      </c>
      <c r="C2003" s="23" t="s">
        <v>21</v>
      </c>
      <c r="D2003" s="23" t="s">
        <v>1118</v>
      </c>
      <c r="E2003" s="183" t="s">
        <v>31</v>
      </c>
      <c r="F2003" s="184"/>
      <c r="G2003" s="25" t="s">
        <v>159</v>
      </c>
      <c r="H2003" s="26">
        <v>4.3999999999999997E-2</v>
      </c>
      <c r="I2003" s="27">
        <v>87.17</v>
      </c>
      <c r="J2003" s="27">
        <v>3.83</v>
      </c>
      <c r="K2003" s="28">
        <f t="shared" si="516"/>
        <v>3.83</v>
      </c>
      <c r="L2003" s="29"/>
      <c r="M2003" s="6">
        <f t="shared" si="468"/>
        <v>0</v>
      </c>
    </row>
    <row r="2004" spans="1:15" ht="25.5" customHeight="1" x14ac:dyDescent="0.25">
      <c r="A2004" s="23" t="s">
        <v>28</v>
      </c>
      <c r="B2004" s="24" t="s">
        <v>1344</v>
      </c>
      <c r="C2004" s="23" t="s">
        <v>21</v>
      </c>
      <c r="D2004" s="23" t="s">
        <v>1345</v>
      </c>
      <c r="E2004" s="183" t="s">
        <v>31</v>
      </c>
      <c r="F2004" s="184"/>
      <c r="G2004" s="25" t="s">
        <v>159</v>
      </c>
      <c r="H2004" s="26">
        <v>1</v>
      </c>
      <c r="I2004" s="27">
        <v>22.44</v>
      </c>
      <c r="J2004" s="27">
        <v>22.44</v>
      </c>
      <c r="K2004" s="28">
        <f t="shared" si="516"/>
        <v>22.44</v>
      </c>
      <c r="L2004" s="29"/>
      <c r="M2004" s="6">
        <f t="shared" si="468"/>
        <v>0</v>
      </c>
    </row>
    <row r="2005" spans="1:15" ht="18" customHeight="1" x14ac:dyDescent="0.25">
      <c r="A2005" s="30"/>
      <c r="B2005" s="30"/>
      <c r="C2005" s="30"/>
      <c r="D2005" s="30"/>
      <c r="E2005" s="30" t="s">
        <v>41</v>
      </c>
      <c r="F2005" s="31">
        <v>14.8</v>
      </c>
      <c r="G2005" s="30" t="s">
        <v>42</v>
      </c>
      <c r="H2005" s="31">
        <v>0</v>
      </c>
      <c r="I2005" s="30" t="s">
        <v>43</v>
      </c>
      <c r="J2005" s="31">
        <v>14.8</v>
      </c>
      <c r="K2005" s="32"/>
      <c r="L2005" s="29"/>
      <c r="M2005" s="6">
        <f t="shared" si="468"/>
        <v>0</v>
      </c>
    </row>
    <row r="2006" spans="1:15" ht="18" customHeight="1" x14ac:dyDescent="0.25">
      <c r="A2006" s="30"/>
      <c r="B2006" s="30"/>
      <c r="C2006" s="30"/>
      <c r="D2006" s="30"/>
      <c r="E2006" s="30" t="s">
        <v>44</v>
      </c>
      <c r="F2006" s="31">
        <v>12.09</v>
      </c>
      <c r="G2006" s="30"/>
      <c r="H2006" s="187" t="s">
        <v>45</v>
      </c>
      <c r="I2006" s="188"/>
      <c r="J2006" s="31">
        <v>58.69</v>
      </c>
      <c r="K2006" s="46">
        <f>TRUNC(K1998*1.247,2)</f>
        <v>58.69</v>
      </c>
      <c r="L2006" s="29"/>
      <c r="M2006" s="6">
        <f t="shared" si="468"/>
        <v>0</v>
      </c>
    </row>
    <row r="2007" spans="1:15" x14ac:dyDescent="0.25">
      <c r="A2007" s="35"/>
      <c r="B2007" s="35"/>
      <c r="C2007" s="35"/>
      <c r="D2007" s="35"/>
      <c r="E2007" s="35"/>
      <c r="F2007" s="35"/>
      <c r="G2007" s="35" t="s">
        <v>46</v>
      </c>
      <c r="H2007" s="36" t="s">
        <v>111</v>
      </c>
      <c r="I2007" s="35" t="s">
        <v>48</v>
      </c>
      <c r="J2007" s="37">
        <f>TRUNC(J2006*H2007,2)</f>
        <v>469.52</v>
      </c>
      <c r="K2007" s="45">
        <f>TRUNC(H2007*K2006,2)</f>
        <v>469.52</v>
      </c>
      <c r="L2007" s="39">
        <f>J2007-K2007</f>
        <v>0</v>
      </c>
      <c r="M2007" s="6">
        <f t="shared" si="468"/>
        <v>0</v>
      </c>
      <c r="N2007" s="40">
        <f t="shared" ref="N2007:O2007" si="517">J2007</f>
        <v>469.52</v>
      </c>
      <c r="O2007" s="40">
        <f t="shared" si="517"/>
        <v>469.52</v>
      </c>
    </row>
    <row r="2008" spans="1:15" ht="0.75" customHeight="1" x14ac:dyDescent="0.25">
      <c r="A2008" s="41"/>
      <c r="B2008" s="41"/>
      <c r="C2008" s="41"/>
      <c r="D2008" s="41"/>
      <c r="E2008" s="41"/>
      <c r="F2008" s="41"/>
      <c r="G2008" s="41"/>
      <c r="H2008" s="41"/>
      <c r="I2008" s="41"/>
      <c r="J2008" s="41"/>
      <c r="K2008" s="42"/>
      <c r="L2008" s="43"/>
      <c r="M2008" s="6">
        <f t="shared" si="468"/>
        <v>0</v>
      </c>
    </row>
    <row r="2009" spans="1:15" ht="18" customHeight="1" x14ac:dyDescent="0.25">
      <c r="A2009" s="11" t="s">
        <v>1346</v>
      </c>
      <c r="B2009" s="12" t="s">
        <v>11</v>
      </c>
      <c r="C2009" s="11" t="s">
        <v>12</v>
      </c>
      <c r="D2009" s="11" t="s">
        <v>13</v>
      </c>
      <c r="E2009" s="185" t="s">
        <v>14</v>
      </c>
      <c r="F2009" s="184"/>
      <c r="G2009" s="13" t="s">
        <v>15</v>
      </c>
      <c r="H2009" s="12" t="s">
        <v>16</v>
      </c>
      <c r="I2009" s="12" t="s">
        <v>17</v>
      </c>
      <c r="J2009" s="12" t="s">
        <v>18</v>
      </c>
      <c r="K2009" s="14"/>
      <c r="L2009" s="15"/>
      <c r="M2009" s="6">
        <f t="shared" si="468"/>
        <v>0</v>
      </c>
    </row>
    <row r="2010" spans="1:15" ht="39" customHeight="1" x14ac:dyDescent="0.25">
      <c r="A2010" s="16" t="s">
        <v>19</v>
      </c>
      <c r="B2010" s="17" t="s">
        <v>1347</v>
      </c>
      <c r="C2010" s="16" t="s">
        <v>21</v>
      </c>
      <c r="D2010" s="16" t="s">
        <v>1348</v>
      </c>
      <c r="E2010" s="186" t="s">
        <v>543</v>
      </c>
      <c r="F2010" s="184"/>
      <c r="G2010" s="18" t="s">
        <v>159</v>
      </c>
      <c r="H2010" s="19">
        <v>1</v>
      </c>
      <c r="I2010" s="20">
        <v>19.12</v>
      </c>
      <c r="J2010" s="20">
        <v>19.12</v>
      </c>
      <c r="K2010" s="52">
        <f>SUM(K2011:K2016)</f>
        <v>19.12</v>
      </c>
      <c r="L2010" s="22"/>
      <c r="M2010" s="6">
        <f t="shared" si="468"/>
        <v>0</v>
      </c>
    </row>
    <row r="2011" spans="1:15" ht="25.5" customHeight="1" x14ac:dyDescent="0.25">
      <c r="A2011" s="23" t="s">
        <v>25</v>
      </c>
      <c r="B2011" s="24" t="s">
        <v>160</v>
      </c>
      <c r="C2011" s="23" t="s">
        <v>21</v>
      </c>
      <c r="D2011" s="23" t="s">
        <v>161</v>
      </c>
      <c r="E2011" s="183" t="s">
        <v>23</v>
      </c>
      <c r="F2011" s="184"/>
      <c r="G2011" s="25" t="s">
        <v>24</v>
      </c>
      <c r="H2011" s="26">
        <v>0.16520000000000001</v>
      </c>
      <c r="I2011" s="27">
        <v>25.55</v>
      </c>
      <c r="J2011" s="27">
        <v>4.22</v>
      </c>
      <c r="K2011" s="28">
        <f t="shared" ref="K2011:K2016" si="518">TRUNC(H2011*I2011,2)</f>
        <v>4.22</v>
      </c>
      <c r="L2011" s="29"/>
      <c r="M2011" s="6">
        <f t="shared" si="468"/>
        <v>0</v>
      </c>
    </row>
    <row r="2012" spans="1:15" ht="25.5" customHeight="1" x14ac:dyDescent="0.25">
      <c r="A2012" s="23" t="s">
        <v>25</v>
      </c>
      <c r="B2012" s="24" t="s">
        <v>1113</v>
      </c>
      <c r="C2012" s="23" t="s">
        <v>21</v>
      </c>
      <c r="D2012" s="23" t="s">
        <v>1114</v>
      </c>
      <c r="E2012" s="183" t="s">
        <v>23</v>
      </c>
      <c r="F2012" s="184"/>
      <c r="G2012" s="25" t="s">
        <v>24</v>
      </c>
      <c r="H2012" s="26">
        <v>0.16520000000000001</v>
      </c>
      <c r="I2012" s="27">
        <v>20.92</v>
      </c>
      <c r="J2012" s="27">
        <v>3.45</v>
      </c>
      <c r="K2012" s="28">
        <f t="shared" si="518"/>
        <v>3.45</v>
      </c>
      <c r="L2012" s="29"/>
      <c r="M2012" s="6">
        <f t="shared" si="468"/>
        <v>0</v>
      </c>
    </row>
    <row r="2013" spans="1:15" ht="25.5" customHeight="1" x14ac:dyDescent="0.25">
      <c r="A2013" s="23" t="s">
        <v>28</v>
      </c>
      <c r="B2013" s="24" t="s">
        <v>1117</v>
      </c>
      <c r="C2013" s="23" t="s">
        <v>21</v>
      </c>
      <c r="D2013" s="23" t="s">
        <v>1118</v>
      </c>
      <c r="E2013" s="183" t="s">
        <v>31</v>
      </c>
      <c r="F2013" s="184"/>
      <c r="G2013" s="25" t="s">
        <v>159</v>
      </c>
      <c r="H2013" s="26">
        <v>7.4999999999999997E-3</v>
      </c>
      <c r="I2013" s="27">
        <v>87.17</v>
      </c>
      <c r="J2013" s="27">
        <v>0.65</v>
      </c>
      <c r="K2013" s="28">
        <f t="shared" si="518"/>
        <v>0.65</v>
      </c>
      <c r="L2013" s="29"/>
      <c r="M2013" s="6">
        <f t="shared" si="468"/>
        <v>0</v>
      </c>
    </row>
    <row r="2014" spans="1:15" ht="24" customHeight="1" x14ac:dyDescent="0.25">
      <c r="A2014" s="23" t="s">
        <v>28</v>
      </c>
      <c r="B2014" s="24" t="s">
        <v>1125</v>
      </c>
      <c r="C2014" s="23" t="s">
        <v>21</v>
      </c>
      <c r="D2014" s="23" t="s">
        <v>1126</v>
      </c>
      <c r="E2014" s="183" t="s">
        <v>31</v>
      </c>
      <c r="F2014" s="184"/>
      <c r="G2014" s="25" t="s">
        <v>159</v>
      </c>
      <c r="H2014" s="26">
        <v>4.8999999999999998E-3</v>
      </c>
      <c r="I2014" s="27">
        <v>76.94</v>
      </c>
      <c r="J2014" s="27">
        <v>0.37</v>
      </c>
      <c r="K2014" s="28">
        <f t="shared" si="518"/>
        <v>0.37</v>
      </c>
      <c r="L2014" s="29"/>
      <c r="M2014" s="6">
        <f t="shared" si="468"/>
        <v>0</v>
      </c>
    </row>
    <row r="2015" spans="1:15" ht="25.5" customHeight="1" x14ac:dyDescent="0.25">
      <c r="A2015" s="23" t="s">
        <v>28</v>
      </c>
      <c r="B2015" s="24" t="s">
        <v>1349</v>
      </c>
      <c r="C2015" s="23" t="s">
        <v>21</v>
      </c>
      <c r="D2015" s="23" t="s">
        <v>1350</v>
      </c>
      <c r="E2015" s="183" t="s">
        <v>31</v>
      </c>
      <c r="F2015" s="184"/>
      <c r="G2015" s="25" t="s">
        <v>159</v>
      </c>
      <c r="H2015" s="26">
        <v>1</v>
      </c>
      <c r="I2015" s="27">
        <v>10.34</v>
      </c>
      <c r="J2015" s="27">
        <v>10.34</v>
      </c>
      <c r="K2015" s="28">
        <f t="shared" si="518"/>
        <v>10.34</v>
      </c>
      <c r="L2015" s="29"/>
      <c r="M2015" s="6">
        <f t="shared" si="468"/>
        <v>0</v>
      </c>
    </row>
    <row r="2016" spans="1:15" ht="24" customHeight="1" x14ac:dyDescent="0.25">
      <c r="A2016" s="23" t="s">
        <v>28</v>
      </c>
      <c r="B2016" s="24" t="s">
        <v>1119</v>
      </c>
      <c r="C2016" s="23" t="s">
        <v>21</v>
      </c>
      <c r="D2016" s="23" t="s">
        <v>1120</v>
      </c>
      <c r="E2016" s="183" t="s">
        <v>31</v>
      </c>
      <c r="F2016" s="184"/>
      <c r="G2016" s="25" t="s">
        <v>159</v>
      </c>
      <c r="H2016" s="26">
        <v>3.5999999999999997E-2</v>
      </c>
      <c r="I2016" s="27">
        <v>2.75</v>
      </c>
      <c r="J2016" s="27">
        <v>0.09</v>
      </c>
      <c r="K2016" s="28">
        <f t="shared" si="518"/>
        <v>0.09</v>
      </c>
      <c r="L2016" s="29"/>
      <c r="M2016" s="6">
        <f t="shared" si="468"/>
        <v>0</v>
      </c>
    </row>
    <row r="2017" spans="1:15" ht="18" customHeight="1" x14ac:dyDescent="0.25">
      <c r="A2017" s="30"/>
      <c r="B2017" s="30"/>
      <c r="C2017" s="30"/>
      <c r="D2017" s="30"/>
      <c r="E2017" s="30" t="s">
        <v>41</v>
      </c>
      <c r="F2017" s="31">
        <v>6.13</v>
      </c>
      <c r="G2017" s="30" t="s">
        <v>42</v>
      </c>
      <c r="H2017" s="31">
        <v>0</v>
      </c>
      <c r="I2017" s="30" t="s">
        <v>43</v>
      </c>
      <c r="J2017" s="31">
        <v>6.13</v>
      </c>
      <c r="K2017" s="32"/>
      <c r="L2017" s="29"/>
      <c r="M2017" s="6">
        <f t="shared" si="468"/>
        <v>0</v>
      </c>
    </row>
    <row r="2018" spans="1:15" ht="18" customHeight="1" x14ac:dyDescent="0.25">
      <c r="A2018" s="30"/>
      <c r="B2018" s="30"/>
      <c r="C2018" s="30"/>
      <c r="D2018" s="30"/>
      <c r="E2018" s="30" t="s">
        <v>44</v>
      </c>
      <c r="F2018" s="31">
        <v>4.91</v>
      </c>
      <c r="G2018" s="30"/>
      <c r="H2018" s="187" t="s">
        <v>45</v>
      </c>
      <c r="I2018" s="188"/>
      <c r="J2018" s="31">
        <v>23.84</v>
      </c>
      <c r="K2018" s="46">
        <f>TRUNC(K2010*1.247,2)</f>
        <v>23.84</v>
      </c>
      <c r="L2018" s="29"/>
      <c r="M2018" s="6">
        <f t="shared" si="468"/>
        <v>0</v>
      </c>
    </row>
    <row r="2019" spans="1:15" x14ac:dyDescent="0.25">
      <c r="A2019" s="35"/>
      <c r="B2019" s="35"/>
      <c r="C2019" s="35"/>
      <c r="D2019" s="35"/>
      <c r="E2019" s="35"/>
      <c r="F2019" s="35"/>
      <c r="G2019" s="35" t="s">
        <v>46</v>
      </c>
      <c r="H2019" s="36" t="s">
        <v>845</v>
      </c>
      <c r="I2019" s="35" t="s">
        <v>48</v>
      </c>
      <c r="J2019" s="37">
        <f>TRUNC(J2018*H2019,2)</f>
        <v>47.68</v>
      </c>
      <c r="K2019" s="45">
        <f>TRUNC(H2019*K2018,2)</f>
        <v>47.68</v>
      </c>
      <c r="L2019" s="39">
        <f>J2019-K2019</f>
        <v>0</v>
      </c>
      <c r="M2019" s="6">
        <f t="shared" si="468"/>
        <v>0</v>
      </c>
      <c r="N2019" s="40">
        <f t="shared" ref="N2019:O2019" si="519">J2019</f>
        <v>47.68</v>
      </c>
      <c r="O2019" s="40">
        <f t="shared" si="519"/>
        <v>47.68</v>
      </c>
    </row>
    <row r="2020" spans="1:15" ht="0.75" customHeight="1" x14ac:dyDescent="0.25">
      <c r="A2020" s="41"/>
      <c r="B2020" s="41"/>
      <c r="C2020" s="41"/>
      <c r="D2020" s="41"/>
      <c r="E2020" s="41"/>
      <c r="F2020" s="41"/>
      <c r="G2020" s="41"/>
      <c r="H2020" s="41"/>
      <c r="I2020" s="41"/>
      <c r="J2020" s="41"/>
      <c r="K2020" s="42"/>
      <c r="L2020" s="43"/>
      <c r="M2020" s="6">
        <f t="shared" si="468"/>
        <v>0</v>
      </c>
    </row>
    <row r="2021" spans="1:15" ht="18" customHeight="1" x14ac:dyDescent="0.25">
      <c r="A2021" s="11" t="s">
        <v>1351</v>
      </c>
      <c r="B2021" s="12" t="s">
        <v>11</v>
      </c>
      <c r="C2021" s="11" t="s">
        <v>12</v>
      </c>
      <c r="D2021" s="11" t="s">
        <v>13</v>
      </c>
      <c r="E2021" s="185" t="s">
        <v>14</v>
      </c>
      <c r="F2021" s="184"/>
      <c r="G2021" s="13" t="s">
        <v>15</v>
      </c>
      <c r="H2021" s="12" t="s">
        <v>16</v>
      </c>
      <c r="I2021" s="12" t="s">
        <v>17</v>
      </c>
      <c r="J2021" s="12" t="s">
        <v>18</v>
      </c>
      <c r="K2021" s="14"/>
      <c r="L2021" s="15"/>
      <c r="M2021" s="6">
        <f t="shared" si="468"/>
        <v>0</v>
      </c>
    </row>
    <row r="2022" spans="1:15" ht="51.75" customHeight="1" x14ac:dyDescent="0.25">
      <c r="A2022" s="16" t="s">
        <v>19</v>
      </c>
      <c r="B2022" s="17" t="s">
        <v>1352</v>
      </c>
      <c r="C2022" s="16" t="s">
        <v>21</v>
      </c>
      <c r="D2022" s="16" t="s">
        <v>1353</v>
      </c>
      <c r="E2022" s="186" t="s">
        <v>543</v>
      </c>
      <c r="F2022" s="184"/>
      <c r="G2022" s="18" t="s">
        <v>159</v>
      </c>
      <c r="H2022" s="19">
        <v>1</v>
      </c>
      <c r="I2022" s="20">
        <v>17.43</v>
      </c>
      <c r="J2022" s="20">
        <v>17.43</v>
      </c>
      <c r="K2022" s="52">
        <f>SUM(K2023:K2028)</f>
        <v>17.43</v>
      </c>
      <c r="L2022" s="22"/>
      <c r="M2022" s="6">
        <f t="shared" si="468"/>
        <v>0</v>
      </c>
    </row>
    <row r="2023" spans="1:15" ht="25.5" customHeight="1" x14ac:dyDescent="0.25">
      <c r="A2023" s="23" t="s">
        <v>25</v>
      </c>
      <c r="B2023" s="24" t="s">
        <v>1113</v>
      </c>
      <c r="C2023" s="23" t="s">
        <v>21</v>
      </c>
      <c r="D2023" s="23" t="s">
        <v>1114</v>
      </c>
      <c r="E2023" s="183" t="s">
        <v>23</v>
      </c>
      <c r="F2023" s="184"/>
      <c r="G2023" s="25" t="s">
        <v>24</v>
      </c>
      <c r="H2023" s="26">
        <v>0.12839999999999999</v>
      </c>
      <c r="I2023" s="27">
        <v>20.92</v>
      </c>
      <c r="J2023" s="27">
        <v>2.68</v>
      </c>
      <c r="K2023" s="28">
        <f t="shared" ref="K2023:K2028" si="520">TRUNC(H2023*I2023,2)</f>
        <v>2.68</v>
      </c>
      <c r="L2023" s="29"/>
      <c r="M2023" s="6">
        <f t="shared" si="468"/>
        <v>0</v>
      </c>
    </row>
    <row r="2024" spans="1:15" ht="25.5" customHeight="1" x14ac:dyDescent="0.25">
      <c r="A2024" s="23" t="s">
        <v>25</v>
      </c>
      <c r="B2024" s="24" t="s">
        <v>160</v>
      </c>
      <c r="C2024" s="23" t="s">
        <v>21</v>
      </c>
      <c r="D2024" s="23" t="s">
        <v>161</v>
      </c>
      <c r="E2024" s="183" t="s">
        <v>23</v>
      </c>
      <c r="F2024" s="184"/>
      <c r="G2024" s="25" t="s">
        <v>24</v>
      </c>
      <c r="H2024" s="26">
        <v>0.12839999999999999</v>
      </c>
      <c r="I2024" s="27">
        <v>25.55</v>
      </c>
      <c r="J2024" s="27">
        <v>3.28</v>
      </c>
      <c r="K2024" s="28">
        <f t="shared" si="520"/>
        <v>3.28</v>
      </c>
      <c r="L2024" s="29"/>
      <c r="M2024" s="6">
        <f t="shared" si="468"/>
        <v>0</v>
      </c>
    </row>
    <row r="2025" spans="1:15" ht="25.5" customHeight="1" x14ac:dyDescent="0.25">
      <c r="A2025" s="23" t="s">
        <v>28</v>
      </c>
      <c r="B2025" s="24" t="s">
        <v>1354</v>
      </c>
      <c r="C2025" s="23" t="s">
        <v>21</v>
      </c>
      <c r="D2025" s="23" t="s">
        <v>1355</v>
      </c>
      <c r="E2025" s="183" t="s">
        <v>31</v>
      </c>
      <c r="F2025" s="184"/>
      <c r="G2025" s="25" t="s">
        <v>159</v>
      </c>
      <c r="H2025" s="26">
        <v>1</v>
      </c>
      <c r="I2025" s="27">
        <v>6.1</v>
      </c>
      <c r="J2025" s="27">
        <v>6.1</v>
      </c>
      <c r="K2025" s="28">
        <f t="shared" si="520"/>
        <v>6.1</v>
      </c>
      <c r="L2025" s="29"/>
      <c r="M2025" s="6">
        <f t="shared" si="468"/>
        <v>0</v>
      </c>
    </row>
    <row r="2026" spans="1:15" ht="25.5" customHeight="1" x14ac:dyDescent="0.25">
      <c r="A2026" s="23" t="s">
        <v>28</v>
      </c>
      <c r="B2026" s="24" t="s">
        <v>1117</v>
      </c>
      <c r="C2026" s="23" t="s">
        <v>21</v>
      </c>
      <c r="D2026" s="23" t="s">
        <v>1118</v>
      </c>
      <c r="E2026" s="183" t="s">
        <v>31</v>
      </c>
      <c r="F2026" s="184"/>
      <c r="G2026" s="25" t="s">
        <v>159</v>
      </c>
      <c r="H2026" s="26">
        <v>0.04</v>
      </c>
      <c r="I2026" s="27">
        <v>87.17</v>
      </c>
      <c r="J2026" s="27">
        <v>3.48</v>
      </c>
      <c r="K2026" s="28">
        <f t="shared" si="520"/>
        <v>3.48</v>
      </c>
      <c r="L2026" s="29"/>
      <c r="M2026" s="6">
        <f t="shared" si="468"/>
        <v>0</v>
      </c>
    </row>
    <row r="2027" spans="1:15" ht="24" customHeight="1" x14ac:dyDescent="0.25">
      <c r="A2027" s="23" t="s">
        <v>28</v>
      </c>
      <c r="B2027" s="24" t="s">
        <v>1119</v>
      </c>
      <c r="C2027" s="23" t="s">
        <v>21</v>
      </c>
      <c r="D2027" s="23" t="s">
        <v>1120</v>
      </c>
      <c r="E2027" s="183" t="s">
        <v>31</v>
      </c>
      <c r="F2027" s="184"/>
      <c r="G2027" s="25" t="s">
        <v>159</v>
      </c>
      <c r="H2027" s="26">
        <v>5.4000000000000003E-3</v>
      </c>
      <c r="I2027" s="27">
        <v>2.75</v>
      </c>
      <c r="J2027" s="27">
        <v>0.01</v>
      </c>
      <c r="K2027" s="28">
        <f t="shared" si="520"/>
        <v>0.01</v>
      </c>
      <c r="L2027" s="29"/>
      <c r="M2027" s="6">
        <f t="shared" si="468"/>
        <v>0</v>
      </c>
    </row>
    <row r="2028" spans="1:15" ht="24" customHeight="1" x14ac:dyDescent="0.25">
      <c r="A2028" s="23" t="s">
        <v>28</v>
      </c>
      <c r="B2028" s="24" t="s">
        <v>1125</v>
      </c>
      <c r="C2028" s="23" t="s">
        <v>21</v>
      </c>
      <c r="D2028" s="23" t="s">
        <v>1126</v>
      </c>
      <c r="E2028" s="183" t="s">
        <v>31</v>
      </c>
      <c r="F2028" s="184"/>
      <c r="G2028" s="25" t="s">
        <v>159</v>
      </c>
      <c r="H2028" s="26">
        <v>2.4500000000000001E-2</v>
      </c>
      <c r="I2028" s="27">
        <v>76.94</v>
      </c>
      <c r="J2028" s="27">
        <v>1.88</v>
      </c>
      <c r="K2028" s="28">
        <f t="shared" si="520"/>
        <v>1.88</v>
      </c>
      <c r="L2028" s="29"/>
      <c r="M2028" s="6">
        <f t="shared" si="468"/>
        <v>0</v>
      </c>
    </row>
    <row r="2029" spans="1:15" ht="18" customHeight="1" x14ac:dyDescent="0.25">
      <c r="A2029" s="30"/>
      <c r="B2029" s="30"/>
      <c r="C2029" s="30"/>
      <c r="D2029" s="30"/>
      <c r="E2029" s="30" t="s">
        <v>41</v>
      </c>
      <c r="F2029" s="31">
        <v>4.76</v>
      </c>
      <c r="G2029" s="30" t="s">
        <v>42</v>
      </c>
      <c r="H2029" s="31">
        <v>0</v>
      </c>
      <c r="I2029" s="30" t="s">
        <v>43</v>
      </c>
      <c r="J2029" s="31">
        <v>4.76</v>
      </c>
      <c r="K2029" s="32"/>
      <c r="L2029" s="29"/>
      <c r="M2029" s="6">
        <f t="shared" si="468"/>
        <v>0</v>
      </c>
    </row>
    <row r="2030" spans="1:15" ht="18" customHeight="1" x14ac:dyDescent="0.25">
      <c r="A2030" s="30"/>
      <c r="B2030" s="30"/>
      <c r="C2030" s="30"/>
      <c r="D2030" s="30"/>
      <c r="E2030" s="30" t="s">
        <v>44</v>
      </c>
      <c r="F2030" s="31">
        <v>4.47</v>
      </c>
      <c r="G2030" s="30"/>
      <c r="H2030" s="187" t="s">
        <v>45</v>
      </c>
      <c r="I2030" s="188"/>
      <c r="J2030" s="31">
        <v>21.73</v>
      </c>
      <c r="K2030" s="46">
        <f>TRUNC(K2022*1.247,2)</f>
        <v>21.73</v>
      </c>
      <c r="L2030" s="29"/>
      <c r="M2030" s="6">
        <f t="shared" si="468"/>
        <v>0</v>
      </c>
    </row>
    <row r="2031" spans="1:15" x14ac:dyDescent="0.25">
      <c r="A2031" s="35"/>
      <c r="B2031" s="35"/>
      <c r="C2031" s="35"/>
      <c r="D2031" s="35"/>
      <c r="E2031" s="35"/>
      <c r="F2031" s="35"/>
      <c r="G2031" s="35" t="s">
        <v>46</v>
      </c>
      <c r="H2031" s="36" t="s">
        <v>826</v>
      </c>
      <c r="I2031" s="35" t="s">
        <v>48</v>
      </c>
      <c r="J2031" s="37">
        <f>TRUNC(J2030*H2031,2)</f>
        <v>152.11000000000001</v>
      </c>
      <c r="K2031" s="45">
        <f>TRUNC(H2031*K2030,2)</f>
        <v>152.11000000000001</v>
      </c>
      <c r="L2031" s="39">
        <f>J2031-K2031</f>
        <v>0</v>
      </c>
      <c r="M2031" s="6">
        <f t="shared" si="468"/>
        <v>0</v>
      </c>
      <c r="N2031" s="40">
        <f t="shared" ref="N2031:O2031" si="521">J2031</f>
        <v>152.11000000000001</v>
      </c>
      <c r="O2031" s="40">
        <f t="shared" si="521"/>
        <v>152.11000000000001</v>
      </c>
    </row>
    <row r="2032" spans="1:15" ht="0.75" customHeight="1" x14ac:dyDescent="0.25">
      <c r="A2032" s="41"/>
      <c r="B2032" s="41"/>
      <c r="C2032" s="41"/>
      <c r="D2032" s="41"/>
      <c r="E2032" s="41"/>
      <c r="F2032" s="41"/>
      <c r="G2032" s="41"/>
      <c r="H2032" s="41"/>
      <c r="I2032" s="41"/>
      <c r="J2032" s="41"/>
      <c r="K2032" s="42"/>
      <c r="L2032" s="43"/>
      <c r="M2032" s="6">
        <f t="shared" si="468"/>
        <v>0</v>
      </c>
    </row>
    <row r="2033" spans="1:15" ht="18" customHeight="1" x14ac:dyDescent="0.25">
      <c r="A2033" s="11" t="s">
        <v>1356</v>
      </c>
      <c r="B2033" s="12" t="s">
        <v>11</v>
      </c>
      <c r="C2033" s="11" t="s">
        <v>12</v>
      </c>
      <c r="D2033" s="11" t="s">
        <v>13</v>
      </c>
      <c r="E2033" s="185" t="s">
        <v>14</v>
      </c>
      <c r="F2033" s="184"/>
      <c r="G2033" s="13" t="s">
        <v>15</v>
      </c>
      <c r="H2033" s="12" t="s">
        <v>16</v>
      </c>
      <c r="I2033" s="12" t="s">
        <v>17</v>
      </c>
      <c r="J2033" s="12" t="s">
        <v>18</v>
      </c>
      <c r="K2033" s="14"/>
      <c r="L2033" s="15"/>
      <c r="M2033" s="6">
        <f t="shared" si="468"/>
        <v>0</v>
      </c>
    </row>
    <row r="2034" spans="1:15" ht="51.75" customHeight="1" x14ac:dyDescent="0.25">
      <c r="A2034" s="16" t="s">
        <v>19</v>
      </c>
      <c r="B2034" s="17" t="s">
        <v>1357</v>
      </c>
      <c r="C2034" s="16" t="s">
        <v>21</v>
      </c>
      <c r="D2034" s="16" t="s">
        <v>1358</v>
      </c>
      <c r="E2034" s="186" t="s">
        <v>543</v>
      </c>
      <c r="F2034" s="184"/>
      <c r="G2034" s="18" t="s">
        <v>159</v>
      </c>
      <c r="H2034" s="19">
        <v>1</v>
      </c>
      <c r="I2034" s="20">
        <v>8.94</v>
      </c>
      <c r="J2034" s="20">
        <v>8.94</v>
      </c>
      <c r="K2034" s="52">
        <f>SUM(K2035:K2040)</f>
        <v>8.94</v>
      </c>
      <c r="L2034" s="22"/>
      <c r="M2034" s="6">
        <f t="shared" si="468"/>
        <v>0</v>
      </c>
    </row>
    <row r="2035" spans="1:15" ht="25.5" customHeight="1" x14ac:dyDescent="0.25">
      <c r="A2035" s="23" t="s">
        <v>25</v>
      </c>
      <c r="B2035" s="24" t="s">
        <v>160</v>
      </c>
      <c r="C2035" s="23" t="s">
        <v>21</v>
      </c>
      <c r="D2035" s="23" t="s">
        <v>161</v>
      </c>
      <c r="E2035" s="183" t="s">
        <v>23</v>
      </c>
      <c r="F2035" s="184"/>
      <c r="G2035" s="25" t="s">
        <v>24</v>
      </c>
      <c r="H2035" s="26">
        <v>9.1899999999999996E-2</v>
      </c>
      <c r="I2035" s="27">
        <v>25.55</v>
      </c>
      <c r="J2035" s="27">
        <v>2.34</v>
      </c>
      <c r="K2035" s="28">
        <f t="shared" ref="K2035:K2040" si="522">TRUNC(H2035*I2035,2)</f>
        <v>2.34</v>
      </c>
      <c r="L2035" s="29"/>
      <c r="M2035" s="6">
        <f t="shared" si="468"/>
        <v>0</v>
      </c>
    </row>
    <row r="2036" spans="1:15" ht="25.5" customHeight="1" x14ac:dyDescent="0.25">
      <c r="A2036" s="23" t="s">
        <v>25</v>
      </c>
      <c r="B2036" s="24" t="s">
        <v>1113</v>
      </c>
      <c r="C2036" s="23" t="s">
        <v>21</v>
      </c>
      <c r="D2036" s="23" t="s">
        <v>1114</v>
      </c>
      <c r="E2036" s="183" t="s">
        <v>23</v>
      </c>
      <c r="F2036" s="184"/>
      <c r="G2036" s="25" t="s">
        <v>24</v>
      </c>
      <c r="H2036" s="26">
        <v>9.1899999999999996E-2</v>
      </c>
      <c r="I2036" s="27">
        <v>20.92</v>
      </c>
      <c r="J2036" s="27">
        <v>1.92</v>
      </c>
      <c r="K2036" s="28">
        <f t="shared" si="522"/>
        <v>1.92</v>
      </c>
      <c r="L2036" s="29"/>
      <c r="M2036" s="6">
        <f t="shared" si="468"/>
        <v>0</v>
      </c>
    </row>
    <row r="2037" spans="1:15" ht="25.5" customHeight="1" x14ac:dyDescent="0.25">
      <c r="A2037" s="23" t="s">
        <v>28</v>
      </c>
      <c r="B2037" s="24" t="s">
        <v>1359</v>
      </c>
      <c r="C2037" s="23" t="s">
        <v>21</v>
      </c>
      <c r="D2037" s="23" t="s">
        <v>1360</v>
      </c>
      <c r="E2037" s="183" t="s">
        <v>31</v>
      </c>
      <c r="F2037" s="184"/>
      <c r="G2037" s="25" t="s">
        <v>159</v>
      </c>
      <c r="H2037" s="26">
        <v>1</v>
      </c>
      <c r="I2037" s="27">
        <v>3.07</v>
      </c>
      <c r="J2037" s="27">
        <v>3.07</v>
      </c>
      <c r="K2037" s="28">
        <f t="shared" si="522"/>
        <v>3.07</v>
      </c>
      <c r="L2037" s="29"/>
      <c r="M2037" s="6">
        <f t="shared" si="468"/>
        <v>0</v>
      </c>
    </row>
    <row r="2038" spans="1:15" ht="25.5" customHeight="1" x14ac:dyDescent="0.25">
      <c r="A2038" s="23" t="s">
        <v>28</v>
      </c>
      <c r="B2038" s="24" t="s">
        <v>1117</v>
      </c>
      <c r="C2038" s="23" t="s">
        <v>21</v>
      </c>
      <c r="D2038" s="23" t="s">
        <v>1118</v>
      </c>
      <c r="E2038" s="183" t="s">
        <v>31</v>
      </c>
      <c r="F2038" s="184"/>
      <c r="G2038" s="25" t="s">
        <v>159</v>
      </c>
      <c r="H2038" s="26">
        <v>1.0999999999999999E-2</v>
      </c>
      <c r="I2038" s="27">
        <v>87.17</v>
      </c>
      <c r="J2038" s="27">
        <v>0.95</v>
      </c>
      <c r="K2038" s="28">
        <f t="shared" si="522"/>
        <v>0.95</v>
      </c>
      <c r="L2038" s="29"/>
      <c r="M2038" s="6">
        <f t="shared" si="468"/>
        <v>0</v>
      </c>
    </row>
    <row r="2039" spans="1:15" ht="24" customHeight="1" x14ac:dyDescent="0.25">
      <c r="A2039" s="23" t="s">
        <v>28</v>
      </c>
      <c r="B2039" s="24" t="s">
        <v>1119</v>
      </c>
      <c r="C2039" s="23" t="s">
        <v>21</v>
      </c>
      <c r="D2039" s="23" t="s">
        <v>1120</v>
      </c>
      <c r="E2039" s="183" t="s">
        <v>31</v>
      </c>
      <c r="F2039" s="184"/>
      <c r="G2039" s="25" t="s">
        <v>159</v>
      </c>
      <c r="H2039" s="26">
        <v>3.9E-2</v>
      </c>
      <c r="I2039" s="27">
        <v>2.75</v>
      </c>
      <c r="J2039" s="27">
        <v>0.1</v>
      </c>
      <c r="K2039" s="28">
        <f t="shared" si="522"/>
        <v>0.1</v>
      </c>
      <c r="L2039" s="29"/>
      <c r="M2039" s="6">
        <f t="shared" si="468"/>
        <v>0</v>
      </c>
    </row>
    <row r="2040" spans="1:15" ht="24" customHeight="1" x14ac:dyDescent="0.25">
      <c r="A2040" s="23" t="s">
        <v>28</v>
      </c>
      <c r="B2040" s="24" t="s">
        <v>1125</v>
      </c>
      <c r="C2040" s="23" t="s">
        <v>21</v>
      </c>
      <c r="D2040" s="23" t="s">
        <v>1126</v>
      </c>
      <c r="E2040" s="183" t="s">
        <v>31</v>
      </c>
      <c r="F2040" s="184"/>
      <c r="G2040" s="25" t="s">
        <v>159</v>
      </c>
      <c r="H2040" s="26">
        <v>7.3000000000000001E-3</v>
      </c>
      <c r="I2040" s="27">
        <v>76.94</v>
      </c>
      <c r="J2040" s="27">
        <v>0.56000000000000005</v>
      </c>
      <c r="K2040" s="28">
        <f t="shared" si="522"/>
        <v>0.56000000000000005</v>
      </c>
      <c r="L2040" s="29"/>
      <c r="M2040" s="6">
        <f t="shared" si="468"/>
        <v>0</v>
      </c>
    </row>
    <row r="2041" spans="1:15" ht="18" customHeight="1" x14ac:dyDescent="0.25">
      <c r="A2041" s="30"/>
      <c r="B2041" s="30"/>
      <c r="C2041" s="30"/>
      <c r="D2041" s="30"/>
      <c r="E2041" s="30" t="s">
        <v>41</v>
      </c>
      <c r="F2041" s="31">
        <v>3.4</v>
      </c>
      <c r="G2041" s="30" t="s">
        <v>42</v>
      </c>
      <c r="H2041" s="31">
        <v>0</v>
      </c>
      <c r="I2041" s="30" t="s">
        <v>43</v>
      </c>
      <c r="J2041" s="31">
        <v>3.4</v>
      </c>
      <c r="K2041" s="32"/>
      <c r="L2041" s="29"/>
      <c r="M2041" s="6">
        <f t="shared" si="468"/>
        <v>0</v>
      </c>
    </row>
    <row r="2042" spans="1:15" ht="18" customHeight="1" x14ac:dyDescent="0.25">
      <c r="A2042" s="30"/>
      <c r="B2042" s="30"/>
      <c r="C2042" s="30"/>
      <c r="D2042" s="30"/>
      <c r="E2042" s="30" t="s">
        <v>44</v>
      </c>
      <c r="F2042" s="31">
        <v>2.29</v>
      </c>
      <c r="G2042" s="30"/>
      <c r="H2042" s="187" t="s">
        <v>45</v>
      </c>
      <c r="I2042" s="188"/>
      <c r="J2042" s="31">
        <v>11.14</v>
      </c>
      <c r="K2042" s="46">
        <f>TRUNC(K2034*1.247,2)</f>
        <v>11.14</v>
      </c>
      <c r="L2042" s="29"/>
      <c r="M2042" s="6">
        <f t="shared" si="468"/>
        <v>0</v>
      </c>
    </row>
    <row r="2043" spans="1:15" x14ac:dyDescent="0.25">
      <c r="A2043" s="35"/>
      <c r="B2043" s="35"/>
      <c r="C2043" s="35"/>
      <c r="D2043" s="35"/>
      <c r="E2043" s="35"/>
      <c r="F2043" s="35"/>
      <c r="G2043" s="35" t="s">
        <v>46</v>
      </c>
      <c r="H2043" s="36" t="s">
        <v>429</v>
      </c>
      <c r="I2043" s="35" t="s">
        <v>48</v>
      </c>
      <c r="J2043" s="37">
        <f>TRUNC(J2042*H2043,2)</f>
        <v>33.42</v>
      </c>
      <c r="K2043" s="45">
        <f>TRUNC(H2043*K2042,2)</f>
        <v>33.42</v>
      </c>
      <c r="L2043" s="39">
        <f>J2043-K2043</f>
        <v>0</v>
      </c>
      <c r="M2043" s="6">
        <f t="shared" si="468"/>
        <v>0</v>
      </c>
      <c r="N2043" s="40">
        <f t="shared" ref="N2043:O2043" si="523">J2043</f>
        <v>33.42</v>
      </c>
      <c r="O2043" s="40">
        <f t="shared" si="523"/>
        <v>33.42</v>
      </c>
    </row>
    <row r="2044" spans="1:15" ht="0.75" customHeight="1" x14ac:dyDescent="0.25">
      <c r="A2044" s="41"/>
      <c r="B2044" s="41"/>
      <c r="C2044" s="41"/>
      <c r="D2044" s="41"/>
      <c r="E2044" s="41"/>
      <c r="F2044" s="41"/>
      <c r="G2044" s="41"/>
      <c r="H2044" s="41"/>
      <c r="I2044" s="41"/>
      <c r="J2044" s="41"/>
      <c r="K2044" s="42"/>
      <c r="L2044" s="43"/>
      <c r="M2044" s="6">
        <f t="shared" ref="M2044:M2298" si="524">ABS(L2044)</f>
        <v>0</v>
      </c>
    </row>
    <row r="2045" spans="1:15" ht="18" customHeight="1" x14ac:dyDescent="0.25">
      <c r="A2045" s="11" t="s">
        <v>1361</v>
      </c>
      <c r="B2045" s="12" t="s">
        <v>11</v>
      </c>
      <c r="C2045" s="11" t="s">
        <v>12</v>
      </c>
      <c r="D2045" s="11" t="s">
        <v>13</v>
      </c>
      <c r="E2045" s="185" t="s">
        <v>14</v>
      </c>
      <c r="F2045" s="184"/>
      <c r="G2045" s="13" t="s">
        <v>15</v>
      </c>
      <c r="H2045" s="12" t="s">
        <v>16</v>
      </c>
      <c r="I2045" s="12" t="s">
        <v>17</v>
      </c>
      <c r="J2045" s="12" t="s">
        <v>18</v>
      </c>
      <c r="K2045" s="14"/>
      <c r="L2045" s="15"/>
      <c r="M2045" s="6">
        <f t="shared" si="524"/>
        <v>0</v>
      </c>
    </row>
    <row r="2046" spans="1:15" ht="51.75" customHeight="1" x14ac:dyDescent="0.25">
      <c r="A2046" s="16" t="s">
        <v>19</v>
      </c>
      <c r="B2046" s="17" t="s">
        <v>1362</v>
      </c>
      <c r="C2046" s="16" t="s">
        <v>21</v>
      </c>
      <c r="D2046" s="16" t="s">
        <v>1363</v>
      </c>
      <c r="E2046" s="186" t="s">
        <v>543</v>
      </c>
      <c r="F2046" s="184"/>
      <c r="G2046" s="18" t="s">
        <v>159</v>
      </c>
      <c r="H2046" s="19">
        <v>1</v>
      </c>
      <c r="I2046" s="20">
        <v>9.92</v>
      </c>
      <c r="J2046" s="20">
        <v>9.92</v>
      </c>
      <c r="K2046" s="52">
        <f>SUM(K2047:K2052)</f>
        <v>9.92</v>
      </c>
      <c r="L2046" s="22"/>
      <c r="M2046" s="6">
        <f t="shared" si="524"/>
        <v>0</v>
      </c>
    </row>
    <row r="2047" spans="1:15" ht="25.5" customHeight="1" x14ac:dyDescent="0.25">
      <c r="A2047" s="23" t="s">
        <v>25</v>
      </c>
      <c r="B2047" s="24" t="s">
        <v>1113</v>
      </c>
      <c r="C2047" s="23" t="s">
        <v>21</v>
      </c>
      <c r="D2047" s="23" t="s">
        <v>1114</v>
      </c>
      <c r="E2047" s="183" t="s">
        <v>23</v>
      </c>
      <c r="F2047" s="184"/>
      <c r="G2047" s="25" t="s">
        <v>24</v>
      </c>
      <c r="H2047" s="26">
        <v>0.127</v>
      </c>
      <c r="I2047" s="27">
        <v>20.92</v>
      </c>
      <c r="J2047" s="27">
        <v>2.65</v>
      </c>
      <c r="K2047" s="28">
        <f t="shared" ref="K2047:K2052" si="525">TRUNC(H2047*I2047,2)</f>
        <v>2.65</v>
      </c>
      <c r="L2047" s="29"/>
      <c r="M2047" s="6">
        <f t="shared" si="524"/>
        <v>0</v>
      </c>
    </row>
    <row r="2048" spans="1:15" ht="25.5" customHeight="1" x14ac:dyDescent="0.25">
      <c r="A2048" s="23" t="s">
        <v>25</v>
      </c>
      <c r="B2048" s="24" t="s">
        <v>160</v>
      </c>
      <c r="C2048" s="23" t="s">
        <v>21</v>
      </c>
      <c r="D2048" s="23" t="s">
        <v>161</v>
      </c>
      <c r="E2048" s="183" t="s">
        <v>23</v>
      </c>
      <c r="F2048" s="184"/>
      <c r="G2048" s="25" t="s">
        <v>24</v>
      </c>
      <c r="H2048" s="26">
        <v>0.127</v>
      </c>
      <c r="I2048" s="27">
        <v>25.55</v>
      </c>
      <c r="J2048" s="27">
        <v>3.24</v>
      </c>
      <c r="K2048" s="28">
        <f t="shared" si="525"/>
        <v>3.24</v>
      </c>
      <c r="L2048" s="29"/>
      <c r="M2048" s="6">
        <f t="shared" si="524"/>
        <v>0</v>
      </c>
    </row>
    <row r="2049" spans="1:15" ht="25.5" customHeight="1" x14ac:dyDescent="0.25">
      <c r="A2049" s="23" t="s">
        <v>28</v>
      </c>
      <c r="B2049" s="24" t="s">
        <v>1117</v>
      </c>
      <c r="C2049" s="23" t="s">
        <v>21</v>
      </c>
      <c r="D2049" s="23" t="s">
        <v>1118</v>
      </c>
      <c r="E2049" s="183" t="s">
        <v>31</v>
      </c>
      <c r="F2049" s="184"/>
      <c r="G2049" s="25" t="s">
        <v>159</v>
      </c>
      <c r="H2049" s="26">
        <v>1.4999999999999999E-2</v>
      </c>
      <c r="I2049" s="27">
        <v>87.17</v>
      </c>
      <c r="J2049" s="27">
        <v>1.3</v>
      </c>
      <c r="K2049" s="28">
        <f t="shared" si="525"/>
        <v>1.3</v>
      </c>
      <c r="L2049" s="29"/>
      <c r="M2049" s="6">
        <f t="shared" si="524"/>
        <v>0</v>
      </c>
    </row>
    <row r="2050" spans="1:15" ht="24" customHeight="1" x14ac:dyDescent="0.25">
      <c r="A2050" s="23" t="s">
        <v>28</v>
      </c>
      <c r="B2050" s="24" t="s">
        <v>1119</v>
      </c>
      <c r="C2050" s="23" t="s">
        <v>21</v>
      </c>
      <c r="D2050" s="23" t="s">
        <v>1120</v>
      </c>
      <c r="E2050" s="183" t="s">
        <v>31</v>
      </c>
      <c r="F2050" s="184"/>
      <c r="G2050" s="25" t="s">
        <v>159</v>
      </c>
      <c r="H2050" s="26">
        <v>7.1000000000000004E-3</v>
      </c>
      <c r="I2050" s="27">
        <v>2.75</v>
      </c>
      <c r="J2050" s="27">
        <v>0.01</v>
      </c>
      <c r="K2050" s="28">
        <f t="shared" si="525"/>
        <v>0.01</v>
      </c>
      <c r="L2050" s="29"/>
      <c r="M2050" s="6">
        <f t="shared" si="524"/>
        <v>0</v>
      </c>
    </row>
    <row r="2051" spans="1:15" ht="24" customHeight="1" x14ac:dyDescent="0.25">
      <c r="A2051" s="23" t="s">
        <v>28</v>
      </c>
      <c r="B2051" s="24" t="s">
        <v>1125</v>
      </c>
      <c r="C2051" s="23" t="s">
        <v>21</v>
      </c>
      <c r="D2051" s="23" t="s">
        <v>1126</v>
      </c>
      <c r="E2051" s="183" t="s">
        <v>31</v>
      </c>
      <c r="F2051" s="184"/>
      <c r="G2051" s="25" t="s">
        <v>159</v>
      </c>
      <c r="H2051" s="26">
        <v>9.9000000000000008E-3</v>
      </c>
      <c r="I2051" s="27">
        <v>76.94</v>
      </c>
      <c r="J2051" s="27">
        <v>0.76</v>
      </c>
      <c r="K2051" s="28">
        <f t="shared" si="525"/>
        <v>0.76</v>
      </c>
      <c r="L2051" s="29"/>
      <c r="M2051" s="6">
        <f t="shared" si="524"/>
        <v>0</v>
      </c>
    </row>
    <row r="2052" spans="1:15" ht="25.5" customHeight="1" x14ac:dyDescent="0.25">
      <c r="A2052" s="23" t="s">
        <v>28</v>
      </c>
      <c r="B2052" s="24" t="s">
        <v>1364</v>
      </c>
      <c r="C2052" s="23" t="s">
        <v>21</v>
      </c>
      <c r="D2052" s="23" t="s">
        <v>1365</v>
      </c>
      <c r="E2052" s="183" t="s">
        <v>31</v>
      </c>
      <c r="F2052" s="184"/>
      <c r="G2052" s="25" t="s">
        <v>159</v>
      </c>
      <c r="H2052" s="26">
        <v>1</v>
      </c>
      <c r="I2052" s="27">
        <v>1.96</v>
      </c>
      <c r="J2052" s="27">
        <v>1.96</v>
      </c>
      <c r="K2052" s="28">
        <f t="shared" si="525"/>
        <v>1.96</v>
      </c>
      <c r="L2052" s="29"/>
      <c r="M2052" s="6">
        <f t="shared" si="524"/>
        <v>0</v>
      </c>
    </row>
    <row r="2053" spans="1:15" ht="18" customHeight="1" x14ac:dyDescent="0.25">
      <c r="A2053" s="30"/>
      <c r="B2053" s="30"/>
      <c r="C2053" s="30"/>
      <c r="D2053" s="30"/>
      <c r="E2053" s="30" t="s">
        <v>41</v>
      </c>
      <c r="F2053" s="31">
        <v>4.71</v>
      </c>
      <c r="G2053" s="30" t="s">
        <v>42</v>
      </c>
      <c r="H2053" s="31">
        <v>0</v>
      </c>
      <c r="I2053" s="30" t="s">
        <v>43</v>
      </c>
      <c r="J2053" s="31">
        <v>4.71</v>
      </c>
      <c r="K2053" s="32"/>
      <c r="L2053" s="29"/>
      <c r="M2053" s="6">
        <f t="shared" si="524"/>
        <v>0</v>
      </c>
    </row>
    <row r="2054" spans="1:15" ht="18" customHeight="1" x14ac:dyDescent="0.25">
      <c r="A2054" s="30"/>
      <c r="B2054" s="30"/>
      <c r="C2054" s="30"/>
      <c r="D2054" s="30"/>
      <c r="E2054" s="30" t="s">
        <v>44</v>
      </c>
      <c r="F2054" s="31">
        <v>2.54</v>
      </c>
      <c r="G2054" s="30"/>
      <c r="H2054" s="187" t="s">
        <v>45</v>
      </c>
      <c r="I2054" s="188"/>
      <c r="J2054" s="31">
        <v>12.37</v>
      </c>
      <c r="K2054" s="46">
        <f>TRUNC(K2046*1.247,2)</f>
        <v>12.37</v>
      </c>
      <c r="L2054" s="29"/>
      <c r="M2054" s="6">
        <f t="shared" si="524"/>
        <v>0</v>
      </c>
    </row>
    <row r="2055" spans="1:15" x14ac:dyDescent="0.25">
      <c r="A2055" s="35"/>
      <c r="B2055" s="35"/>
      <c r="C2055" s="35"/>
      <c r="D2055" s="35"/>
      <c r="E2055" s="35"/>
      <c r="F2055" s="35"/>
      <c r="G2055" s="35" t="s">
        <v>46</v>
      </c>
      <c r="H2055" s="36" t="s">
        <v>832</v>
      </c>
      <c r="I2055" s="35" t="s">
        <v>48</v>
      </c>
      <c r="J2055" s="37">
        <f>TRUNC(J2054*H2055,2)</f>
        <v>309.25</v>
      </c>
      <c r="K2055" s="45">
        <f>TRUNC(H2055*K2054,2)</f>
        <v>309.25</v>
      </c>
      <c r="L2055" s="39">
        <f>J2055-K2055</f>
        <v>0</v>
      </c>
      <c r="M2055" s="6">
        <f t="shared" si="524"/>
        <v>0</v>
      </c>
      <c r="N2055" s="40">
        <f t="shared" ref="N2055:O2055" si="526">J2055</f>
        <v>309.25</v>
      </c>
      <c r="O2055" s="40">
        <f t="shared" si="526"/>
        <v>309.25</v>
      </c>
    </row>
    <row r="2056" spans="1:15" ht="0.75" customHeight="1" x14ac:dyDescent="0.25">
      <c r="A2056" s="41"/>
      <c r="B2056" s="41"/>
      <c r="C2056" s="41"/>
      <c r="D2056" s="41"/>
      <c r="E2056" s="41"/>
      <c r="F2056" s="41"/>
      <c r="G2056" s="41"/>
      <c r="H2056" s="41"/>
      <c r="I2056" s="41"/>
      <c r="J2056" s="41"/>
      <c r="K2056" s="42"/>
      <c r="L2056" s="43"/>
      <c r="M2056" s="6">
        <f t="shared" si="524"/>
        <v>0</v>
      </c>
    </row>
    <row r="2057" spans="1:15" ht="18" customHeight="1" x14ac:dyDescent="0.25">
      <c r="A2057" s="11" t="s">
        <v>1366</v>
      </c>
      <c r="B2057" s="12" t="s">
        <v>11</v>
      </c>
      <c r="C2057" s="11" t="s">
        <v>12</v>
      </c>
      <c r="D2057" s="11" t="s">
        <v>13</v>
      </c>
      <c r="E2057" s="185" t="s">
        <v>14</v>
      </c>
      <c r="F2057" s="184"/>
      <c r="G2057" s="13" t="s">
        <v>15</v>
      </c>
      <c r="H2057" s="12" t="s">
        <v>16</v>
      </c>
      <c r="I2057" s="12" t="s">
        <v>17</v>
      </c>
      <c r="J2057" s="12" t="s">
        <v>18</v>
      </c>
      <c r="K2057" s="14"/>
      <c r="L2057" s="15"/>
      <c r="M2057" s="6">
        <f t="shared" si="524"/>
        <v>0</v>
      </c>
    </row>
    <row r="2058" spans="1:15" ht="51.75" customHeight="1" x14ac:dyDescent="0.25">
      <c r="A2058" s="16" t="s">
        <v>19</v>
      </c>
      <c r="B2058" s="17" t="s">
        <v>1367</v>
      </c>
      <c r="C2058" s="16" t="s">
        <v>21</v>
      </c>
      <c r="D2058" s="16" t="s">
        <v>1368</v>
      </c>
      <c r="E2058" s="186" t="s">
        <v>543</v>
      </c>
      <c r="F2058" s="184"/>
      <c r="G2058" s="18" t="s">
        <v>159</v>
      </c>
      <c r="H2058" s="19">
        <v>1</v>
      </c>
      <c r="I2058" s="20">
        <v>27.96</v>
      </c>
      <c r="J2058" s="20">
        <v>27.96</v>
      </c>
      <c r="K2058" s="52">
        <f>SUM(K2059:K2063)</f>
        <v>27.96</v>
      </c>
      <c r="L2058" s="22"/>
      <c r="M2058" s="6">
        <f t="shared" si="524"/>
        <v>0</v>
      </c>
    </row>
    <row r="2059" spans="1:15" ht="25.5" customHeight="1" x14ac:dyDescent="0.25">
      <c r="A2059" s="23" t="s">
        <v>25</v>
      </c>
      <c r="B2059" s="24" t="s">
        <v>1113</v>
      </c>
      <c r="C2059" s="23" t="s">
        <v>21</v>
      </c>
      <c r="D2059" s="23" t="s">
        <v>1114</v>
      </c>
      <c r="E2059" s="183" t="s">
        <v>23</v>
      </c>
      <c r="F2059" s="184"/>
      <c r="G2059" s="25" t="s">
        <v>24</v>
      </c>
      <c r="H2059" s="26">
        <v>0.2172</v>
      </c>
      <c r="I2059" s="27">
        <v>20.92</v>
      </c>
      <c r="J2059" s="27">
        <v>4.54</v>
      </c>
      <c r="K2059" s="28">
        <f t="shared" ref="K2059:K2063" si="527">TRUNC(H2059*I2059,2)</f>
        <v>4.54</v>
      </c>
      <c r="L2059" s="29"/>
      <c r="M2059" s="6">
        <f t="shared" si="524"/>
        <v>0</v>
      </c>
    </row>
    <row r="2060" spans="1:15" ht="25.5" customHeight="1" x14ac:dyDescent="0.25">
      <c r="A2060" s="23" t="s">
        <v>25</v>
      </c>
      <c r="B2060" s="24" t="s">
        <v>160</v>
      </c>
      <c r="C2060" s="23" t="s">
        <v>21</v>
      </c>
      <c r="D2060" s="23" t="s">
        <v>161</v>
      </c>
      <c r="E2060" s="183" t="s">
        <v>23</v>
      </c>
      <c r="F2060" s="184"/>
      <c r="G2060" s="25" t="s">
        <v>24</v>
      </c>
      <c r="H2060" s="26">
        <v>0.2172</v>
      </c>
      <c r="I2060" s="27">
        <v>25.55</v>
      </c>
      <c r="J2060" s="27">
        <v>5.54</v>
      </c>
      <c r="K2060" s="28">
        <f t="shared" si="527"/>
        <v>5.54</v>
      </c>
      <c r="L2060" s="29"/>
      <c r="M2060" s="6">
        <f t="shared" si="524"/>
        <v>0</v>
      </c>
    </row>
    <row r="2061" spans="1:15" ht="25.5" customHeight="1" x14ac:dyDescent="0.25">
      <c r="A2061" s="23" t="s">
        <v>28</v>
      </c>
      <c r="B2061" s="24" t="s">
        <v>1369</v>
      </c>
      <c r="C2061" s="23" t="s">
        <v>21</v>
      </c>
      <c r="D2061" s="23" t="s">
        <v>1370</v>
      </c>
      <c r="E2061" s="183" t="s">
        <v>31</v>
      </c>
      <c r="F2061" s="184"/>
      <c r="G2061" s="25" t="s">
        <v>159</v>
      </c>
      <c r="H2061" s="26">
        <v>1</v>
      </c>
      <c r="I2061" s="27">
        <v>7.73</v>
      </c>
      <c r="J2061" s="27">
        <v>7.73</v>
      </c>
      <c r="K2061" s="28">
        <f t="shared" si="527"/>
        <v>7.73</v>
      </c>
      <c r="L2061" s="29"/>
      <c r="M2061" s="6">
        <f t="shared" si="524"/>
        <v>0</v>
      </c>
    </row>
    <row r="2062" spans="1:15" ht="39" customHeight="1" x14ac:dyDescent="0.25">
      <c r="A2062" s="23" t="s">
        <v>28</v>
      </c>
      <c r="B2062" s="24" t="s">
        <v>1123</v>
      </c>
      <c r="C2062" s="23" t="s">
        <v>21</v>
      </c>
      <c r="D2062" s="23" t="s">
        <v>1124</v>
      </c>
      <c r="E2062" s="183" t="s">
        <v>31</v>
      </c>
      <c r="F2062" s="184"/>
      <c r="G2062" s="25" t="s">
        <v>159</v>
      </c>
      <c r="H2062" s="26">
        <v>0.115</v>
      </c>
      <c r="I2062" s="27">
        <v>31.75</v>
      </c>
      <c r="J2062" s="27">
        <v>3.65</v>
      </c>
      <c r="K2062" s="28">
        <f t="shared" si="527"/>
        <v>3.65</v>
      </c>
      <c r="L2062" s="29"/>
      <c r="M2062" s="6">
        <f t="shared" si="524"/>
        <v>0</v>
      </c>
    </row>
    <row r="2063" spans="1:15" ht="25.5" customHeight="1" x14ac:dyDescent="0.25">
      <c r="A2063" s="23" t="s">
        <v>28</v>
      </c>
      <c r="B2063" s="24" t="s">
        <v>1371</v>
      </c>
      <c r="C2063" s="23" t="s">
        <v>21</v>
      </c>
      <c r="D2063" s="23" t="s">
        <v>1372</v>
      </c>
      <c r="E2063" s="183" t="s">
        <v>31</v>
      </c>
      <c r="F2063" s="184"/>
      <c r="G2063" s="25" t="s">
        <v>159</v>
      </c>
      <c r="H2063" s="26">
        <v>2</v>
      </c>
      <c r="I2063" s="27">
        <v>3.25</v>
      </c>
      <c r="J2063" s="27">
        <v>6.5</v>
      </c>
      <c r="K2063" s="28">
        <f t="shared" si="527"/>
        <v>6.5</v>
      </c>
      <c r="L2063" s="29"/>
      <c r="M2063" s="6">
        <f t="shared" si="524"/>
        <v>0</v>
      </c>
    </row>
    <row r="2064" spans="1:15" ht="18" customHeight="1" x14ac:dyDescent="0.25">
      <c r="A2064" s="30"/>
      <c r="B2064" s="30"/>
      <c r="C2064" s="30"/>
      <c r="D2064" s="30"/>
      <c r="E2064" s="30" t="s">
        <v>41</v>
      </c>
      <c r="F2064" s="31">
        <v>8.06</v>
      </c>
      <c r="G2064" s="30" t="s">
        <v>42</v>
      </c>
      <c r="H2064" s="31">
        <v>0</v>
      </c>
      <c r="I2064" s="30" t="s">
        <v>43</v>
      </c>
      <c r="J2064" s="31">
        <v>8.06</v>
      </c>
      <c r="K2064" s="32"/>
      <c r="L2064" s="29"/>
      <c r="M2064" s="6">
        <f t="shared" si="524"/>
        <v>0</v>
      </c>
    </row>
    <row r="2065" spans="1:15" ht="18" customHeight="1" x14ac:dyDescent="0.25">
      <c r="A2065" s="30"/>
      <c r="B2065" s="30"/>
      <c r="C2065" s="30"/>
      <c r="D2065" s="30"/>
      <c r="E2065" s="30" t="s">
        <v>44</v>
      </c>
      <c r="F2065" s="31">
        <v>7.18</v>
      </c>
      <c r="G2065" s="30"/>
      <c r="H2065" s="187" t="s">
        <v>45</v>
      </c>
      <c r="I2065" s="188"/>
      <c r="J2065" s="31">
        <v>34.86</v>
      </c>
      <c r="K2065" s="46">
        <f>TRUNC(K2058*1.247,2)</f>
        <v>34.86</v>
      </c>
      <c r="L2065" s="29"/>
      <c r="M2065" s="6">
        <f t="shared" si="524"/>
        <v>0</v>
      </c>
    </row>
    <row r="2066" spans="1:15" x14ac:dyDescent="0.25">
      <c r="A2066" s="35"/>
      <c r="B2066" s="35"/>
      <c r="C2066" s="35"/>
      <c r="D2066" s="35"/>
      <c r="E2066" s="35"/>
      <c r="F2066" s="35"/>
      <c r="G2066" s="35" t="s">
        <v>46</v>
      </c>
      <c r="H2066" s="36" t="s">
        <v>443</v>
      </c>
      <c r="I2066" s="35" t="s">
        <v>48</v>
      </c>
      <c r="J2066" s="37">
        <f>TRUNC(J2065*H2066,2)</f>
        <v>209.16</v>
      </c>
      <c r="K2066" s="45">
        <f>TRUNC(H2066*K2065,2)</f>
        <v>209.16</v>
      </c>
      <c r="L2066" s="39">
        <f>J2066-K2066</f>
        <v>0</v>
      </c>
      <c r="M2066" s="6">
        <f t="shared" si="524"/>
        <v>0</v>
      </c>
      <c r="N2066" s="40">
        <f t="shared" ref="N2066:O2066" si="528">J2066</f>
        <v>209.16</v>
      </c>
      <c r="O2066" s="40">
        <f t="shared" si="528"/>
        <v>209.16</v>
      </c>
    </row>
    <row r="2067" spans="1:15" ht="0.75" customHeight="1" x14ac:dyDescent="0.25">
      <c r="A2067" s="41"/>
      <c r="B2067" s="41"/>
      <c r="C2067" s="41"/>
      <c r="D2067" s="41"/>
      <c r="E2067" s="41"/>
      <c r="F2067" s="41"/>
      <c r="G2067" s="41"/>
      <c r="H2067" s="41"/>
      <c r="I2067" s="41"/>
      <c r="J2067" s="41"/>
      <c r="K2067" s="42"/>
      <c r="L2067" s="43"/>
      <c r="M2067" s="6">
        <f t="shared" si="524"/>
        <v>0</v>
      </c>
    </row>
    <row r="2068" spans="1:15" ht="18" customHeight="1" x14ac:dyDescent="0.25">
      <c r="A2068" s="11" t="s">
        <v>1373</v>
      </c>
      <c r="B2068" s="12" t="s">
        <v>11</v>
      </c>
      <c r="C2068" s="11" t="s">
        <v>12</v>
      </c>
      <c r="D2068" s="11" t="s">
        <v>13</v>
      </c>
      <c r="E2068" s="185" t="s">
        <v>14</v>
      </c>
      <c r="F2068" s="184"/>
      <c r="G2068" s="13" t="s">
        <v>15</v>
      </c>
      <c r="H2068" s="12" t="s">
        <v>16</v>
      </c>
      <c r="I2068" s="12" t="s">
        <v>17</v>
      </c>
      <c r="J2068" s="12" t="s">
        <v>18</v>
      </c>
      <c r="K2068" s="14"/>
      <c r="L2068" s="15"/>
      <c r="M2068" s="6">
        <f t="shared" si="524"/>
        <v>0</v>
      </c>
    </row>
    <row r="2069" spans="1:15" ht="51.75" customHeight="1" x14ac:dyDescent="0.25">
      <c r="A2069" s="16" t="s">
        <v>19</v>
      </c>
      <c r="B2069" s="17" t="s">
        <v>1374</v>
      </c>
      <c r="C2069" s="16" t="s">
        <v>21</v>
      </c>
      <c r="D2069" s="16" t="s">
        <v>1375</v>
      </c>
      <c r="E2069" s="186" t="s">
        <v>543</v>
      </c>
      <c r="F2069" s="184"/>
      <c r="G2069" s="18" t="s">
        <v>159</v>
      </c>
      <c r="H2069" s="19">
        <v>1</v>
      </c>
      <c r="I2069" s="20">
        <v>10.14</v>
      </c>
      <c r="J2069" s="20">
        <v>10.14</v>
      </c>
      <c r="K2069" s="52">
        <f>SUM(K2070:K2075)</f>
        <v>10.14</v>
      </c>
      <c r="L2069" s="22"/>
      <c r="M2069" s="6">
        <f t="shared" si="524"/>
        <v>0</v>
      </c>
    </row>
    <row r="2070" spans="1:15" ht="25.5" customHeight="1" x14ac:dyDescent="0.25">
      <c r="A2070" s="23" t="s">
        <v>25</v>
      </c>
      <c r="B2070" s="24" t="s">
        <v>1113</v>
      </c>
      <c r="C2070" s="23" t="s">
        <v>21</v>
      </c>
      <c r="D2070" s="23" t="s">
        <v>1114</v>
      </c>
      <c r="E2070" s="183" t="s">
        <v>23</v>
      </c>
      <c r="F2070" s="184"/>
      <c r="G2070" s="25" t="s">
        <v>24</v>
      </c>
      <c r="H2070" s="26">
        <v>0.127</v>
      </c>
      <c r="I2070" s="27">
        <v>20.92</v>
      </c>
      <c r="J2070" s="27">
        <v>2.65</v>
      </c>
      <c r="K2070" s="28">
        <f t="shared" ref="K2070:K2075" si="529">TRUNC(H2070*I2070,2)</f>
        <v>2.65</v>
      </c>
      <c r="L2070" s="29"/>
      <c r="M2070" s="6">
        <f t="shared" si="524"/>
        <v>0</v>
      </c>
    </row>
    <row r="2071" spans="1:15" ht="25.5" customHeight="1" x14ac:dyDescent="0.25">
      <c r="A2071" s="23" t="s">
        <v>25</v>
      </c>
      <c r="B2071" s="24" t="s">
        <v>160</v>
      </c>
      <c r="C2071" s="23" t="s">
        <v>21</v>
      </c>
      <c r="D2071" s="23" t="s">
        <v>161</v>
      </c>
      <c r="E2071" s="183" t="s">
        <v>23</v>
      </c>
      <c r="F2071" s="184"/>
      <c r="G2071" s="25" t="s">
        <v>24</v>
      </c>
      <c r="H2071" s="26">
        <v>0.127</v>
      </c>
      <c r="I2071" s="27">
        <v>25.55</v>
      </c>
      <c r="J2071" s="27">
        <v>3.24</v>
      </c>
      <c r="K2071" s="28">
        <f t="shared" si="529"/>
        <v>3.24</v>
      </c>
      <c r="L2071" s="29"/>
      <c r="M2071" s="6">
        <f t="shared" si="524"/>
        <v>0</v>
      </c>
    </row>
    <row r="2072" spans="1:15" ht="25.5" customHeight="1" x14ac:dyDescent="0.25">
      <c r="A2072" s="23" t="s">
        <v>28</v>
      </c>
      <c r="B2072" s="24" t="s">
        <v>1117</v>
      </c>
      <c r="C2072" s="23" t="s">
        <v>21</v>
      </c>
      <c r="D2072" s="23" t="s">
        <v>1118</v>
      </c>
      <c r="E2072" s="183" t="s">
        <v>31</v>
      </c>
      <c r="F2072" s="184"/>
      <c r="G2072" s="25" t="s">
        <v>159</v>
      </c>
      <c r="H2072" s="26">
        <v>1.4999999999999999E-2</v>
      </c>
      <c r="I2072" s="27">
        <v>87.17</v>
      </c>
      <c r="J2072" s="27">
        <v>1.3</v>
      </c>
      <c r="K2072" s="28">
        <f t="shared" si="529"/>
        <v>1.3</v>
      </c>
      <c r="L2072" s="29"/>
      <c r="M2072" s="6">
        <f t="shared" si="524"/>
        <v>0</v>
      </c>
    </row>
    <row r="2073" spans="1:15" ht="24" customHeight="1" x14ac:dyDescent="0.25">
      <c r="A2073" s="23" t="s">
        <v>28</v>
      </c>
      <c r="B2073" s="24" t="s">
        <v>1119</v>
      </c>
      <c r="C2073" s="23" t="s">
        <v>21</v>
      </c>
      <c r="D2073" s="23" t="s">
        <v>1120</v>
      </c>
      <c r="E2073" s="183" t="s">
        <v>31</v>
      </c>
      <c r="F2073" s="184"/>
      <c r="G2073" s="25" t="s">
        <v>159</v>
      </c>
      <c r="H2073" s="26">
        <v>7.1000000000000004E-3</v>
      </c>
      <c r="I2073" s="27">
        <v>2.75</v>
      </c>
      <c r="J2073" s="27">
        <v>0.01</v>
      </c>
      <c r="K2073" s="28">
        <f t="shared" si="529"/>
        <v>0.01</v>
      </c>
      <c r="L2073" s="29"/>
      <c r="M2073" s="6">
        <f t="shared" si="524"/>
        <v>0</v>
      </c>
    </row>
    <row r="2074" spans="1:15" ht="25.5" customHeight="1" x14ac:dyDescent="0.25">
      <c r="A2074" s="23" t="s">
        <v>28</v>
      </c>
      <c r="B2074" s="24" t="s">
        <v>1376</v>
      </c>
      <c r="C2074" s="23" t="s">
        <v>21</v>
      </c>
      <c r="D2074" s="23" t="s">
        <v>1377</v>
      </c>
      <c r="E2074" s="183" t="s">
        <v>31</v>
      </c>
      <c r="F2074" s="184"/>
      <c r="G2074" s="25" t="s">
        <v>159</v>
      </c>
      <c r="H2074" s="26">
        <v>1</v>
      </c>
      <c r="I2074" s="27">
        <v>2.1800000000000002</v>
      </c>
      <c r="J2074" s="27">
        <v>2.1800000000000002</v>
      </c>
      <c r="K2074" s="28">
        <f t="shared" si="529"/>
        <v>2.1800000000000002</v>
      </c>
      <c r="L2074" s="29"/>
      <c r="M2074" s="6">
        <f t="shared" si="524"/>
        <v>0</v>
      </c>
    </row>
    <row r="2075" spans="1:15" ht="24" customHeight="1" x14ac:dyDescent="0.25">
      <c r="A2075" s="23" t="s">
        <v>28</v>
      </c>
      <c r="B2075" s="24" t="s">
        <v>1125</v>
      </c>
      <c r="C2075" s="23" t="s">
        <v>21</v>
      </c>
      <c r="D2075" s="23" t="s">
        <v>1126</v>
      </c>
      <c r="E2075" s="183" t="s">
        <v>31</v>
      </c>
      <c r="F2075" s="184"/>
      <c r="G2075" s="25" t="s">
        <v>159</v>
      </c>
      <c r="H2075" s="26">
        <v>9.9000000000000008E-3</v>
      </c>
      <c r="I2075" s="27">
        <v>76.94</v>
      </c>
      <c r="J2075" s="27">
        <v>0.76</v>
      </c>
      <c r="K2075" s="28">
        <f t="shared" si="529"/>
        <v>0.76</v>
      </c>
      <c r="L2075" s="29"/>
      <c r="M2075" s="6">
        <f t="shared" si="524"/>
        <v>0</v>
      </c>
    </row>
    <row r="2076" spans="1:15" ht="18" customHeight="1" x14ac:dyDescent="0.25">
      <c r="A2076" s="30"/>
      <c r="B2076" s="30"/>
      <c r="C2076" s="30"/>
      <c r="D2076" s="30"/>
      <c r="E2076" s="30" t="s">
        <v>41</v>
      </c>
      <c r="F2076" s="31">
        <v>4.71</v>
      </c>
      <c r="G2076" s="30" t="s">
        <v>42</v>
      </c>
      <c r="H2076" s="31">
        <v>0</v>
      </c>
      <c r="I2076" s="30" t="s">
        <v>43</v>
      </c>
      <c r="J2076" s="31">
        <v>4.71</v>
      </c>
      <c r="K2076" s="32"/>
      <c r="L2076" s="29"/>
      <c r="M2076" s="6">
        <f t="shared" si="524"/>
        <v>0</v>
      </c>
    </row>
    <row r="2077" spans="1:15" ht="18" customHeight="1" x14ac:dyDescent="0.25">
      <c r="A2077" s="30"/>
      <c r="B2077" s="30"/>
      <c r="C2077" s="30"/>
      <c r="D2077" s="30"/>
      <c r="E2077" s="30" t="s">
        <v>44</v>
      </c>
      <c r="F2077" s="31">
        <v>2.6</v>
      </c>
      <c r="G2077" s="30"/>
      <c r="H2077" s="187" t="s">
        <v>45</v>
      </c>
      <c r="I2077" s="188"/>
      <c r="J2077" s="31">
        <v>12.64</v>
      </c>
      <c r="K2077" s="46">
        <f>TRUNC(K2069*1.247,2)</f>
        <v>12.64</v>
      </c>
      <c r="L2077" s="29"/>
      <c r="M2077" s="6">
        <f t="shared" si="524"/>
        <v>0</v>
      </c>
    </row>
    <row r="2078" spans="1:15" x14ac:dyDescent="0.25">
      <c r="A2078" s="35"/>
      <c r="B2078" s="35"/>
      <c r="C2078" s="35"/>
      <c r="D2078" s="35"/>
      <c r="E2078" s="35"/>
      <c r="F2078" s="35"/>
      <c r="G2078" s="35" t="s">
        <v>46</v>
      </c>
      <c r="H2078" s="36" t="s">
        <v>845</v>
      </c>
      <c r="I2078" s="35" t="s">
        <v>48</v>
      </c>
      <c r="J2078" s="37">
        <f>TRUNC(J2077*H2078,2)</f>
        <v>25.28</v>
      </c>
      <c r="K2078" s="45">
        <f>TRUNC(H2078*K2077,2)</f>
        <v>25.28</v>
      </c>
      <c r="L2078" s="39">
        <f>J2078-K2078</f>
        <v>0</v>
      </c>
      <c r="M2078" s="6">
        <f t="shared" si="524"/>
        <v>0</v>
      </c>
      <c r="N2078" s="40">
        <f t="shared" ref="N2078:O2078" si="530">J2078</f>
        <v>25.28</v>
      </c>
      <c r="O2078" s="40">
        <f t="shared" si="530"/>
        <v>25.28</v>
      </c>
    </row>
    <row r="2079" spans="1:15" ht="0.75" customHeight="1" x14ac:dyDescent="0.25">
      <c r="A2079" s="41"/>
      <c r="B2079" s="41"/>
      <c r="C2079" s="41"/>
      <c r="D2079" s="41"/>
      <c r="E2079" s="41"/>
      <c r="F2079" s="41"/>
      <c r="G2079" s="41"/>
      <c r="H2079" s="41"/>
      <c r="I2079" s="41"/>
      <c r="J2079" s="41"/>
      <c r="K2079" s="42"/>
      <c r="L2079" s="43"/>
      <c r="M2079" s="6">
        <f t="shared" si="524"/>
        <v>0</v>
      </c>
    </row>
    <row r="2080" spans="1:15" ht="18" customHeight="1" x14ac:dyDescent="0.25">
      <c r="A2080" s="11" t="s">
        <v>1378</v>
      </c>
      <c r="B2080" s="12" t="s">
        <v>11</v>
      </c>
      <c r="C2080" s="11" t="s">
        <v>12</v>
      </c>
      <c r="D2080" s="11" t="s">
        <v>13</v>
      </c>
      <c r="E2080" s="185" t="s">
        <v>14</v>
      </c>
      <c r="F2080" s="184"/>
      <c r="G2080" s="13" t="s">
        <v>15</v>
      </c>
      <c r="H2080" s="12" t="s">
        <v>16</v>
      </c>
      <c r="I2080" s="12" t="s">
        <v>17</v>
      </c>
      <c r="J2080" s="12" t="s">
        <v>18</v>
      </c>
      <c r="K2080" s="14"/>
      <c r="L2080" s="15"/>
      <c r="M2080" s="6">
        <f t="shared" si="524"/>
        <v>0</v>
      </c>
    </row>
    <row r="2081" spans="1:15" ht="51.75" customHeight="1" x14ac:dyDescent="0.25">
      <c r="A2081" s="16" t="s">
        <v>19</v>
      </c>
      <c r="B2081" s="17" t="s">
        <v>1379</v>
      </c>
      <c r="C2081" s="16" t="s">
        <v>21</v>
      </c>
      <c r="D2081" s="16" t="s">
        <v>1380</v>
      </c>
      <c r="E2081" s="186" t="s">
        <v>543</v>
      </c>
      <c r="F2081" s="184"/>
      <c r="G2081" s="18" t="s">
        <v>159</v>
      </c>
      <c r="H2081" s="19">
        <v>1</v>
      </c>
      <c r="I2081" s="20">
        <v>10.34</v>
      </c>
      <c r="J2081" s="20">
        <v>10.34</v>
      </c>
      <c r="K2081" s="52">
        <f>SUM(K2082:K2086)</f>
        <v>10.34</v>
      </c>
      <c r="L2081" s="22"/>
      <c r="M2081" s="6">
        <f t="shared" si="524"/>
        <v>0</v>
      </c>
    </row>
    <row r="2082" spans="1:15" ht="25.5" customHeight="1" x14ac:dyDescent="0.25">
      <c r="A2082" s="23" t="s">
        <v>25</v>
      </c>
      <c r="B2082" s="24" t="s">
        <v>160</v>
      </c>
      <c r="C2082" s="23" t="s">
        <v>21</v>
      </c>
      <c r="D2082" s="23" t="s">
        <v>161</v>
      </c>
      <c r="E2082" s="183" t="s">
        <v>23</v>
      </c>
      <c r="F2082" s="184"/>
      <c r="G2082" s="25" t="s">
        <v>24</v>
      </c>
      <c r="H2082" s="26">
        <v>3.4299999999999997E-2</v>
      </c>
      <c r="I2082" s="27">
        <v>25.55</v>
      </c>
      <c r="J2082" s="27">
        <v>0.87</v>
      </c>
      <c r="K2082" s="28">
        <f t="shared" ref="K2082:K2086" si="531">TRUNC(H2082*I2082,2)</f>
        <v>0.87</v>
      </c>
      <c r="L2082" s="29"/>
      <c r="M2082" s="6">
        <f t="shared" si="524"/>
        <v>0</v>
      </c>
    </row>
    <row r="2083" spans="1:15" ht="25.5" customHeight="1" x14ac:dyDescent="0.25">
      <c r="A2083" s="23" t="s">
        <v>25</v>
      </c>
      <c r="B2083" s="24" t="s">
        <v>1113</v>
      </c>
      <c r="C2083" s="23" t="s">
        <v>21</v>
      </c>
      <c r="D2083" s="23" t="s">
        <v>1114</v>
      </c>
      <c r="E2083" s="183" t="s">
        <v>23</v>
      </c>
      <c r="F2083" s="184"/>
      <c r="G2083" s="25" t="s">
        <v>24</v>
      </c>
      <c r="H2083" s="26">
        <v>3.4299999999999997E-2</v>
      </c>
      <c r="I2083" s="27">
        <v>20.92</v>
      </c>
      <c r="J2083" s="27">
        <v>0.71</v>
      </c>
      <c r="K2083" s="28">
        <f t="shared" si="531"/>
        <v>0.71</v>
      </c>
      <c r="L2083" s="29"/>
      <c r="M2083" s="6">
        <f t="shared" si="524"/>
        <v>0</v>
      </c>
    </row>
    <row r="2084" spans="1:15" ht="25.5" customHeight="1" x14ac:dyDescent="0.25">
      <c r="A2084" s="23" t="s">
        <v>28</v>
      </c>
      <c r="B2084" s="24" t="s">
        <v>1381</v>
      </c>
      <c r="C2084" s="23" t="s">
        <v>21</v>
      </c>
      <c r="D2084" s="23" t="s">
        <v>1382</v>
      </c>
      <c r="E2084" s="183" t="s">
        <v>31</v>
      </c>
      <c r="F2084" s="184"/>
      <c r="G2084" s="25" t="s">
        <v>159</v>
      </c>
      <c r="H2084" s="26">
        <v>1</v>
      </c>
      <c r="I2084" s="27">
        <v>3.52</v>
      </c>
      <c r="J2084" s="27">
        <v>3.52</v>
      </c>
      <c r="K2084" s="28">
        <f t="shared" si="531"/>
        <v>3.52</v>
      </c>
      <c r="L2084" s="29"/>
      <c r="M2084" s="6">
        <f t="shared" si="524"/>
        <v>0</v>
      </c>
    </row>
    <row r="2085" spans="1:15" ht="25.5" customHeight="1" x14ac:dyDescent="0.25">
      <c r="A2085" s="23" t="s">
        <v>28</v>
      </c>
      <c r="B2085" s="24" t="s">
        <v>1383</v>
      </c>
      <c r="C2085" s="23" t="s">
        <v>21</v>
      </c>
      <c r="D2085" s="23" t="s">
        <v>1384</v>
      </c>
      <c r="E2085" s="183" t="s">
        <v>31</v>
      </c>
      <c r="F2085" s="184"/>
      <c r="G2085" s="25" t="s">
        <v>159</v>
      </c>
      <c r="H2085" s="26">
        <v>2</v>
      </c>
      <c r="I2085" s="27">
        <v>1.83</v>
      </c>
      <c r="J2085" s="27">
        <v>3.66</v>
      </c>
      <c r="K2085" s="28">
        <f t="shared" si="531"/>
        <v>3.66</v>
      </c>
      <c r="L2085" s="29"/>
      <c r="M2085" s="6">
        <f t="shared" si="524"/>
        <v>0</v>
      </c>
    </row>
    <row r="2086" spans="1:15" ht="39" customHeight="1" x14ac:dyDescent="0.25">
      <c r="A2086" s="23" t="s">
        <v>28</v>
      </c>
      <c r="B2086" s="24" t="s">
        <v>1123</v>
      </c>
      <c r="C2086" s="23" t="s">
        <v>21</v>
      </c>
      <c r="D2086" s="23" t="s">
        <v>1124</v>
      </c>
      <c r="E2086" s="183" t="s">
        <v>31</v>
      </c>
      <c r="F2086" s="184"/>
      <c r="G2086" s="25" t="s">
        <v>159</v>
      </c>
      <c r="H2086" s="26">
        <v>0.05</v>
      </c>
      <c r="I2086" s="27">
        <v>31.75</v>
      </c>
      <c r="J2086" s="27">
        <v>1.58</v>
      </c>
      <c r="K2086" s="28">
        <f t="shared" si="531"/>
        <v>1.58</v>
      </c>
      <c r="L2086" s="29"/>
      <c r="M2086" s="6">
        <f t="shared" si="524"/>
        <v>0</v>
      </c>
    </row>
    <row r="2087" spans="1:15" ht="18" customHeight="1" x14ac:dyDescent="0.25">
      <c r="A2087" s="30"/>
      <c r="B2087" s="30"/>
      <c r="C2087" s="30"/>
      <c r="D2087" s="30"/>
      <c r="E2087" s="30" t="s">
        <v>41</v>
      </c>
      <c r="F2087" s="31">
        <v>1.26</v>
      </c>
      <c r="G2087" s="30" t="s">
        <v>42</v>
      </c>
      <c r="H2087" s="31">
        <v>0</v>
      </c>
      <c r="I2087" s="30" t="s">
        <v>43</v>
      </c>
      <c r="J2087" s="31">
        <v>1.26</v>
      </c>
      <c r="K2087" s="32"/>
      <c r="L2087" s="29"/>
      <c r="M2087" s="6">
        <f t="shared" si="524"/>
        <v>0</v>
      </c>
    </row>
    <row r="2088" spans="1:15" ht="18" customHeight="1" x14ac:dyDescent="0.25">
      <c r="A2088" s="30"/>
      <c r="B2088" s="30"/>
      <c r="C2088" s="30"/>
      <c r="D2088" s="30"/>
      <c r="E2088" s="30" t="s">
        <v>44</v>
      </c>
      <c r="F2088" s="31">
        <v>2.65</v>
      </c>
      <c r="G2088" s="30"/>
      <c r="H2088" s="187" t="s">
        <v>45</v>
      </c>
      <c r="I2088" s="188"/>
      <c r="J2088" s="31">
        <v>12.89</v>
      </c>
      <c r="K2088" s="46">
        <f>TRUNC(K2081*1.247,2)</f>
        <v>12.89</v>
      </c>
      <c r="L2088" s="29"/>
      <c r="M2088" s="6">
        <f t="shared" si="524"/>
        <v>0</v>
      </c>
    </row>
    <row r="2089" spans="1:15" x14ac:dyDescent="0.25">
      <c r="A2089" s="35"/>
      <c r="B2089" s="35"/>
      <c r="C2089" s="35"/>
      <c r="D2089" s="35"/>
      <c r="E2089" s="35"/>
      <c r="F2089" s="35"/>
      <c r="G2089" s="35" t="s">
        <v>46</v>
      </c>
      <c r="H2089" s="36" t="s">
        <v>429</v>
      </c>
      <c r="I2089" s="35" t="s">
        <v>48</v>
      </c>
      <c r="J2089" s="37">
        <f>TRUNC(J2088*H2089,2)</f>
        <v>38.67</v>
      </c>
      <c r="K2089" s="45">
        <f>TRUNC(H2089*K2088,2)</f>
        <v>38.67</v>
      </c>
      <c r="L2089" s="39">
        <f>J2089-K2089</f>
        <v>0</v>
      </c>
      <c r="M2089" s="6">
        <f t="shared" si="524"/>
        <v>0</v>
      </c>
      <c r="N2089" s="40">
        <f t="shared" ref="N2089:O2089" si="532">J2089</f>
        <v>38.67</v>
      </c>
      <c r="O2089" s="40">
        <f t="shared" si="532"/>
        <v>38.67</v>
      </c>
    </row>
    <row r="2090" spans="1:15" ht="0.75" customHeight="1" x14ac:dyDescent="0.25">
      <c r="A2090" s="41"/>
      <c r="B2090" s="41"/>
      <c r="C2090" s="41"/>
      <c r="D2090" s="41"/>
      <c r="E2090" s="41"/>
      <c r="F2090" s="41"/>
      <c r="G2090" s="41"/>
      <c r="H2090" s="41"/>
      <c r="I2090" s="41"/>
      <c r="J2090" s="41"/>
      <c r="K2090" s="42"/>
      <c r="L2090" s="43"/>
      <c r="M2090" s="6">
        <f t="shared" si="524"/>
        <v>0</v>
      </c>
    </row>
    <row r="2091" spans="1:15" ht="18" customHeight="1" x14ac:dyDescent="0.25">
      <c r="A2091" s="11" t="s">
        <v>1385</v>
      </c>
      <c r="B2091" s="12" t="s">
        <v>11</v>
      </c>
      <c r="C2091" s="11" t="s">
        <v>12</v>
      </c>
      <c r="D2091" s="11" t="s">
        <v>13</v>
      </c>
      <c r="E2091" s="185" t="s">
        <v>14</v>
      </c>
      <c r="F2091" s="184"/>
      <c r="G2091" s="13" t="s">
        <v>15</v>
      </c>
      <c r="H2091" s="12" t="s">
        <v>16</v>
      </c>
      <c r="I2091" s="12" t="s">
        <v>17</v>
      </c>
      <c r="J2091" s="12" t="s">
        <v>18</v>
      </c>
      <c r="K2091" s="14"/>
      <c r="L2091" s="15"/>
      <c r="M2091" s="6">
        <f t="shared" si="524"/>
        <v>0</v>
      </c>
    </row>
    <row r="2092" spans="1:15" ht="51.75" customHeight="1" x14ac:dyDescent="0.25">
      <c r="A2092" s="16" t="s">
        <v>19</v>
      </c>
      <c r="B2092" s="17" t="s">
        <v>1386</v>
      </c>
      <c r="C2092" s="16" t="s">
        <v>21</v>
      </c>
      <c r="D2092" s="16" t="s">
        <v>1387</v>
      </c>
      <c r="E2092" s="186" t="s">
        <v>543</v>
      </c>
      <c r="F2092" s="184"/>
      <c r="G2092" s="18" t="s">
        <v>159</v>
      </c>
      <c r="H2092" s="19">
        <v>1</v>
      </c>
      <c r="I2092" s="20">
        <v>28.73</v>
      </c>
      <c r="J2092" s="20">
        <v>28.73</v>
      </c>
      <c r="K2092" s="52">
        <f>SUM(K2093:K2097)</f>
        <v>28.73</v>
      </c>
      <c r="L2092" s="22"/>
      <c r="M2092" s="6">
        <f t="shared" si="524"/>
        <v>0</v>
      </c>
    </row>
    <row r="2093" spans="1:15" ht="25.5" customHeight="1" x14ac:dyDescent="0.25">
      <c r="A2093" s="23" t="s">
        <v>25</v>
      </c>
      <c r="B2093" s="24" t="s">
        <v>160</v>
      </c>
      <c r="C2093" s="23" t="s">
        <v>21</v>
      </c>
      <c r="D2093" s="23" t="s">
        <v>161</v>
      </c>
      <c r="E2093" s="183" t="s">
        <v>23</v>
      </c>
      <c r="F2093" s="184"/>
      <c r="G2093" s="25" t="s">
        <v>24</v>
      </c>
      <c r="H2093" s="26">
        <v>0.2172</v>
      </c>
      <c r="I2093" s="27">
        <v>25.55</v>
      </c>
      <c r="J2093" s="27">
        <v>5.54</v>
      </c>
      <c r="K2093" s="28">
        <f t="shared" ref="K2093:K2097" si="533">TRUNC(H2093*I2093,2)</f>
        <v>5.54</v>
      </c>
      <c r="L2093" s="29"/>
      <c r="M2093" s="6">
        <f t="shared" si="524"/>
        <v>0</v>
      </c>
    </row>
    <row r="2094" spans="1:15" ht="25.5" customHeight="1" x14ac:dyDescent="0.25">
      <c r="A2094" s="23" t="s">
        <v>25</v>
      </c>
      <c r="B2094" s="24" t="s">
        <v>1113</v>
      </c>
      <c r="C2094" s="23" t="s">
        <v>21</v>
      </c>
      <c r="D2094" s="23" t="s">
        <v>1114</v>
      </c>
      <c r="E2094" s="183" t="s">
        <v>23</v>
      </c>
      <c r="F2094" s="184"/>
      <c r="G2094" s="25" t="s">
        <v>24</v>
      </c>
      <c r="H2094" s="26">
        <v>0.2172</v>
      </c>
      <c r="I2094" s="27">
        <v>20.92</v>
      </c>
      <c r="J2094" s="27">
        <v>4.54</v>
      </c>
      <c r="K2094" s="28">
        <f t="shared" si="533"/>
        <v>4.54</v>
      </c>
      <c r="L2094" s="29"/>
      <c r="M2094" s="6">
        <f t="shared" si="524"/>
        <v>0</v>
      </c>
    </row>
    <row r="2095" spans="1:15" ht="39" customHeight="1" x14ac:dyDescent="0.25">
      <c r="A2095" s="23" t="s">
        <v>28</v>
      </c>
      <c r="B2095" s="24" t="s">
        <v>1123</v>
      </c>
      <c r="C2095" s="23" t="s">
        <v>21</v>
      </c>
      <c r="D2095" s="23" t="s">
        <v>1124</v>
      </c>
      <c r="E2095" s="183" t="s">
        <v>31</v>
      </c>
      <c r="F2095" s="184"/>
      <c r="G2095" s="25" t="s">
        <v>159</v>
      </c>
      <c r="H2095" s="26">
        <v>0.115</v>
      </c>
      <c r="I2095" s="27">
        <v>31.75</v>
      </c>
      <c r="J2095" s="27">
        <v>3.65</v>
      </c>
      <c r="K2095" s="28">
        <f t="shared" si="533"/>
        <v>3.65</v>
      </c>
      <c r="L2095" s="29"/>
      <c r="M2095" s="6">
        <f t="shared" si="524"/>
        <v>0</v>
      </c>
    </row>
    <row r="2096" spans="1:15" ht="25.5" customHeight="1" x14ac:dyDescent="0.25">
      <c r="A2096" s="23" t="s">
        <v>28</v>
      </c>
      <c r="B2096" s="24" t="s">
        <v>1371</v>
      </c>
      <c r="C2096" s="23" t="s">
        <v>21</v>
      </c>
      <c r="D2096" s="23" t="s">
        <v>1372</v>
      </c>
      <c r="E2096" s="183" t="s">
        <v>31</v>
      </c>
      <c r="F2096" s="184"/>
      <c r="G2096" s="25" t="s">
        <v>159</v>
      </c>
      <c r="H2096" s="26">
        <v>2</v>
      </c>
      <c r="I2096" s="27">
        <v>3.25</v>
      </c>
      <c r="J2096" s="27">
        <v>6.5</v>
      </c>
      <c r="K2096" s="28">
        <f t="shared" si="533"/>
        <v>6.5</v>
      </c>
      <c r="L2096" s="29"/>
      <c r="M2096" s="6">
        <f t="shared" si="524"/>
        <v>0</v>
      </c>
    </row>
    <row r="2097" spans="1:15" ht="25.5" customHeight="1" x14ac:dyDescent="0.25">
      <c r="A2097" s="23" t="s">
        <v>28</v>
      </c>
      <c r="B2097" s="24" t="s">
        <v>1388</v>
      </c>
      <c r="C2097" s="23" t="s">
        <v>21</v>
      </c>
      <c r="D2097" s="23" t="s">
        <v>1389</v>
      </c>
      <c r="E2097" s="183" t="s">
        <v>31</v>
      </c>
      <c r="F2097" s="184"/>
      <c r="G2097" s="25" t="s">
        <v>159</v>
      </c>
      <c r="H2097" s="26">
        <v>1</v>
      </c>
      <c r="I2097" s="27">
        <v>8.5</v>
      </c>
      <c r="J2097" s="27">
        <v>8.5</v>
      </c>
      <c r="K2097" s="28">
        <f t="shared" si="533"/>
        <v>8.5</v>
      </c>
      <c r="L2097" s="29"/>
      <c r="M2097" s="6">
        <f t="shared" si="524"/>
        <v>0</v>
      </c>
    </row>
    <row r="2098" spans="1:15" ht="18" customHeight="1" x14ac:dyDescent="0.25">
      <c r="A2098" s="30"/>
      <c r="B2098" s="30"/>
      <c r="C2098" s="30"/>
      <c r="D2098" s="30"/>
      <c r="E2098" s="30" t="s">
        <v>41</v>
      </c>
      <c r="F2098" s="31">
        <v>8.06</v>
      </c>
      <c r="G2098" s="30" t="s">
        <v>42</v>
      </c>
      <c r="H2098" s="31">
        <v>0</v>
      </c>
      <c r="I2098" s="30" t="s">
        <v>43</v>
      </c>
      <c r="J2098" s="31">
        <v>8.06</v>
      </c>
      <c r="K2098" s="32"/>
      <c r="L2098" s="29"/>
      <c r="M2098" s="6">
        <f t="shared" si="524"/>
        <v>0</v>
      </c>
    </row>
    <row r="2099" spans="1:15" ht="18" customHeight="1" x14ac:dyDescent="0.25">
      <c r="A2099" s="30"/>
      <c r="B2099" s="30"/>
      <c r="C2099" s="30"/>
      <c r="D2099" s="30"/>
      <c r="E2099" s="30" t="s">
        <v>44</v>
      </c>
      <c r="F2099" s="31">
        <v>7.38</v>
      </c>
      <c r="G2099" s="30"/>
      <c r="H2099" s="187" t="s">
        <v>45</v>
      </c>
      <c r="I2099" s="188"/>
      <c r="J2099" s="31">
        <v>35.82</v>
      </c>
      <c r="K2099" s="46">
        <f>TRUNC(K2092*1.247,2)</f>
        <v>35.82</v>
      </c>
      <c r="L2099" s="29"/>
      <c r="M2099" s="6">
        <f t="shared" si="524"/>
        <v>0</v>
      </c>
    </row>
    <row r="2100" spans="1:15" x14ac:dyDescent="0.25">
      <c r="A2100" s="35"/>
      <c r="B2100" s="35"/>
      <c r="C2100" s="35"/>
      <c r="D2100" s="35"/>
      <c r="E2100" s="35"/>
      <c r="F2100" s="35"/>
      <c r="G2100" s="35" t="s">
        <v>46</v>
      </c>
      <c r="H2100" s="36" t="s">
        <v>170</v>
      </c>
      <c r="I2100" s="35" t="s">
        <v>48</v>
      </c>
      <c r="J2100" s="37">
        <f>TRUNC(J2099*H2100,2)</f>
        <v>35.82</v>
      </c>
      <c r="K2100" s="45">
        <f>TRUNC(H2100*K2099,2)</f>
        <v>35.82</v>
      </c>
      <c r="L2100" s="39">
        <f>J2100-K2100</f>
        <v>0</v>
      </c>
      <c r="M2100" s="6">
        <f t="shared" si="524"/>
        <v>0</v>
      </c>
      <c r="N2100" s="40">
        <f t="shared" ref="N2100:O2100" si="534">J2100</f>
        <v>35.82</v>
      </c>
      <c r="O2100" s="40">
        <f t="shared" si="534"/>
        <v>35.82</v>
      </c>
    </row>
    <row r="2101" spans="1:15" ht="0.75" customHeight="1" x14ac:dyDescent="0.25">
      <c r="A2101" s="41"/>
      <c r="B2101" s="41"/>
      <c r="C2101" s="41"/>
      <c r="D2101" s="41"/>
      <c r="E2101" s="41"/>
      <c r="F2101" s="41"/>
      <c r="G2101" s="41"/>
      <c r="H2101" s="41"/>
      <c r="I2101" s="41"/>
      <c r="J2101" s="41"/>
      <c r="K2101" s="42"/>
      <c r="L2101" s="43"/>
      <c r="M2101" s="6">
        <f t="shared" si="524"/>
        <v>0</v>
      </c>
    </row>
    <row r="2102" spans="1:15" ht="18" customHeight="1" x14ac:dyDescent="0.25">
      <c r="A2102" s="11" t="s">
        <v>1390</v>
      </c>
      <c r="B2102" s="12" t="s">
        <v>11</v>
      </c>
      <c r="C2102" s="11" t="s">
        <v>12</v>
      </c>
      <c r="D2102" s="11" t="s">
        <v>13</v>
      </c>
      <c r="E2102" s="185" t="s">
        <v>14</v>
      </c>
      <c r="F2102" s="184"/>
      <c r="G2102" s="13" t="s">
        <v>15</v>
      </c>
      <c r="H2102" s="12" t="s">
        <v>16</v>
      </c>
      <c r="I2102" s="12" t="s">
        <v>17</v>
      </c>
      <c r="J2102" s="12" t="s">
        <v>18</v>
      </c>
      <c r="K2102" s="14"/>
      <c r="L2102" s="15"/>
      <c r="M2102" s="6">
        <f t="shared" si="524"/>
        <v>0</v>
      </c>
    </row>
    <row r="2103" spans="1:15" ht="51.75" customHeight="1" x14ac:dyDescent="0.25">
      <c r="A2103" s="16" t="s">
        <v>19</v>
      </c>
      <c r="B2103" s="17" t="s">
        <v>1391</v>
      </c>
      <c r="C2103" s="16" t="s">
        <v>21</v>
      </c>
      <c r="D2103" s="16" t="s">
        <v>1392</v>
      </c>
      <c r="E2103" s="186" t="s">
        <v>543</v>
      </c>
      <c r="F2103" s="184"/>
      <c r="G2103" s="18" t="s">
        <v>159</v>
      </c>
      <c r="H2103" s="19">
        <v>1</v>
      </c>
      <c r="I2103" s="20">
        <v>14.39</v>
      </c>
      <c r="J2103" s="20">
        <v>14.39</v>
      </c>
      <c r="K2103" s="52">
        <f>SUM(K2104:K2109)</f>
        <v>14.39</v>
      </c>
      <c r="L2103" s="22"/>
      <c r="M2103" s="6">
        <f t="shared" si="524"/>
        <v>0</v>
      </c>
    </row>
    <row r="2104" spans="1:15" ht="25.5" customHeight="1" x14ac:dyDescent="0.25">
      <c r="A2104" s="23" t="s">
        <v>25</v>
      </c>
      <c r="B2104" s="24" t="s">
        <v>1113</v>
      </c>
      <c r="C2104" s="23" t="s">
        <v>21</v>
      </c>
      <c r="D2104" s="23" t="s">
        <v>1114</v>
      </c>
      <c r="E2104" s="183" t="s">
        <v>23</v>
      </c>
      <c r="F2104" s="184"/>
      <c r="G2104" s="25" t="s">
        <v>24</v>
      </c>
      <c r="H2104" s="26">
        <v>0.16930000000000001</v>
      </c>
      <c r="I2104" s="27">
        <v>20.92</v>
      </c>
      <c r="J2104" s="27">
        <v>3.54</v>
      </c>
      <c r="K2104" s="28">
        <f t="shared" ref="K2104:K2109" si="535">TRUNC(H2104*I2104,2)</f>
        <v>3.54</v>
      </c>
      <c r="L2104" s="29"/>
      <c r="M2104" s="6">
        <f t="shared" si="524"/>
        <v>0</v>
      </c>
    </row>
    <row r="2105" spans="1:15" ht="25.5" customHeight="1" x14ac:dyDescent="0.25">
      <c r="A2105" s="23" t="s">
        <v>25</v>
      </c>
      <c r="B2105" s="24" t="s">
        <v>160</v>
      </c>
      <c r="C2105" s="23" t="s">
        <v>21</v>
      </c>
      <c r="D2105" s="23" t="s">
        <v>161</v>
      </c>
      <c r="E2105" s="183" t="s">
        <v>23</v>
      </c>
      <c r="F2105" s="184"/>
      <c r="G2105" s="25" t="s">
        <v>24</v>
      </c>
      <c r="H2105" s="26">
        <v>0.16930000000000001</v>
      </c>
      <c r="I2105" s="27">
        <v>25.55</v>
      </c>
      <c r="J2105" s="27">
        <v>4.32</v>
      </c>
      <c r="K2105" s="28">
        <f t="shared" si="535"/>
        <v>4.32</v>
      </c>
      <c r="L2105" s="29"/>
      <c r="M2105" s="6">
        <f t="shared" si="524"/>
        <v>0</v>
      </c>
    </row>
    <row r="2106" spans="1:15" ht="25.5" customHeight="1" x14ac:dyDescent="0.25">
      <c r="A2106" s="23" t="s">
        <v>28</v>
      </c>
      <c r="B2106" s="24" t="s">
        <v>1117</v>
      </c>
      <c r="C2106" s="23" t="s">
        <v>21</v>
      </c>
      <c r="D2106" s="23" t="s">
        <v>1118</v>
      </c>
      <c r="E2106" s="183" t="s">
        <v>31</v>
      </c>
      <c r="F2106" s="184"/>
      <c r="G2106" s="25" t="s">
        <v>159</v>
      </c>
      <c r="H2106" s="26">
        <v>2.2499999999999999E-2</v>
      </c>
      <c r="I2106" s="27">
        <v>87.17</v>
      </c>
      <c r="J2106" s="27">
        <v>1.96</v>
      </c>
      <c r="K2106" s="28">
        <f t="shared" si="535"/>
        <v>1.96</v>
      </c>
      <c r="L2106" s="29"/>
      <c r="M2106" s="6">
        <f t="shared" si="524"/>
        <v>0</v>
      </c>
    </row>
    <row r="2107" spans="1:15" ht="25.5" customHeight="1" x14ac:dyDescent="0.25">
      <c r="A2107" s="23" t="s">
        <v>28</v>
      </c>
      <c r="B2107" s="24" t="s">
        <v>1393</v>
      </c>
      <c r="C2107" s="23" t="s">
        <v>21</v>
      </c>
      <c r="D2107" s="23" t="s">
        <v>1394</v>
      </c>
      <c r="E2107" s="183" t="s">
        <v>31</v>
      </c>
      <c r="F2107" s="184"/>
      <c r="G2107" s="25" t="s">
        <v>159</v>
      </c>
      <c r="H2107" s="26">
        <v>1</v>
      </c>
      <c r="I2107" s="27">
        <v>3.42</v>
      </c>
      <c r="J2107" s="27">
        <v>3.42</v>
      </c>
      <c r="K2107" s="28">
        <f t="shared" si="535"/>
        <v>3.42</v>
      </c>
      <c r="L2107" s="29"/>
      <c r="M2107" s="6">
        <f t="shared" si="524"/>
        <v>0</v>
      </c>
    </row>
    <row r="2108" spans="1:15" ht="24" customHeight="1" x14ac:dyDescent="0.25">
      <c r="A2108" s="23" t="s">
        <v>28</v>
      </c>
      <c r="B2108" s="24" t="s">
        <v>1119</v>
      </c>
      <c r="C2108" s="23" t="s">
        <v>21</v>
      </c>
      <c r="D2108" s="23" t="s">
        <v>1120</v>
      </c>
      <c r="E2108" s="183" t="s">
        <v>31</v>
      </c>
      <c r="F2108" s="184"/>
      <c r="G2108" s="25" t="s">
        <v>159</v>
      </c>
      <c r="H2108" s="26">
        <v>1.0699999999999999E-2</v>
      </c>
      <c r="I2108" s="27">
        <v>2.75</v>
      </c>
      <c r="J2108" s="27">
        <v>0.02</v>
      </c>
      <c r="K2108" s="28">
        <f t="shared" si="535"/>
        <v>0.02</v>
      </c>
      <c r="L2108" s="29"/>
      <c r="M2108" s="6">
        <f t="shared" si="524"/>
        <v>0</v>
      </c>
    </row>
    <row r="2109" spans="1:15" ht="24" customHeight="1" x14ac:dyDescent="0.25">
      <c r="A2109" s="23" t="s">
        <v>28</v>
      </c>
      <c r="B2109" s="24" t="s">
        <v>1125</v>
      </c>
      <c r="C2109" s="23" t="s">
        <v>21</v>
      </c>
      <c r="D2109" s="23" t="s">
        <v>1126</v>
      </c>
      <c r="E2109" s="183" t="s">
        <v>31</v>
      </c>
      <c r="F2109" s="184"/>
      <c r="G2109" s="25" t="s">
        <v>159</v>
      </c>
      <c r="H2109" s="26">
        <v>1.4800000000000001E-2</v>
      </c>
      <c r="I2109" s="27">
        <v>76.94</v>
      </c>
      <c r="J2109" s="27">
        <v>1.1299999999999999</v>
      </c>
      <c r="K2109" s="28">
        <f t="shared" si="535"/>
        <v>1.1299999999999999</v>
      </c>
      <c r="L2109" s="29"/>
      <c r="M2109" s="6">
        <f t="shared" si="524"/>
        <v>0</v>
      </c>
    </row>
    <row r="2110" spans="1:15" ht="18" customHeight="1" x14ac:dyDescent="0.25">
      <c r="A2110" s="30"/>
      <c r="B2110" s="30"/>
      <c r="C2110" s="30"/>
      <c r="D2110" s="30"/>
      <c r="E2110" s="30" t="s">
        <v>41</v>
      </c>
      <c r="F2110" s="31">
        <v>6.28</v>
      </c>
      <c r="G2110" s="30" t="s">
        <v>42</v>
      </c>
      <c r="H2110" s="31">
        <v>0</v>
      </c>
      <c r="I2110" s="30" t="s">
        <v>43</v>
      </c>
      <c r="J2110" s="31">
        <v>6.28</v>
      </c>
      <c r="K2110" s="32"/>
      <c r="L2110" s="29"/>
      <c r="M2110" s="6">
        <f t="shared" si="524"/>
        <v>0</v>
      </c>
    </row>
    <row r="2111" spans="1:15" ht="18" customHeight="1" x14ac:dyDescent="0.25">
      <c r="A2111" s="30"/>
      <c r="B2111" s="30"/>
      <c r="C2111" s="30"/>
      <c r="D2111" s="30"/>
      <c r="E2111" s="30" t="s">
        <v>44</v>
      </c>
      <c r="F2111" s="31">
        <v>3.69</v>
      </c>
      <c r="G2111" s="30"/>
      <c r="H2111" s="187" t="s">
        <v>45</v>
      </c>
      <c r="I2111" s="188"/>
      <c r="J2111" s="31">
        <v>17.940000000000001</v>
      </c>
      <c r="K2111" s="46">
        <f>TRUNC(K2103*1.247,2)</f>
        <v>17.940000000000001</v>
      </c>
      <c r="L2111" s="29"/>
      <c r="M2111" s="6">
        <f t="shared" si="524"/>
        <v>0</v>
      </c>
    </row>
    <row r="2112" spans="1:15" x14ac:dyDescent="0.25">
      <c r="A2112" s="35"/>
      <c r="B2112" s="35"/>
      <c r="C2112" s="35"/>
      <c r="D2112" s="35"/>
      <c r="E2112" s="35"/>
      <c r="F2112" s="35"/>
      <c r="G2112" s="35" t="s">
        <v>46</v>
      </c>
      <c r="H2112" s="36" t="s">
        <v>826</v>
      </c>
      <c r="I2112" s="35" t="s">
        <v>48</v>
      </c>
      <c r="J2112" s="37">
        <f>TRUNC(J2111*H2112,2)</f>
        <v>125.58</v>
      </c>
      <c r="K2112" s="45">
        <f>TRUNC(H2112*K2111,2)</f>
        <v>125.58</v>
      </c>
      <c r="L2112" s="39">
        <f>J2112-K2112</f>
        <v>0</v>
      </c>
      <c r="M2112" s="6">
        <f t="shared" si="524"/>
        <v>0</v>
      </c>
      <c r="N2112" s="40">
        <f t="shared" ref="N2112:O2112" si="536">J2112</f>
        <v>125.58</v>
      </c>
      <c r="O2112" s="40">
        <f t="shared" si="536"/>
        <v>125.58</v>
      </c>
    </row>
    <row r="2113" spans="1:15" ht="0.75" customHeight="1" x14ac:dyDescent="0.25">
      <c r="A2113" s="41"/>
      <c r="B2113" s="41"/>
      <c r="C2113" s="41"/>
      <c r="D2113" s="41"/>
      <c r="E2113" s="41"/>
      <c r="F2113" s="41"/>
      <c r="G2113" s="41"/>
      <c r="H2113" s="41"/>
      <c r="I2113" s="41"/>
      <c r="J2113" s="41"/>
      <c r="K2113" s="42"/>
      <c r="L2113" s="43"/>
      <c r="M2113" s="6">
        <f t="shared" si="524"/>
        <v>0</v>
      </c>
    </row>
    <row r="2114" spans="1:15" ht="18" customHeight="1" x14ac:dyDescent="0.25">
      <c r="A2114" s="11" t="s">
        <v>1395</v>
      </c>
      <c r="B2114" s="12" t="s">
        <v>11</v>
      </c>
      <c r="C2114" s="11" t="s">
        <v>12</v>
      </c>
      <c r="D2114" s="11" t="s">
        <v>13</v>
      </c>
      <c r="E2114" s="185" t="s">
        <v>14</v>
      </c>
      <c r="F2114" s="184"/>
      <c r="G2114" s="13" t="s">
        <v>15</v>
      </c>
      <c r="H2114" s="12" t="s">
        <v>16</v>
      </c>
      <c r="I2114" s="12" t="s">
        <v>17</v>
      </c>
      <c r="J2114" s="12" t="s">
        <v>18</v>
      </c>
      <c r="K2114" s="14"/>
      <c r="L2114" s="15"/>
      <c r="M2114" s="6">
        <f t="shared" si="524"/>
        <v>0</v>
      </c>
    </row>
    <row r="2115" spans="1:15" ht="51.75" customHeight="1" x14ac:dyDescent="0.25">
      <c r="A2115" s="16" t="s">
        <v>19</v>
      </c>
      <c r="B2115" s="17" t="s">
        <v>1396</v>
      </c>
      <c r="C2115" s="16" t="s">
        <v>21</v>
      </c>
      <c r="D2115" s="16" t="s">
        <v>1397</v>
      </c>
      <c r="E2115" s="186" t="s">
        <v>543</v>
      </c>
      <c r="F2115" s="184"/>
      <c r="G2115" s="18" t="s">
        <v>159</v>
      </c>
      <c r="H2115" s="19">
        <v>1</v>
      </c>
      <c r="I2115" s="20">
        <v>74.44</v>
      </c>
      <c r="J2115" s="20">
        <v>74.44</v>
      </c>
      <c r="K2115" s="52">
        <f>SUM(K2116:K2120)</f>
        <v>74.44</v>
      </c>
      <c r="L2115" s="22"/>
      <c r="M2115" s="6">
        <f t="shared" si="524"/>
        <v>0</v>
      </c>
    </row>
    <row r="2116" spans="1:15" ht="25.5" customHeight="1" x14ac:dyDescent="0.25">
      <c r="A2116" s="23" t="s">
        <v>25</v>
      </c>
      <c r="B2116" s="24" t="s">
        <v>160</v>
      </c>
      <c r="C2116" s="23" t="s">
        <v>21</v>
      </c>
      <c r="D2116" s="23" t="s">
        <v>161</v>
      </c>
      <c r="E2116" s="183" t="s">
        <v>23</v>
      </c>
      <c r="F2116" s="184"/>
      <c r="G2116" s="25" t="s">
        <v>24</v>
      </c>
      <c r="H2116" s="26">
        <v>0.2172</v>
      </c>
      <c r="I2116" s="27">
        <v>25.55</v>
      </c>
      <c r="J2116" s="27">
        <v>5.54</v>
      </c>
      <c r="K2116" s="28">
        <f t="shared" ref="K2116:K2120" si="537">TRUNC(H2116*I2116,2)</f>
        <v>5.54</v>
      </c>
      <c r="L2116" s="29"/>
      <c r="M2116" s="6">
        <f t="shared" si="524"/>
        <v>0</v>
      </c>
    </row>
    <row r="2117" spans="1:15" ht="25.5" customHeight="1" x14ac:dyDescent="0.25">
      <c r="A2117" s="23" t="s">
        <v>25</v>
      </c>
      <c r="B2117" s="24" t="s">
        <v>1113</v>
      </c>
      <c r="C2117" s="23" t="s">
        <v>21</v>
      </c>
      <c r="D2117" s="23" t="s">
        <v>1114</v>
      </c>
      <c r="E2117" s="183" t="s">
        <v>23</v>
      </c>
      <c r="F2117" s="184"/>
      <c r="G2117" s="25" t="s">
        <v>24</v>
      </c>
      <c r="H2117" s="26">
        <v>0.2172</v>
      </c>
      <c r="I2117" s="27">
        <v>20.92</v>
      </c>
      <c r="J2117" s="27">
        <v>4.54</v>
      </c>
      <c r="K2117" s="28">
        <f t="shared" si="537"/>
        <v>4.54</v>
      </c>
      <c r="L2117" s="29"/>
      <c r="M2117" s="6">
        <f t="shared" si="524"/>
        <v>0</v>
      </c>
    </row>
    <row r="2118" spans="1:15" ht="39" customHeight="1" x14ac:dyDescent="0.25">
      <c r="A2118" s="23" t="s">
        <v>28</v>
      </c>
      <c r="B2118" s="24" t="s">
        <v>1123</v>
      </c>
      <c r="C2118" s="23" t="s">
        <v>21</v>
      </c>
      <c r="D2118" s="23" t="s">
        <v>1124</v>
      </c>
      <c r="E2118" s="183" t="s">
        <v>31</v>
      </c>
      <c r="F2118" s="184"/>
      <c r="G2118" s="25" t="s">
        <v>159</v>
      </c>
      <c r="H2118" s="26">
        <v>0.115</v>
      </c>
      <c r="I2118" s="27">
        <v>31.75</v>
      </c>
      <c r="J2118" s="27">
        <v>3.65</v>
      </c>
      <c r="K2118" s="28">
        <f t="shared" si="537"/>
        <v>3.65</v>
      </c>
      <c r="L2118" s="29"/>
      <c r="M2118" s="6">
        <f t="shared" si="524"/>
        <v>0</v>
      </c>
    </row>
    <row r="2119" spans="1:15" ht="25.5" customHeight="1" x14ac:dyDescent="0.25">
      <c r="A2119" s="23" t="s">
        <v>28</v>
      </c>
      <c r="B2119" s="24" t="s">
        <v>1371</v>
      </c>
      <c r="C2119" s="23" t="s">
        <v>21</v>
      </c>
      <c r="D2119" s="23" t="s">
        <v>1372</v>
      </c>
      <c r="E2119" s="183" t="s">
        <v>31</v>
      </c>
      <c r="F2119" s="184"/>
      <c r="G2119" s="25" t="s">
        <v>159</v>
      </c>
      <c r="H2119" s="26">
        <v>2</v>
      </c>
      <c r="I2119" s="27">
        <v>3.25</v>
      </c>
      <c r="J2119" s="27">
        <v>6.5</v>
      </c>
      <c r="K2119" s="28">
        <f t="shared" si="537"/>
        <v>6.5</v>
      </c>
      <c r="L2119" s="29"/>
      <c r="M2119" s="6">
        <f t="shared" si="524"/>
        <v>0</v>
      </c>
    </row>
    <row r="2120" spans="1:15" ht="25.5" customHeight="1" x14ac:dyDescent="0.25">
      <c r="A2120" s="23" t="s">
        <v>28</v>
      </c>
      <c r="B2120" s="24" t="s">
        <v>1398</v>
      </c>
      <c r="C2120" s="23" t="s">
        <v>21</v>
      </c>
      <c r="D2120" s="23" t="s">
        <v>1399</v>
      </c>
      <c r="E2120" s="183" t="s">
        <v>31</v>
      </c>
      <c r="F2120" s="184"/>
      <c r="G2120" s="25" t="s">
        <v>159</v>
      </c>
      <c r="H2120" s="26">
        <v>1</v>
      </c>
      <c r="I2120" s="27">
        <v>54.21</v>
      </c>
      <c r="J2120" s="27">
        <v>54.21</v>
      </c>
      <c r="K2120" s="28">
        <f t="shared" si="537"/>
        <v>54.21</v>
      </c>
      <c r="L2120" s="29"/>
      <c r="M2120" s="6">
        <f t="shared" si="524"/>
        <v>0</v>
      </c>
    </row>
    <row r="2121" spans="1:15" ht="18" customHeight="1" x14ac:dyDescent="0.25">
      <c r="A2121" s="30"/>
      <c r="B2121" s="30"/>
      <c r="C2121" s="30"/>
      <c r="D2121" s="30"/>
      <c r="E2121" s="30" t="s">
        <v>41</v>
      </c>
      <c r="F2121" s="31">
        <v>8.06</v>
      </c>
      <c r="G2121" s="30" t="s">
        <v>42</v>
      </c>
      <c r="H2121" s="31">
        <v>0</v>
      </c>
      <c r="I2121" s="30" t="s">
        <v>43</v>
      </c>
      <c r="J2121" s="31">
        <v>8.06</v>
      </c>
      <c r="K2121" s="32"/>
      <c r="L2121" s="29"/>
      <c r="M2121" s="6">
        <f t="shared" si="524"/>
        <v>0</v>
      </c>
    </row>
    <row r="2122" spans="1:15" ht="18" customHeight="1" x14ac:dyDescent="0.25">
      <c r="A2122" s="30"/>
      <c r="B2122" s="30"/>
      <c r="C2122" s="30"/>
      <c r="D2122" s="30"/>
      <c r="E2122" s="30" t="s">
        <v>44</v>
      </c>
      <c r="F2122" s="31">
        <v>19.13</v>
      </c>
      <c r="G2122" s="30"/>
      <c r="H2122" s="187" t="s">
        <v>45</v>
      </c>
      <c r="I2122" s="188"/>
      <c r="J2122" s="31">
        <v>92.82</v>
      </c>
      <c r="K2122" s="46">
        <f>TRUNC(K2115*1.247,2)</f>
        <v>92.82</v>
      </c>
      <c r="L2122" s="29"/>
      <c r="M2122" s="6">
        <f t="shared" si="524"/>
        <v>0</v>
      </c>
    </row>
    <row r="2123" spans="1:15" x14ac:dyDescent="0.25">
      <c r="A2123" s="35"/>
      <c r="B2123" s="35"/>
      <c r="C2123" s="35"/>
      <c r="D2123" s="35"/>
      <c r="E2123" s="35"/>
      <c r="F2123" s="35"/>
      <c r="G2123" s="35" t="s">
        <v>46</v>
      </c>
      <c r="H2123" s="36" t="s">
        <v>111</v>
      </c>
      <c r="I2123" s="35" t="s">
        <v>48</v>
      </c>
      <c r="J2123" s="37">
        <f>TRUNC(J2122*H2123,2)</f>
        <v>742.56</v>
      </c>
      <c r="K2123" s="45">
        <f>TRUNC(H2123*K2122,2)</f>
        <v>742.56</v>
      </c>
      <c r="L2123" s="39">
        <f>J2123-K2123</f>
        <v>0</v>
      </c>
      <c r="M2123" s="6">
        <f t="shared" si="524"/>
        <v>0</v>
      </c>
      <c r="N2123" s="40">
        <f t="shared" ref="N2123:O2123" si="538">J2123</f>
        <v>742.56</v>
      </c>
      <c r="O2123" s="40">
        <f t="shared" si="538"/>
        <v>742.56</v>
      </c>
    </row>
    <row r="2124" spans="1:15" ht="0.75" customHeight="1" x14ac:dyDescent="0.25">
      <c r="A2124" s="41"/>
      <c r="B2124" s="41"/>
      <c r="C2124" s="41"/>
      <c r="D2124" s="41"/>
      <c r="E2124" s="41"/>
      <c r="F2124" s="41"/>
      <c r="G2124" s="41"/>
      <c r="H2124" s="41"/>
      <c r="I2124" s="41"/>
      <c r="J2124" s="41"/>
      <c r="K2124" s="42"/>
      <c r="L2124" s="43"/>
      <c r="M2124" s="6">
        <f t="shared" si="524"/>
        <v>0</v>
      </c>
    </row>
    <row r="2125" spans="1:15" ht="18" customHeight="1" x14ac:dyDescent="0.25">
      <c r="A2125" s="11" t="s">
        <v>1400</v>
      </c>
      <c r="B2125" s="12" t="s">
        <v>11</v>
      </c>
      <c r="C2125" s="11" t="s">
        <v>12</v>
      </c>
      <c r="D2125" s="11" t="s">
        <v>13</v>
      </c>
      <c r="E2125" s="185" t="s">
        <v>14</v>
      </c>
      <c r="F2125" s="184"/>
      <c r="G2125" s="13" t="s">
        <v>15</v>
      </c>
      <c r="H2125" s="12" t="s">
        <v>16</v>
      </c>
      <c r="I2125" s="12" t="s">
        <v>17</v>
      </c>
      <c r="J2125" s="12" t="s">
        <v>18</v>
      </c>
      <c r="K2125" s="14"/>
      <c r="L2125" s="15"/>
      <c r="M2125" s="6">
        <f t="shared" si="524"/>
        <v>0</v>
      </c>
    </row>
    <row r="2126" spans="1:15" ht="39" customHeight="1" x14ac:dyDescent="0.25">
      <c r="A2126" s="16" t="s">
        <v>19</v>
      </c>
      <c r="B2126" s="17" t="s">
        <v>1401</v>
      </c>
      <c r="C2126" s="16" t="s">
        <v>21</v>
      </c>
      <c r="D2126" s="16" t="s">
        <v>1402</v>
      </c>
      <c r="E2126" s="186" t="s">
        <v>543</v>
      </c>
      <c r="F2126" s="184"/>
      <c r="G2126" s="18" t="s">
        <v>83</v>
      </c>
      <c r="H2126" s="19">
        <v>1</v>
      </c>
      <c r="I2126" s="20">
        <v>20.02</v>
      </c>
      <c r="J2126" s="20">
        <v>20.02</v>
      </c>
      <c r="K2126" s="52">
        <f>SUM(K2127:K2130)</f>
        <v>20.02</v>
      </c>
      <c r="L2126" s="22"/>
      <c r="M2126" s="6">
        <f t="shared" si="524"/>
        <v>0</v>
      </c>
    </row>
    <row r="2127" spans="1:15" ht="25.5" customHeight="1" x14ac:dyDescent="0.25">
      <c r="A2127" s="23" t="s">
        <v>25</v>
      </c>
      <c r="B2127" s="24" t="s">
        <v>1113</v>
      </c>
      <c r="C2127" s="23" t="s">
        <v>21</v>
      </c>
      <c r="D2127" s="23" t="s">
        <v>1114</v>
      </c>
      <c r="E2127" s="183" t="s">
        <v>23</v>
      </c>
      <c r="F2127" s="184"/>
      <c r="G2127" s="25" t="s">
        <v>24</v>
      </c>
      <c r="H2127" s="26">
        <v>0.29299999999999998</v>
      </c>
      <c r="I2127" s="27">
        <v>20.92</v>
      </c>
      <c r="J2127" s="27">
        <v>6.12</v>
      </c>
      <c r="K2127" s="28">
        <f t="shared" ref="K2127:K2130" si="539">TRUNC(H2127*I2127,2)</f>
        <v>6.12</v>
      </c>
      <c r="L2127" s="29"/>
      <c r="M2127" s="6">
        <f t="shared" si="524"/>
        <v>0</v>
      </c>
    </row>
    <row r="2128" spans="1:15" ht="25.5" customHeight="1" x14ac:dyDescent="0.25">
      <c r="A2128" s="23" t="s">
        <v>25</v>
      </c>
      <c r="B2128" s="24" t="s">
        <v>160</v>
      </c>
      <c r="C2128" s="23" t="s">
        <v>21</v>
      </c>
      <c r="D2128" s="23" t="s">
        <v>161</v>
      </c>
      <c r="E2128" s="183" t="s">
        <v>23</v>
      </c>
      <c r="F2128" s="184"/>
      <c r="G2128" s="25" t="s">
        <v>24</v>
      </c>
      <c r="H2128" s="26">
        <v>0.29299999999999998</v>
      </c>
      <c r="I2128" s="27">
        <v>25.55</v>
      </c>
      <c r="J2128" s="27">
        <v>7.48</v>
      </c>
      <c r="K2128" s="28">
        <f t="shared" si="539"/>
        <v>7.48</v>
      </c>
      <c r="L2128" s="29"/>
      <c r="M2128" s="6">
        <f t="shared" si="524"/>
        <v>0</v>
      </c>
    </row>
    <row r="2129" spans="1:15" ht="24" customHeight="1" x14ac:dyDescent="0.25">
      <c r="A2129" s="23" t="s">
        <v>28</v>
      </c>
      <c r="B2129" s="24" t="s">
        <v>1119</v>
      </c>
      <c r="C2129" s="23" t="s">
        <v>21</v>
      </c>
      <c r="D2129" s="23" t="s">
        <v>1120</v>
      </c>
      <c r="E2129" s="183" t="s">
        <v>31</v>
      </c>
      <c r="F2129" s="184"/>
      <c r="G2129" s="25" t="s">
        <v>159</v>
      </c>
      <c r="H2129" s="26">
        <v>1.6299999999999999E-2</v>
      </c>
      <c r="I2129" s="27">
        <v>2.75</v>
      </c>
      <c r="J2129" s="27">
        <v>0.04</v>
      </c>
      <c r="K2129" s="28">
        <f t="shared" si="539"/>
        <v>0.04</v>
      </c>
      <c r="L2129" s="29"/>
      <c r="M2129" s="6">
        <f t="shared" si="524"/>
        <v>0</v>
      </c>
    </row>
    <row r="2130" spans="1:15" ht="25.5" customHeight="1" x14ac:dyDescent="0.25">
      <c r="A2130" s="23" t="s">
        <v>28</v>
      </c>
      <c r="B2130" s="24" t="s">
        <v>1403</v>
      </c>
      <c r="C2130" s="23" t="s">
        <v>21</v>
      </c>
      <c r="D2130" s="23" t="s">
        <v>1404</v>
      </c>
      <c r="E2130" s="183" t="s">
        <v>31</v>
      </c>
      <c r="F2130" s="184"/>
      <c r="G2130" s="25" t="s">
        <v>83</v>
      </c>
      <c r="H2130" s="26">
        <v>1.0548999999999999</v>
      </c>
      <c r="I2130" s="27">
        <v>6.05</v>
      </c>
      <c r="J2130" s="27">
        <v>6.38</v>
      </c>
      <c r="K2130" s="28">
        <f t="shared" si="539"/>
        <v>6.38</v>
      </c>
      <c r="L2130" s="29"/>
      <c r="M2130" s="6">
        <f t="shared" si="524"/>
        <v>0</v>
      </c>
    </row>
    <row r="2131" spans="1:15" ht="18" customHeight="1" x14ac:dyDescent="0.25">
      <c r="A2131" s="30"/>
      <c r="B2131" s="30"/>
      <c r="C2131" s="30"/>
      <c r="D2131" s="30"/>
      <c r="E2131" s="30" t="s">
        <v>41</v>
      </c>
      <c r="F2131" s="31">
        <v>10.88</v>
      </c>
      <c r="G2131" s="30" t="s">
        <v>42</v>
      </c>
      <c r="H2131" s="31">
        <v>0</v>
      </c>
      <c r="I2131" s="30" t="s">
        <v>43</v>
      </c>
      <c r="J2131" s="31">
        <v>10.88</v>
      </c>
      <c r="K2131" s="32"/>
      <c r="L2131" s="29"/>
      <c r="M2131" s="6">
        <f t="shared" si="524"/>
        <v>0</v>
      </c>
    </row>
    <row r="2132" spans="1:15" ht="18" customHeight="1" x14ac:dyDescent="0.25">
      <c r="A2132" s="30"/>
      <c r="B2132" s="30"/>
      <c r="C2132" s="30"/>
      <c r="D2132" s="30"/>
      <c r="E2132" s="30" t="s">
        <v>44</v>
      </c>
      <c r="F2132" s="31">
        <v>5.14</v>
      </c>
      <c r="G2132" s="30"/>
      <c r="H2132" s="187" t="s">
        <v>45</v>
      </c>
      <c r="I2132" s="188"/>
      <c r="J2132" s="31">
        <v>24.96</v>
      </c>
      <c r="K2132" s="46">
        <f>TRUNC(K2126*1.247,2)</f>
        <v>24.96</v>
      </c>
      <c r="L2132" s="29"/>
      <c r="M2132" s="6">
        <f t="shared" si="524"/>
        <v>0</v>
      </c>
    </row>
    <row r="2133" spans="1:15" x14ac:dyDescent="0.25">
      <c r="A2133" s="35"/>
      <c r="B2133" s="35"/>
      <c r="C2133" s="35"/>
      <c r="D2133" s="35"/>
      <c r="E2133" s="35"/>
      <c r="F2133" s="35"/>
      <c r="G2133" s="35" t="s">
        <v>46</v>
      </c>
      <c r="H2133" s="36" t="s">
        <v>1026</v>
      </c>
      <c r="I2133" s="35" t="s">
        <v>48</v>
      </c>
      <c r="J2133" s="37">
        <f>TRUNC(J2132*H2133,2)</f>
        <v>898.56</v>
      </c>
      <c r="K2133" s="45">
        <f>TRUNC(H2133*K2132,2)</f>
        <v>898.56</v>
      </c>
      <c r="L2133" s="39">
        <f>J2133-K2133</f>
        <v>0</v>
      </c>
      <c r="M2133" s="6">
        <f t="shared" si="524"/>
        <v>0</v>
      </c>
      <c r="N2133" s="40">
        <f t="shared" ref="N2133:O2133" si="540">J2133</f>
        <v>898.56</v>
      </c>
      <c r="O2133" s="40">
        <f t="shared" si="540"/>
        <v>898.56</v>
      </c>
    </row>
    <row r="2134" spans="1:15" ht="0.75" customHeight="1" x14ac:dyDescent="0.25">
      <c r="A2134" s="41"/>
      <c r="B2134" s="41"/>
      <c r="C2134" s="41"/>
      <c r="D2134" s="41"/>
      <c r="E2134" s="41"/>
      <c r="F2134" s="41"/>
      <c r="G2134" s="41"/>
      <c r="H2134" s="41"/>
      <c r="I2134" s="41"/>
      <c r="J2134" s="41"/>
      <c r="K2134" s="42"/>
      <c r="L2134" s="43"/>
      <c r="M2134" s="6">
        <f t="shared" si="524"/>
        <v>0</v>
      </c>
    </row>
    <row r="2135" spans="1:15" ht="18" customHeight="1" x14ac:dyDescent="0.25">
      <c r="A2135" s="11" t="s">
        <v>1405</v>
      </c>
      <c r="B2135" s="12" t="s">
        <v>11</v>
      </c>
      <c r="C2135" s="11" t="s">
        <v>12</v>
      </c>
      <c r="D2135" s="11" t="s">
        <v>13</v>
      </c>
      <c r="E2135" s="185" t="s">
        <v>14</v>
      </c>
      <c r="F2135" s="184"/>
      <c r="G2135" s="13" t="s">
        <v>15</v>
      </c>
      <c r="H2135" s="12" t="s">
        <v>16</v>
      </c>
      <c r="I2135" s="12" t="s">
        <v>17</v>
      </c>
      <c r="J2135" s="12" t="s">
        <v>18</v>
      </c>
      <c r="K2135" s="14"/>
      <c r="L2135" s="15"/>
      <c r="M2135" s="6">
        <f t="shared" si="524"/>
        <v>0</v>
      </c>
    </row>
    <row r="2136" spans="1:15" ht="39" customHeight="1" x14ac:dyDescent="0.25">
      <c r="A2136" s="16" t="s">
        <v>19</v>
      </c>
      <c r="B2136" s="17" t="s">
        <v>1406</v>
      </c>
      <c r="C2136" s="16" t="s">
        <v>21</v>
      </c>
      <c r="D2136" s="16" t="s">
        <v>1407</v>
      </c>
      <c r="E2136" s="186" t="s">
        <v>543</v>
      </c>
      <c r="F2136" s="184"/>
      <c r="G2136" s="18" t="s">
        <v>83</v>
      </c>
      <c r="H2136" s="19">
        <v>1</v>
      </c>
      <c r="I2136" s="20">
        <v>12.52</v>
      </c>
      <c r="J2136" s="20">
        <v>12.52</v>
      </c>
      <c r="K2136" s="52">
        <f>SUM(K2137:K2140)</f>
        <v>12.52</v>
      </c>
      <c r="L2136" s="22"/>
      <c r="M2136" s="6">
        <f t="shared" si="524"/>
        <v>0</v>
      </c>
    </row>
    <row r="2137" spans="1:15" ht="25.5" customHeight="1" x14ac:dyDescent="0.25">
      <c r="A2137" s="23" t="s">
        <v>25</v>
      </c>
      <c r="B2137" s="24" t="s">
        <v>160</v>
      </c>
      <c r="C2137" s="23" t="s">
        <v>21</v>
      </c>
      <c r="D2137" s="23" t="s">
        <v>161</v>
      </c>
      <c r="E2137" s="183" t="s">
        <v>23</v>
      </c>
      <c r="F2137" s="184"/>
      <c r="G2137" s="25" t="s">
        <v>24</v>
      </c>
      <c r="H2137" s="26">
        <v>4.1500000000000002E-2</v>
      </c>
      <c r="I2137" s="27">
        <v>25.55</v>
      </c>
      <c r="J2137" s="27">
        <v>1.06</v>
      </c>
      <c r="K2137" s="28">
        <f t="shared" ref="K2137:K2140" si="541">TRUNC(H2137*I2137,2)</f>
        <v>1.06</v>
      </c>
      <c r="L2137" s="29"/>
      <c r="M2137" s="6">
        <f t="shared" si="524"/>
        <v>0</v>
      </c>
    </row>
    <row r="2138" spans="1:15" ht="25.5" customHeight="1" x14ac:dyDescent="0.25">
      <c r="A2138" s="23" t="s">
        <v>25</v>
      </c>
      <c r="B2138" s="24" t="s">
        <v>1113</v>
      </c>
      <c r="C2138" s="23" t="s">
        <v>21</v>
      </c>
      <c r="D2138" s="23" t="s">
        <v>1114</v>
      </c>
      <c r="E2138" s="183" t="s">
        <v>23</v>
      </c>
      <c r="F2138" s="184"/>
      <c r="G2138" s="25" t="s">
        <v>24</v>
      </c>
      <c r="H2138" s="26">
        <v>4.1500000000000002E-2</v>
      </c>
      <c r="I2138" s="27">
        <v>20.92</v>
      </c>
      <c r="J2138" s="27">
        <v>0.86</v>
      </c>
      <c r="K2138" s="28">
        <f t="shared" si="541"/>
        <v>0.86</v>
      </c>
      <c r="L2138" s="29"/>
      <c r="M2138" s="6">
        <f t="shared" si="524"/>
        <v>0</v>
      </c>
    </row>
    <row r="2139" spans="1:15" ht="25.5" customHeight="1" x14ac:dyDescent="0.25">
      <c r="A2139" s="23" t="s">
        <v>28</v>
      </c>
      <c r="B2139" s="24" t="s">
        <v>1408</v>
      </c>
      <c r="C2139" s="23" t="s">
        <v>21</v>
      </c>
      <c r="D2139" s="23" t="s">
        <v>1409</v>
      </c>
      <c r="E2139" s="183" t="s">
        <v>31</v>
      </c>
      <c r="F2139" s="184"/>
      <c r="G2139" s="25" t="s">
        <v>83</v>
      </c>
      <c r="H2139" s="26">
        <v>1.0548999999999999</v>
      </c>
      <c r="I2139" s="27">
        <v>10</v>
      </c>
      <c r="J2139" s="27">
        <v>10.54</v>
      </c>
      <c r="K2139" s="28">
        <f t="shared" si="541"/>
        <v>10.54</v>
      </c>
      <c r="L2139" s="29"/>
      <c r="M2139" s="6">
        <f t="shared" si="524"/>
        <v>0</v>
      </c>
    </row>
    <row r="2140" spans="1:15" ht="24" customHeight="1" x14ac:dyDescent="0.25">
      <c r="A2140" s="23" t="s">
        <v>28</v>
      </c>
      <c r="B2140" s="24" t="s">
        <v>1119</v>
      </c>
      <c r="C2140" s="23" t="s">
        <v>21</v>
      </c>
      <c r="D2140" s="23" t="s">
        <v>1120</v>
      </c>
      <c r="E2140" s="183" t="s">
        <v>31</v>
      </c>
      <c r="F2140" s="184"/>
      <c r="G2140" s="25" t="s">
        <v>159</v>
      </c>
      <c r="H2140" s="26">
        <v>2.3E-2</v>
      </c>
      <c r="I2140" s="27">
        <v>2.75</v>
      </c>
      <c r="J2140" s="27">
        <v>0.06</v>
      </c>
      <c r="K2140" s="28">
        <f t="shared" si="541"/>
        <v>0.06</v>
      </c>
      <c r="L2140" s="29"/>
      <c r="M2140" s="6">
        <f t="shared" si="524"/>
        <v>0</v>
      </c>
    </row>
    <row r="2141" spans="1:15" ht="18" customHeight="1" x14ac:dyDescent="0.25">
      <c r="A2141" s="30"/>
      <c r="B2141" s="30"/>
      <c r="C2141" s="30"/>
      <c r="D2141" s="30"/>
      <c r="E2141" s="30" t="s">
        <v>41</v>
      </c>
      <c r="F2141" s="31">
        <v>1.53</v>
      </c>
      <c r="G2141" s="30" t="s">
        <v>42</v>
      </c>
      <c r="H2141" s="31">
        <v>0</v>
      </c>
      <c r="I2141" s="30" t="s">
        <v>43</v>
      </c>
      <c r="J2141" s="31">
        <v>1.53</v>
      </c>
      <c r="K2141" s="32"/>
      <c r="L2141" s="29"/>
      <c r="M2141" s="6">
        <f t="shared" si="524"/>
        <v>0</v>
      </c>
    </row>
    <row r="2142" spans="1:15" ht="18" customHeight="1" x14ac:dyDescent="0.25">
      <c r="A2142" s="30"/>
      <c r="B2142" s="30"/>
      <c r="C2142" s="30"/>
      <c r="D2142" s="30"/>
      <c r="E2142" s="30" t="s">
        <v>44</v>
      </c>
      <c r="F2142" s="31">
        <v>3.21</v>
      </c>
      <c r="G2142" s="30"/>
      <c r="H2142" s="187" t="s">
        <v>45</v>
      </c>
      <c r="I2142" s="188"/>
      <c r="J2142" s="31">
        <v>15.61</v>
      </c>
      <c r="K2142" s="46">
        <f>TRUNC(K2136*1.247,2)</f>
        <v>15.61</v>
      </c>
      <c r="L2142" s="29"/>
      <c r="M2142" s="6">
        <f t="shared" si="524"/>
        <v>0</v>
      </c>
    </row>
    <row r="2143" spans="1:15" x14ac:dyDescent="0.25">
      <c r="A2143" s="35"/>
      <c r="B2143" s="35"/>
      <c r="C2143" s="35"/>
      <c r="D2143" s="35"/>
      <c r="E2143" s="35"/>
      <c r="F2143" s="35"/>
      <c r="G2143" s="35" t="s">
        <v>46</v>
      </c>
      <c r="H2143" s="36" t="s">
        <v>1237</v>
      </c>
      <c r="I2143" s="35" t="s">
        <v>48</v>
      </c>
      <c r="J2143" s="37">
        <f>TRUNC(J2142*H2143,2)</f>
        <v>280.98</v>
      </c>
      <c r="K2143" s="45">
        <f>TRUNC(H2143*K2142,2)</f>
        <v>280.98</v>
      </c>
      <c r="L2143" s="39">
        <f>J2143-K2143</f>
        <v>0</v>
      </c>
      <c r="M2143" s="6">
        <f t="shared" si="524"/>
        <v>0</v>
      </c>
      <c r="N2143" s="40">
        <f t="shared" ref="N2143:O2143" si="542">J2143</f>
        <v>280.98</v>
      </c>
      <c r="O2143" s="40">
        <f t="shared" si="542"/>
        <v>280.98</v>
      </c>
    </row>
    <row r="2144" spans="1:15" ht="0.75" customHeight="1" x14ac:dyDescent="0.25">
      <c r="A2144" s="41"/>
      <c r="B2144" s="41"/>
      <c r="C2144" s="41"/>
      <c r="D2144" s="41"/>
      <c r="E2144" s="41"/>
      <c r="F2144" s="41"/>
      <c r="G2144" s="41"/>
      <c r="H2144" s="41"/>
      <c r="I2144" s="41"/>
      <c r="J2144" s="41"/>
      <c r="K2144" s="42"/>
      <c r="L2144" s="43"/>
      <c r="M2144" s="6">
        <f t="shared" si="524"/>
        <v>0</v>
      </c>
    </row>
    <row r="2145" spans="1:15" ht="18" customHeight="1" x14ac:dyDescent="0.25">
      <c r="A2145" s="11" t="s">
        <v>1410</v>
      </c>
      <c r="B2145" s="12" t="s">
        <v>11</v>
      </c>
      <c r="C2145" s="11" t="s">
        <v>12</v>
      </c>
      <c r="D2145" s="11" t="s">
        <v>13</v>
      </c>
      <c r="E2145" s="185" t="s">
        <v>14</v>
      </c>
      <c r="F2145" s="184"/>
      <c r="G2145" s="13" t="s">
        <v>15</v>
      </c>
      <c r="H2145" s="12" t="s">
        <v>16</v>
      </c>
      <c r="I2145" s="12" t="s">
        <v>17</v>
      </c>
      <c r="J2145" s="12" t="s">
        <v>18</v>
      </c>
      <c r="K2145" s="14"/>
      <c r="L2145" s="15"/>
      <c r="M2145" s="6">
        <f t="shared" si="524"/>
        <v>0</v>
      </c>
    </row>
    <row r="2146" spans="1:15" ht="39" customHeight="1" x14ac:dyDescent="0.25">
      <c r="A2146" s="16" t="s">
        <v>19</v>
      </c>
      <c r="B2146" s="17" t="s">
        <v>1411</v>
      </c>
      <c r="C2146" s="16" t="s">
        <v>21</v>
      </c>
      <c r="D2146" s="16" t="s">
        <v>1412</v>
      </c>
      <c r="E2146" s="186" t="s">
        <v>543</v>
      </c>
      <c r="F2146" s="184"/>
      <c r="G2146" s="18" t="s">
        <v>83</v>
      </c>
      <c r="H2146" s="19">
        <v>1</v>
      </c>
      <c r="I2146" s="20">
        <v>35.32</v>
      </c>
      <c r="J2146" s="20">
        <v>35.32</v>
      </c>
      <c r="K2146" s="52">
        <f>SUM(K2147:K2150)</f>
        <v>35.32</v>
      </c>
      <c r="L2146" s="22"/>
      <c r="M2146" s="6">
        <f t="shared" si="524"/>
        <v>0</v>
      </c>
    </row>
    <row r="2147" spans="1:15" ht="25.5" customHeight="1" x14ac:dyDescent="0.25">
      <c r="A2147" s="23" t="s">
        <v>25</v>
      </c>
      <c r="B2147" s="24" t="s">
        <v>1113</v>
      </c>
      <c r="C2147" s="23" t="s">
        <v>21</v>
      </c>
      <c r="D2147" s="23" t="s">
        <v>1114</v>
      </c>
      <c r="E2147" s="183" t="s">
        <v>23</v>
      </c>
      <c r="F2147" s="184"/>
      <c r="G2147" s="25" t="s">
        <v>24</v>
      </c>
      <c r="H2147" s="26">
        <v>0.44440000000000002</v>
      </c>
      <c r="I2147" s="27">
        <v>20.92</v>
      </c>
      <c r="J2147" s="27">
        <v>9.2899999999999991</v>
      </c>
      <c r="K2147" s="28">
        <f t="shared" ref="K2147:K2150" si="543">TRUNC(H2147*I2147,2)</f>
        <v>9.2899999999999991</v>
      </c>
      <c r="L2147" s="29"/>
      <c r="M2147" s="6">
        <f t="shared" si="524"/>
        <v>0</v>
      </c>
    </row>
    <row r="2148" spans="1:15" ht="25.5" customHeight="1" x14ac:dyDescent="0.25">
      <c r="A2148" s="23" t="s">
        <v>25</v>
      </c>
      <c r="B2148" s="24" t="s">
        <v>160</v>
      </c>
      <c r="C2148" s="23" t="s">
        <v>21</v>
      </c>
      <c r="D2148" s="23" t="s">
        <v>161</v>
      </c>
      <c r="E2148" s="183" t="s">
        <v>23</v>
      </c>
      <c r="F2148" s="184"/>
      <c r="G2148" s="25" t="s">
        <v>24</v>
      </c>
      <c r="H2148" s="26">
        <v>0.44440000000000002</v>
      </c>
      <c r="I2148" s="27">
        <v>25.55</v>
      </c>
      <c r="J2148" s="27">
        <v>11.35</v>
      </c>
      <c r="K2148" s="28">
        <f t="shared" si="543"/>
        <v>11.35</v>
      </c>
      <c r="L2148" s="29"/>
      <c r="M2148" s="6">
        <f t="shared" si="524"/>
        <v>0</v>
      </c>
    </row>
    <row r="2149" spans="1:15" ht="24" customHeight="1" x14ac:dyDescent="0.25">
      <c r="A2149" s="23" t="s">
        <v>28</v>
      </c>
      <c r="B2149" s="24" t="s">
        <v>1119</v>
      </c>
      <c r="C2149" s="23" t="s">
        <v>21</v>
      </c>
      <c r="D2149" s="23" t="s">
        <v>1120</v>
      </c>
      <c r="E2149" s="183" t="s">
        <v>31</v>
      </c>
      <c r="F2149" s="184"/>
      <c r="G2149" s="25" t="s">
        <v>159</v>
      </c>
      <c r="H2149" s="26">
        <v>2.47E-2</v>
      </c>
      <c r="I2149" s="27">
        <v>2.75</v>
      </c>
      <c r="J2149" s="27">
        <v>0.06</v>
      </c>
      <c r="K2149" s="28">
        <f t="shared" si="543"/>
        <v>0.06</v>
      </c>
      <c r="L2149" s="29"/>
      <c r="M2149" s="6">
        <f t="shared" si="524"/>
        <v>0</v>
      </c>
    </row>
    <row r="2150" spans="1:15" ht="25.5" customHeight="1" x14ac:dyDescent="0.25">
      <c r="A2150" s="23" t="s">
        <v>28</v>
      </c>
      <c r="B2150" s="24" t="s">
        <v>1413</v>
      </c>
      <c r="C2150" s="23" t="s">
        <v>21</v>
      </c>
      <c r="D2150" s="23" t="s">
        <v>1414</v>
      </c>
      <c r="E2150" s="183" t="s">
        <v>31</v>
      </c>
      <c r="F2150" s="184"/>
      <c r="G2150" s="25" t="s">
        <v>83</v>
      </c>
      <c r="H2150" s="26">
        <v>1.0548999999999999</v>
      </c>
      <c r="I2150" s="27">
        <v>13.86</v>
      </c>
      <c r="J2150" s="27">
        <v>14.62</v>
      </c>
      <c r="K2150" s="28">
        <f t="shared" si="543"/>
        <v>14.62</v>
      </c>
      <c r="L2150" s="29"/>
      <c r="M2150" s="6">
        <f t="shared" si="524"/>
        <v>0</v>
      </c>
    </row>
    <row r="2151" spans="1:15" ht="18" customHeight="1" x14ac:dyDescent="0.25">
      <c r="A2151" s="30"/>
      <c r="B2151" s="30"/>
      <c r="C2151" s="30"/>
      <c r="D2151" s="30"/>
      <c r="E2151" s="30" t="s">
        <v>41</v>
      </c>
      <c r="F2151" s="31">
        <v>16.5</v>
      </c>
      <c r="G2151" s="30" t="s">
        <v>42</v>
      </c>
      <c r="H2151" s="31">
        <v>0</v>
      </c>
      <c r="I2151" s="30" t="s">
        <v>43</v>
      </c>
      <c r="J2151" s="31">
        <v>16.5</v>
      </c>
      <c r="K2151" s="32"/>
      <c r="L2151" s="29"/>
      <c r="M2151" s="6">
        <f t="shared" si="524"/>
        <v>0</v>
      </c>
    </row>
    <row r="2152" spans="1:15" ht="18" customHeight="1" x14ac:dyDescent="0.25">
      <c r="A2152" s="30"/>
      <c r="B2152" s="30"/>
      <c r="C2152" s="30"/>
      <c r="D2152" s="30"/>
      <c r="E2152" s="30" t="s">
        <v>44</v>
      </c>
      <c r="F2152" s="31">
        <v>9.07</v>
      </c>
      <c r="G2152" s="30"/>
      <c r="H2152" s="187" t="s">
        <v>45</v>
      </c>
      <c r="I2152" s="188"/>
      <c r="J2152" s="31">
        <v>44.04</v>
      </c>
      <c r="K2152" s="46">
        <f>TRUNC(K2146*1.247,2)</f>
        <v>44.04</v>
      </c>
      <c r="L2152" s="29"/>
      <c r="M2152" s="6">
        <f t="shared" si="524"/>
        <v>0</v>
      </c>
    </row>
    <row r="2153" spans="1:15" x14ac:dyDescent="0.25">
      <c r="A2153" s="35"/>
      <c r="B2153" s="35"/>
      <c r="C2153" s="35"/>
      <c r="D2153" s="35"/>
      <c r="E2153" s="35"/>
      <c r="F2153" s="35"/>
      <c r="G2153" s="35" t="s">
        <v>46</v>
      </c>
      <c r="H2153" s="36" t="s">
        <v>1415</v>
      </c>
      <c r="I2153" s="35" t="s">
        <v>48</v>
      </c>
      <c r="J2153" s="37">
        <f>TRUNC(J2152*H2153,2)</f>
        <v>3303</v>
      </c>
      <c r="K2153" s="45">
        <f>TRUNC(H2153*K2152,2)</f>
        <v>3303</v>
      </c>
      <c r="L2153" s="39">
        <f>J2153-K2153</f>
        <v>0</v>
      </c>
      <c r="M2153" s="6">
        <f t="shared" si="524"/>
        <v>0</v>
      </c>
      <c r="N2153" s="40">
        <f t="shared" ref="N2153:O2153" si="544">J2153</f>
        <v>3303</v>
      </c>
      <c r="O2153" s="40">
        <f t="shared" si="544"/>
        <v>3303</v>
      </c>
    </row>
    <row r="2154" spans="1:15" ht="0.75" customHeight="1" x14ac:dyDescent="0.25">
      <c r="A2154" s="41"/>
      <c r="B2154" s="41"/>
      <c r="C2154" s="41"/>
      <c r="D2154" s="41"/>
      <c r="E2154" s="41"/>
      <c r="F2154" s="41"/>
      <c r="G2154" s="41"/>
      <c r="H2154" s="41"/>
      <c r="I2154" s="41"/>
      <c r="J2154" s="41"/>
      <c r="K2154" s="42"/>
      <c r="L2154" s="43"/>
      <c r="M2154" s="6">
        <f t="shared" si="524"/>
        <v>0</v>
      </c>
    </row>
    <row r="2155" spans="1:15" ht="18" customHeight="1" x14ac:dyDescent="0.25">
      <c r="A2155" s="11" t="s">
        <v>1416</v>
      </c>
      <c r="B2155" s="12" t="s">
        <v>11</v>
      </c>
      <c r="C2155" s="11" t="s">
        <v>12</v>
      </c>
      <c r="D2155" s="11" t="s">
        <v>13</v>
      </c>
      <c r="E2155" s="185" t="s">
        <v>14</v>
      </c>
      <c r="F2155" s="184"/>
      <c r="G2155" s="13" t="s">
        <v>15</v>
      </c>
      <c r="H2155" s="12" t="s">
        <v>16</v>
      </c>
      <c r="I2155" s="12" t="s">
        <v>17</v>
      </c>
      <c r="J2155" s="12" t="s">
        <v>18</v>
      </c>
      <c r="K2155" s="14"/>
      <c r="L2155" s="15"/>
      <c r="M2155" s="6">
        <f t="shared" si="524"/>
        <v>0</v>
      </c>
    </row>
    <row r="2156" spans="1:15" ht="39" customHeight="1" x14ac:dyDescent="0.25">
      <c r="A2156" s="16" t="s">
        <v>19</v>
      </c>
      <c r="B2156" s="17" t="s">
        <v>1417</v>
      </c>
      <c r="C2156" s="16" t="s">
        <v>21</v>
      </c>
      <c r="D2156" s="16" t="s">
        <v>1418</v>
      </c>
      <c r="E2156" s="186" t="s">
        <v>543</v>
      </c>
      <c r="F2156" s="184"/>
      <c r="G2156" s="18" t="s">
        <v>159</v>
      </c>
      <c r="H2156" s="19">
        <v>1</v>
      </c>
      <c r="I2156" s="20">
        <v>342.47</v>
      </c>
      <c r="J2156" s="20">
        <v>342.47</v>
      </c>
      <c r="K2156" s="52">
        <f>SUM(K2157:K2160)</f>
        <v>342.47</v>
      </c>
      <c r="L2156" s="22"/>
      <c r="M2156" s="6">
        <f t="shared" si="524"/>
        <v>0</v>
      </c>
    </row>
    <row r="2157" spans="1:15" ht="24" customHeight="1" x14ac:dyDescent="0.25">
      <c r="A2157" s="23" t="s">
        <v>25</v>
      </c>
      <c r="B2157" s="24" t="s">
        <v>73</v>
      </c>
      <c r="C2157" s="23" t="s">
        <v>21</v>
      </c>
      <c r="D2157" s="23" t="s">
        <v>74</v>
      </c>
      <c r="E2157" s="183" t="s">
        <v>23</v>
      </c>
      <c r="F2157" s="184"/>
      <c r="G2157" s="25" t="s">
        <v>24</v>
      </c>
      <c r="H2157" s="26">
        <v>0.29880000000000001</v>
      </c>
      <c r="I2157" s="27">
        <v>20.32</v>
      </c>
      <c r="J2157" s="27">
        <v>6.07</v>
      </c>
      <c r="K2157" s="28">
        <f t="shared" ref="K2157:K2160" si="545">TRUNC(H2157*I2157,2)</f>
        <v>6.07</v>
      </c>
      <c r="L2157" s="29"/>
      <c r="M2157" s="6">
        <f t="shared" si="524"/>
        <v>0</v>
      </c>
    </row>
    <row r="2158" spans="1:15" ht="25.5" customHeight="1" x14ac:dyDescent="0.25">
      <c r="A2158" s="23" t="s">
        <v>25</v>
      </c>
      <c r="B2158" s="24" t="s">
        <v>160</v>
      </c>
      <c r="C2158" s="23" t="s">
        <v>21</v>
      </c>
      <c r="D2158" s="23" t="s">
        <v>161</v>
      </c>
      <c r="E2158" s="183" t="s">
        <v>23</v>
      </c>
      <c r="F2158" s="184"/>
      <c r="G2158" s="25" t="s">
        <v>24</v>
      </c>
      <c r="H2158" s="26">
        <v>0.94850000000000001</v>
      </c>
      <c r="I2158" s="27">
        <v>25.55</v>
      </c>
      <c r="J2158" s="27">
        <v>24.23</v>
      </c>
      <c r="K2158" s="28">
        <f t="shared" si="545"/>
        <v>24.23</v>
      </c>
      <c r="L2158" s="29"/>
      <c r="M2158" s="6">
        <f t="shared" si="524"/>
        <v>0</v>
      </c>
    </row>
    <row r="2159" spans="1:15" ht="39" customHeight="1" x14ac:dyDescent="0.25">
      <c r="A2159" s="23" t="s">
        <v>28</v>
      </c>
      <c r="B2159" s="24" t="s">
        <v>1077</v>
      </c>
      <c r="C2159" s="23" t="s">
        <v>21</v>
      </c>
      <c r="D2159" s="23" t="s">
        <v>1078</v>
      </c>
      <c r="E2159" s="183" t="s">
        <v>31</v>
      </c>
      <c r="F2159" s="184"/>
      <c r="G2159" s="25" t="s">
        <v>159</v>
      </c>
      <c r="H2159" s="26">
        <v>6</v>
      </c>
      <c r="I2159" s="27">
        <v>17.64</v>
      </c>
      <c r="J2159" s="27">
        <v>105.84</v>
      </c>
      <c r="K2159" s="28">
        <f t="shared" si="545"/>
        <v>105.84</v>
      </c>
      <c r="L2159" s="29"/>
      <c r="M2159" s="6">
        <f t="shared" si="524"/>
        <v>0</v>
      </c>
    </row>
    <row r="2160" spans="1:15" ht="25.5" customHeight="1" x14ac:dyDescent="0.25">
      <c r="A2160" s="23" t="s">
        <v>28</v>
      </c>
      <c r="B2160" s="24" t="s">
        <v>1419</v>
      </c>
      <c r="C2160" s="23" t="s">
        <v>21</v>
      </c>
      <c r="D2160" s="23" t="s">
        <v>1420</v>
      </c>
      <c r="E2160" s="183" t="s">
        <v>31</v>
      </c>
      <c r="F2160" s="184"/>
      <c r="G2160" s="25" t="s">
        <v>159</v>
      </c>
      <c r="H2160" s="26">
        <v>1</v>
      </c>
      <c r="I2160" s="27">
        <v>206.33</v>
      </c>
      <c r="J2160" s="27">
        <v>206.33</v>
      </c>
      <c r="K2160" s="28">
        <f t="shared" si="545"/>
        <v>206.33</v>
      </c>
      <c r="L2160" s="29"/>
      <c r="M2160" s="6">
        <f t="shared" si="524"/>
        <v>0</v>
      </c>
    </row>
    <row r="2161" spans="1:15" ht="18" customHeight="1" x14ac:dyDescent="0.25">
      <c r="A2161" s="30"/>
      <c r="B2161" s="30"/>
      <c r="C2161" s="30"/>
      <c r="D2161" s="30"/>
      <c r="E2161" s="30" t="s">
        <v>41</v>
      </c>
      <c r="F2161" s="31">
        <v>24.31</v>
      </c>
      <c r="G2161" s="30" t="s">
        <v>42</v>
      </c>
      <c r="H2161" s="31">
        <v>0</v>
      </c>
      <c r="I2161" s="30" t="s">
        <v>43</v>
      </c>
      <c r="J2161" s="31">
        <v>24.31</v>
      </c>
      <c r="K2161" s="32"/>
      <c r="L2161" s="29"/>
      <c r="M2161" s="6">
        <f t="shared" si="524"/>
        <v>0</v>
      </c>
    </row>
    <row r="2162" spans="1:15" ht="18" customHeight="1" x14ac:dyDescent="0.25">
      <c r="A2162" s="30"/>
      <c r="B2162" s="30"/>
      <c r="C2162" s="30"/>
      <c r="D2162" s="30"/>
      <c r="E2162" s="30" t="s">
        <v>44</v>
      </c>
      <c r="F2162" s="31">
        <v>88.01</v>
      </c>
      <c r="G2162" s="30"/>
      <c r="H2162" s="187" t="s">
        <v>45</v>
      </c>
      <c r="I2162" s="188"/>
      <c r="J2162" s="31">
        <v>427.06</v>
      </c>
      <c r="K2162" s="46">
        <f>TRUNC(K2156*1.247,2)</f>
        <v>427.06</v>
      </c>
      <c r="L2162" s="29"/>
      <c r="M2162" s="6">
        <f t="shared" si="524"/>
        <v>0</v>
      </c>
    </row>
    <row r="2163" spans="1:15" x14ac:dyDescent="0.25">
      <c r="A2163" s="35"/>
      <c r="B2163" s="35"/>
      <c r="C2163" s="35"/>
      <c r="D2163" s="35"/>
      <c r="E2163" s="35"/>
      <c r="F2163" s="35"/>
      <c r="G2163" s="35" t="s">
        <v>46</v>
      </c>
      <c r="H2163" s="36" t="s">
        <v>119</v>
      </c>
      <c r="I2163" s="35" t="s">
        <v>48</v>
      </c>
      <c r="J2163" s="37">
        <f>TRUNC(J2162*H2163,2)</f>
        <v>6405.9</v>
      </c>
      <c r="K2163" s="45">
        <f>TRUNC(H2163*K2162,2)</f>
        <v>6405.9</v>
      </c>
      <c r="L2163" s="39">
        <f>J2163-K2163</f>
        <v>0</v>
      </c>
      <c r="M2163" s="6">
        <f t="shared" si="524"/>
        <v>0</v>
      </c>
      <c r="N2163" s="40">
        <f t="shared" ref="N2163:O2163" si="546">J2163</f>
        <v>6405.9</v>
      </c>
      <c r="O2163" s="40">
        <f t="shared" si="546"/>
        <v>6405.9</v>
      </c>
    </row>
    <row r="2164" spans="1:15" ht="0.75" customHeight="1" x14ac:dyDescent="0.25">
      <c r="A2164" s="41"/>
      <c r="B2164" s="41"/>
      <c r="C2164" s="41"/>
      <c r="D2164" s="41"/>
      <c r="E2164" s="41"/>
      <c r="F2164" s="41"/>
      <c r="G2164" s="41"/>
      <c r="H2164" s="41"/>
      <c r="I2164" s="41"/>
      <c r="J2164" s="41"/>
      <c r="K2164" s="42"/>
      <c r="L2164" s="43"/>
      <c r="M2164" s="6">
        <f t="shared" si="524"/>
        <v>0</v>
      </c>
    </row>
    <row r="2165" spans="1:15" ht="18" customHeight="1" x14ac:dyDescent="0.25">
      <c r="A2165" s="11" t="s">
        <v>1421</v>
      </c>
      <c r="B2165" s="12" t="s">
        <v>11</v>
      </c>
      <c r="C2165" s="11" t="s">
        <v>12</v>
      </c>
      <c r="D2165" s="11" t="s">
        <v>13</v>
      </c>
      <c r="E2165" s="185" t="s">
        <v>14</v>
      </c>
      <c r="F2165" s="184"/>
      <c r="G2165" s="13" t="s">
        <v>15</v>
      </c>
      <c r="H2165" s="12" t="s">
        <v>16</v>
      </c>
      <c r="I2165" s="12" t="s">
        <v>17</v>
      </c>
      <c r="J2165" s="12" t="s">
        <v>18</v>
      </c>
      <c r="K2165" s="14"/>
      <c r="L2165" s="15"/>
      <c r="M2165" s="6">
        <f t="shared" si="524"/>
        <v>0</v>
      </c>
    </row>
    <row r="2166" spans="1:15" ht="51.75" customHeight="1" x14ac:dyDescent="0.25">
      <c r="A2166" s="16" t="s">
        <v>19</v>
      </c>
      <c r="B2166" s="17" t="s">
        <v>1422</v>
      </c>
      <c r="C2166" s="16" t="s">
        <v>21</v>
      </c>
      <c r="D2166" s="16" t="s">
        <v>1423</v>
      </c>
      <c r="E2166" s="186" t="s">
        <v>543</v>
      </c>
      <c r="F2166" s="184"/>
      <c r="G2166" s="18" t="s">
        <v>159</v>
      </c>
      <c r="H2166" s="19">
        <v>1</v>
      </c>
      <c r="I2166" s="20">
        <f>J2166</f>
        <v>1410.29</v>
      </c>
      <c r="J2166" s="20">
        <v>1410.29</v>
      </c>
      <c r="K2166" s="52">
        <f>SUM(K2167:K2175)</f>
        <v>1410.29</v>
      </c>
      <c r="L2166" s="22"/>
      <c r="M2166" s="6">
        <f t="shared" si="524"/>
        <v>0</v>
      </c>
    </row>
    <row r="2167" spans="1:15" ht="24" customHeight="1" x14ac:dyDescent="0.25">
      <c r="A2167" s="23" t="s">
        <v>25</v>
      </c>
      <c r="B2167" s="24" t="s">
        <v>73</v>
      </c>
      <c r="C2167" s="23" t="s">
        <v>21</v>
      </c>
      <c r="D2167" s="23" t="s">
        <v>74</v>
      </c>
      <c r="E2167" s="183" t="s">
        <v>23</v>
      </c>
      <c r="F2167" s="184"/>
      <c r="G2167" s="25" t="s">
        <v>24</v>
      </c>
      <c r="H2167" s="26">
        <v>1.2228000000000001</v>
      </c>
      <c r="I2167" s="27">
        <v>20.32</v>
      </c>
      <c r="J2167" s="27">
        <f t="shared" ref="J2167:J2175" si="547">I2167*H2167</f>
        <v>24.847296000000004</v>
      </c>
      <c r="K2167" s="28">
        <f t="shared" ref="K2167:K2175" si="548">TRUNC(H2167*I2167,2)</f>
        <v>24.84</v>
      </c>
      <c r="L2167" s="29"/>
      <c r="M2167" s="6">
        <f t="shared" si="524"/>
        <v>0</v>
      </c>
    </row>
    <row r="2168" spans="1:15" ht="39" customHeight="1" x14ac:dyDescent="0.25">
      <c r="A2168" s="23" t="s">
        <v>25</v>
      </c>
      <c r="B2168" s="24" t="s">
        <v>1424</v>
      </c>
      <c r="C2168" s="23" t="s">
        <v>21</v>
      </c>
      <c r="D2168" s="23" t="s">
        <v>1425</v>
      </c>
      <c r="E2168" s="183" t="s">
        <v>183</v>
      </c>
      <c r="F2168" s="184"/>
      <c r="G2168" s="25" t="s">
        <v>70</v>
      </c>
      <c r="H2168" s="26">
        <v>0.15390000000000001</v>
      </c>
      <c r="I2168" s="27">
        <v>290</v>
      </c>
      <c r="J2168" s="27">
        <f t="shared" si="547"/>
        <v>44.631</v>
      </c>
      <c r="K2168" s="28">
        <f t="shared" si="548"/>
        <v>44.63</v>
      </c>
      <c r="L2168" s="29"/>
      <c r="M2168" s="6">
        <f t="shared" si="524"/>
        <v>0</v>
      </c>
    </row>
    <row r="2169" spans="1:15" ht="39" customHeight="1" x14ac:dyDescent="0.25">
      <c r="A2169" s="23" t="s">
        <v>25</v>
      </c>
      <c r="B2169" s="24" t="s">
        <v>1426</v>
      </c>
      <c r="C2169" s="23" t="s">
        <v>21</v>
      </c>
      <c r="D2169" s="23" t="s">
        <v>1427</v>
      </c>
      <c r="E2169" s="183" t="s">
        <v>69</v>
      </c>
      <c r="F2169" s="184"/>
      <c r="G2169" s="25" t="s">
        <v>70</v>
      </c>
      <c r="H2169" s="26">
        <v>1.54E-2</v>
      </c>
      <c r="I2169" s="27">
        <v>4000</v>
      </c>
      <c r="J2169" s="27">
        <f t="shared" si="547"/>
        <v>61.6</v>
      </c>
      <c r="K2169" s="28">
        <f t="shared" si="548"/>
        <v>61.6</v>
      </c>
      <c r="L2169" s="29"/>
      <c r="M2169" s="6">
        <f t="shared" si="524"/>
        <v>0</v>
      </c>
    </row>
    <row r="2170" spans="1:15" ht="64.5" customHeight="1" x14ac:dyDescent="0.25">
      <c r="A2170" s="23" t="s">
        <v>25</v>
      </c>
      <c r="B2170" s="24" t="s">
        <v>960</v>
      </c>
      <c r="C2170" s="23" t="s">
        <v>21</v>
      </c>
      <c r="D2170" s="23" t="s">
        <v>961</v>
      </c>
      <c r="E2170" s="183" t="s">
        <v>97</v>
      </c>
      <c r="F2170" s="184"/>
      <c r="G2170" s="25" t="s">
        <v>98</v>
      </c>
      <c r="H2170" s="26">
        <v>0.35449999999999998</v>
      </c>
      <c r="I2170" s="27">
        <v>105.05</v>
      </c>
      <c r="J2170" s="27">
        <f t="shared" si="547"/>
        <v>37.240224999999995</v>
      </c>
      <c r="K2170" s="28">
        <f t="shared" si="548"/>
        <v>37.24</v>
      </c>
      <c r="L2170" s="29"/>
      <c r="M2170" s="6">
        <f t="shared" si="524"/>
        <v>0</v>
      </c>
    </row>
    <row r="2171" spans="1:15" ht="39" customHeight="1" x14ac:dyDescent="0.25">
      <c r="A2171" s="23" t="s">
        <v>25</v>
      </c>
      <c r="B2171" s="24" t="s">
        <v>1302</v>
      </c>
      <c r="C2171" s="23" t="s">
        <v>21</v>
      </c>
      <c r="D2171" s="23" t="s">
        <v>1303</v>
      </c>
      <c r="E2171" s="183" t="s">
        <v>23</v>
      </c>
      <c r="F2171" s="184"/>
      <c r="G2171" s="25" t="s">
        <v>70</v>
      </c>
      <c r="H2171" s="26">
        <v>4.7800000000000002E-2</v>
      </c>
      <c r="I2171" s="27">
        <v>495</v>
      </c>
      <c r="J2171" s="27">
        <f t="shared" si="547"/>
        <v>23.661000000000001</v>
      </c>
      <c r="K2171" s="28">
        <f t="shared" si="548"/>
        <v>23.66</v>
      </c>
      <c r="L2171" s="29"/>
      <c r="M2171" s="6">
        <f t="shared" si="524"/>
        <v>0</v>
      </c>
    </row>
    <row r="2172" spans="1:15" ht="39" customHeight="1" x14ac:dyDescent="0.25">
      <c r="A2172" s="23" t="s">
        <v>25</v>
      </c>
      <c r="B2172" s="24" t="s">
        <v>1428</v>
      </c>
      <c r="C2172" s="23" t="s">
        <v>21</v>
      </c>
      <c r="D2172" s="23" t="s">
        <v>1429</v>
      </c>
      <c r="E2172" s="183" t="s">
        <v>69</v>
      </c>
      <c r="F2172" s="184"/>
      <c r="G2172" s="25" t="s">
        <v>70</v>
      </c>
      <c r="H2172" s="26">
        <v>7.9200000000000007E-2</v>
      </c>
      <c r="I2172" s="27">
        <v>2798.99</v>
      </c>
      <c r="J2172" s="27">
        <f t="shared" si="547"/>
        <v>221.68000800000002</v>
      </c>
      <c r="K2172" s="28">
        <f t="shared" si="548"/>
        <v>221.68</v>
      </c>
      <c r="L2172" s="29"/>
      <c r="M2172" s="6">
        <f t="shared" si="524"/>
        <v>0</v>
      </c>
    </row>
    <row r="2173" spans="1:15" ht="24" customHeight="1" x14ac:dyDescent="0.25">
      <c r="A2173" s="23" t="s">
        <v>25</v>
      </c>
      <c r="B2173" s="24" t="s">
        <v>146</v>
      </c>
      <c r="C2173" s="23" t="s">
        <v>21</v>
      </c>
      <c r="D2173" s="23" t="s">
        <v>147</v>
      </c>
      <c r="E2173" s="183" t="s">
        <v>23</v>
      </c>
      <c r="F2173" s="184"/>
      <c r="G2173" s="25" t="s">
        <v>24</v>
      </c>
      <c r="H2173" s="26">
        <v>1.5562</v>
      </c>
      <c r="I2173" s="27">
        <v>25.62</v>
      </c>
      <c r="J2173" s="27">
        <f t="shared" si="547"/>
        <v>39.869844000000001</v>
      </c>
      <c r="K2173" s="28">
        <f t="shared" si="548"/>
        <v>39.86</v>
      </c>
      <c r="L2173" s="29"/>
      <c r="M2173" s="6">
        <f t="shared" si="524"/>
        <v>0</v>
      </c>
    </row>
    <row r="2174" spans="1:15" ht="64.5" customHeight="1" x14ac:dyDescent="0.25">
      <c r="A2174" s="23" t="s">
        <v>25</v>
      </c>
      <c r="B2174" s="24" t="s">
        <v>962</v>
      </c>
      <c r="C2174" s="23" t="s">
        <v>21</v>
      </c>
      <c r="D2174" s="23" t="s">
        <v>963</v>
      </c>
      <c r="E2174" s="183" t="s">
        <v>97</v>
      </c>
      <c r="F2174" s="184"/>
      <c r="G2174" s="25" t="s">
        <v>101</v>
      </c>
      <c r="H2174" s="26">
        <v>0.72240000000000004</v>
      </c>
      <c r="I2174" s="27">
        <v>45.45</v>
      </c>
      <c r="J2174" s="27">
        <f t="shared" si="547"/>
        <v>32.833080000000002</v>
      </c>
      <c r="K2174" s="28">
        <f t="shared" si="548"/>
        <v>32.83</v>
      </c>
      <c r="L2174" s="29"/>
      <c r="M2174" s="6">
        <f t="shared" si="524"/>
        <v>0</v>
      </c>
    </row>
    <row r="2175" spans="1:15" ht="51.75" customHeight="1" x14ac:dyDescent="0.25">
      <c r="A2175" s="23" t="s">
        <v>28</v>
      </c>
      <c r="B2175" s="24" t="s">
        <v>1430</v>
      </c>
      <c r="C2175" s="23" t="s">
        <v>21</v>
      </c>
      <c r="D2175" s="23" t="s">
        <v>1431</v>
      </c>
      <c r="E2175" s="183" t="s">
        <v>31</v>
      </c>
      <c r="F2175" s="184"/>
      <c r="G2175" s="25" t="s">
        <v>159</v>
      </c>
      <c r="H2175" s="26">
        <v>5</v>
      </c>
      <c r="I2175" s="27">
        <v>184.79</v>
      </c>
      <c r="J2175" s="27">
        <f t="shared" si="547"/>
        <v>923.94999999999993</v>
      </c>
      <c r="K2175" s="28">
        <f t="shared" si="548"/>
        <v>923.95</v>
      </c>
      <c r="L2175" s="29"/>
      <c r="M2175" s="6">
        <f t="shared" si="524"/>
        <v>0</v>
      </c>
    </row>
    <row r="2176" spans="1:15" ht="18" customHeight="1" x14ac:dyDescent="0.25">
      <c r="A2176" s="30"/>
      <c r="B2176" s="30"/>
      <c r="C2176" s="30"/>
      <c r="D2176" s="30"/>
      <c r="E2176" s="30" t="s">
        <v>41</v>
      </c>
      <c r="F2176" s="31">
        <v>199.65</v>
      </c>
      <c r="G2176" s="30" t="s">
        <v>42</v>
      </c>
      <c r="H2176" s="31">
        <v>0</v>
      </c>
      <c r="I2176" s="30" t="s">
        <v>43</v>
      </c>
      <c r="J2176" s="31">
        <v>199.65</v>
      </c>
      <c r="K2176" s="32"/>
      <c r="L2176" s="29"/>
      <c r="M2176" s="6">
        <f t="shared" si="524"/>
        <v>0</v>
      </c>
    </row>
    <row r="2177" spans="1:15" ht="18" customHeight="1" x14ac:dyDescent="0.25">
      <c r="A2177" s="30"/>
      <c r="B2177" s="30"/>
      <c r="C2177" s="30"/>
      <c r="D2177" s="30"/>
      <c r="E2177" s="30" t="s">
        <v>44</v>
      </c>
      <c r="F2177" s="31">
        <f>J2177-J2166</f>
        <v>348.34000000000015</v>
      </c>
      <c r="G2177" s="30"/>
      <c r="H2177" s="187" t="s">
        <v>45</v>
      </c>
      <c r="I2177" s="188"/>
      <c r="J2177" s="31">
        <v>1758.63</v>
      </c>
      <c r="K2177" s="46">
        <f>TRUNC(K2166*1.247,2)</f>
        <v>1758.63</v>
      </c>
      <c r="L2177" s="29"/>
      <c r="M2177" s="6">
        <f t="shared" si="524"/>
        <v>0</v>
      </c>
    </row>
    <row r="2178" spans="1:15" x14ac:dyDescent="0.25">
      <c r="A2178" s="35"/>
      <c r="B2178" s="35"/>
      <c r="C2178" s="35"/>
      <c r="D2178" s="35"/>
      <c r="E2178" s="35"/>
      <c r="F2178" s="35"/>
      <c r="G2178" s="35" t="s">
        <v>46</v>
      </c>
      <c r="H2178" s="36" t="s">
        <v>170</v>
      </c>
      <c r="I2178" s="35" t="s">
        <v>48</v>
      </c>
      <c r="J2178" s="37">
        <f>TRUNC(J2177*H2178,2)</f>
        <v>1758.63</v>
      </c>
      <c r="K2178" s="45">
        <f>TRUNC(H2178*K2177,2)</f>
        <v>1758.63</v>
      </c>
      <c r="L2178" s="39">
        <f>J2178-K2178</f>
        <v>0</v>
      </c>
      <c r="M2178" s="6">
        <f t="shared" si="524"/>
        <v>0</v>
      </c>
      <c r="N2178" s="40">
        <f t="shared" ref="N2178:O2178" si="549">J2178</f>
        <v>1758.63</v>
      </c>
      <c r="O2178" s="40">
        <f t="shared" si="549"/>
        <v>1758.63</v>
      </c>
    </row>
    <row r="2179" spans="1:15" ht="0.75" customHeight="1" x14ac:dyDescent="0.25">
      <c r="A2179" s="41"/>
      <c r="B2179" s="41"/>
      <c r="C2179" s="41"/>
      <c r="D2179" s="41"/>
      <c r="E2179" s="41"/>
      <c r="F2179" s="41"/>
      <c r="G2179" s="41"/>
      <c r="H2179" s="41"/>
      <c r="I2179" s="41"/>
      <c r="J2179" s="41"/>
      <c r="K2179" s="42"/>
      <c r="L2179" s="43"/>
      <c r="M2179" s="6">
        <f t="shared" si="524"/>
        <v>0</v>
      </c>
    </row>
    <row r="2180" spans="1:15" ht="18" customHeight="1" x14ac:dyDescent="0.25">
      <c r="A2180" s="11" t="s">
        <v>1432</v>
      </c>
      <c r="B2180" s="12" t="s">
        <v>11</v>
      </c>
      <c r="C2180" s="11" t="s">
        <v>12</v>
      </c>
      <c r="D2180" s="11" t="s">
        <v>13</v>
      </c>
      <c r="E2180" s="185" t="s">
        <v>14</v>
      </c>
      <c r="F2180" s="184"/>
      <c r="G2180" s="13" t="s">
        <v>15</v>
      </c>
      <c r="H2180" s="12" t="s">
        <v>16</v>
      </c>
      <c r="I2180" s="12" t="s">
        <v>17</v>
      </c>
      <c r="J2180" s="12" t="s">
        <v>18</v>
      </c>
      <c r="K2180" s="14"/>
      <c r="L2180" s="15"/>
      <c r="M2180" s="6">
        <f t="shared" si="524"/>
        <v>0</v>
      </c>
    </row>
    <row r="2181" spans="1:15" ht="51.75" customHeight="1" x14ac:dyDescent="0.25">
      <c r="A2181" s="16" t="s">
        <v>19</v>
      </c>
      <c r="B2181" s="17" t="s">
        <v>1433</v>
      </c>
      <c r="C2181" s="16" t="s">
        <v>21</v>
      </c>
      <c r="D2181" s="16" t="s">
        <v>1434</v>
      </c>
      <c r="E2181" s="186" t="s">
        <v>543</v>
      </c>
      <c r="F2181" s="184"/>
      <c r="G2181" s="18" t="s">
        <v>159</v>
      </c>
      <c r="H2181" s="19">
        <v>1</v>
      </c>
      <c r="I2181" s="20">
        <f>J2181</f>
        <v>1333.13</v>
      </c>
      <c r="J2181" s="20">
        <v>1333.13</v>
      </c>
      <c r="K2181" s="52">
        <f>SUM(K2182:K2192)</f>
        <v>1333.13</v>
      </c>
      <c r="L2181" s="22"/>
      <c r="M2181" s="6">
        <f t="shared" si="524"/>
        <v>0</v>
      </c>
    </row>
    <row r="2182" spans="1:15" ht="64.5" customHeight="1" x14ac:dyDescent="0.25">
      <c r="A2182" s="23" t="s">
        <v>25</v>
      </c>
      <c r="B2182" s="24" t="s">
        <v>962</v>
      </c>
      <c r="C2182" s="23" t="s">
        <v>21</v>
      </c>
      <c r="D2182" s="23" t="s">
        <v>963</v>
      </c>
      <c r="E2182" s="183" t="s">
        <v>97</v>
      </c>
      <c r="F2182" s="184"/>
      <c r="G2182" s="25" t="s">
        <v>101</v>
      </c>
      <c r="H2182" s="26">
        <v>0.81859999999999999</v>
      </c>
      <c r="I2182" s="27">
        <v>45.05</v>
      </c>
      <c r="J2182" s="27">
        <f t="shared" ref="J2182:J2192" si="550">I2182*H2182</f>
        <v>36.877929999999999</v>
      </c>
      <c r="K2182" s="28">
        <f t="shared" ref="K2182:K2192" si="551">TRUNC(H2182*I2182,2)</f>
        <v>36.869999999999997</v>
      </c>
      <c r="L2182" s="29"/>
      <c r="M2182" s="6">
        <f t="shared" si="524"/>
        <v>0</v>
      </c>
    </row>
    <row r="2183" spans="1:15" ht="39" customHeight="1" x14ac:dyDescent="0.25">
      <c r="A2183" s="23" t="s">
        <v>25</v>
      </c>
      <c r="B2183" s="24" t="s">
        <v>1426</v>
      </c>
      <c r="C2183" s="23" t="s">
        <v>21</v>
      </c>
      <c r="D2183" s="23" t="s">
        <v>1427</v>
      </c>
      <c r="E2183" s="183" t="s">
        <v>69</v>
      </c>
      <c r="F2183" s="184"/>
      <c r="G2183" s="25" t="s">
        <v>70</v>
      </c>
      <c r="H2183" s="26">
        <v>1.54E-2</v>
      </c>
      <c r="I2183" s="27">
        <v>4000</v>
      </c>
      <c r="J2183" s="27">
        <f t="shared" si="550"/>
        <v>61.6</v>
      </c>
      <c r="K2183" s="28">
        <f t="shared" si="551"/>
        <v>61.6</v>
      </c>
      <c r="L2183" s="29"/>
      <c r="M2183" s="6">
        <f t="shared" si="524"/>
        <v>0</v>
      </c>
    </row>
    <row r="2184" spans="1:15" ht="24" customHeight="1" x14ac:dyDescent="0.25">
      <c r="A2184" s="23" t="s">
        <v>25</v>
      </c>
      <c r="B2184" s="24" t="s">
        <v>146</v>
      </c>
      <c r="C2184" s="23" t="s">
        <v>21</v>
      </c>
      <c r="D2184" s="23" t="s">
        <v>147</v>
      </c>
      <c r="E2184" s="183" t="s">
        <v>23</v>
      </c>
      <c r="F2184" s="184"/>
      <c r="G2184" s="25" t="s">
        <v>24</v>
      </c>
      <c r="H2184" s="26">
        <v>1.2258</v>
      </c>
      <c r="I2184" s="27">
        <v>25.62</v>
      </c>
      <c r="J2184" s="27">
        <f t="shared" si="550"/>
        <v>31.404996000000001</v>
      </c>
      <c r="K2184" s="28">
        <f t="shared" si="551"/>
        <v>31.4</v>
      </c>
      <c r="L2184" s="29"/>
      <c r="M2184" s="6">
        <f t="shared" si="524"/>
        <v>0</v>
      </c>
    </row>
    <row r="2185" spans="1:15" ht="39" customHeight="1" x14ac:dyDescent="0.25">
      <c r="A2185" s="23" t="s">
        <v>25</v>
      </c>
      <c r="B2185" s="24" t="s">
        <v>1302</v>
      </c>
      <c r="C2185" s="23" t="s">
        <v>21</v>
      </c>
      <c r="D2185" s="23" t="s">
        <v>1303</v>
      </c>
      <c r="E2185" s="183" t="s">
        <v>23</v>
      </c>
      <c r="F2185" s="184"/>
      <c r="G2185" s="25" t="s">
        <v>70</v>
      </c>
      <c r="H2185" s="26">
        <v>3.6600000000000001E-2</v>
      </c>
      <c r="I2185" s="27">
        <v>495</v>
      </c>
      <c r="J2185" s="27">
        <f t="shared" si="550"/>
        <v>18.117000000000001</v>
      </c>
      <c r="K2185" s="28">
        <f t="shared" si="551"/>
        <v>18.11</v>
      </c>
      <c r="L2185" s="29"/>
      <c r="M2185" s="6">
        <f t="shared" si="524"/>
        <v>0</v>
      </c>
    </row>
    <row r="2186" spans="1:15" ht="64.5" customHeight="1" x14ac:dyDescent="0.25">
      <c r="A2186" s="23" t="s">
        <v>25</v>
      </c>
      <c r="B2186" s="24" t="s">
        <v>960</v>
      </c>
      <c r="C2186" s="23" t="s">
        <v>21</v>
      </c>
      <c r="D2186" s="23" t="s">
        <v>961</v>
      </c>
      <c r="E2186" s="183" t="s">
        <v>97</v>
      </c>
      <c r="F2186" s="184"/>
      <c r="G2186" s="25" t="s">
        <v>98</v>
      </c>
      <c r="H2186" s="26">
        <v>0.4017</v>
      </c>
      <c r="I2186" s="27">
        <v>105.05</v>
      </c>
      <c r="J2186" s="27">
        <f t="shared" si="550"/>
        <v>42.198585000000001</v>
      </c>
      <c r="K2186" s="28">
        <f t="shared" si="551"/>
        <v>42.19</v>
      </c>
      <c r="L2186" s="29"/>
      <c r="M2186" s="6">
        <f t="shared" si="524"/>
        <v>0</v>
      </c>
    </row>
    <row r="2187" spans="1:15" ht="24" customHeight="1" x14ac:dyDescent="0.25">
      <c r="A2187" s="23" t="s">
        <v>25</v>
      </c>
      <c r="B2187" s="24" t="s">
        <v>73</v>
      </c>
      <c r="C2187" s="23" t="s">
        <v>21</v>
      </c>
      <c r="D2187" s="23" t="s">
        <v>74</v>
      </c>
      <c r="E2187" s="183" t="s">
        <v>23</v>
      </c>
      <c r="F2187" s="184"/>
      <c r="G2187" s="25" t="s">
        <v>24</v>
      </c>
      <c r="H2187" s="26">
        <v>0.96319999999999995</v>
      </c>
      <c r="I2187" s="27">
        <v>20.32</v>
      </c>
      <c r="J2187" s="27">
        <f t="shared" si="550"/>
        <v>19.572223999999999</v>
      </c>
      <c r="K2187" s="28">
        <f t="shared" si="551"/>
        <v>19.57</v>
      </c>
      <c r="L2187" s="29"/>
      <c r="M2187" s="6">
        <f t="shared" si="524"/>
        <v>0</v>
      </c>
    </row>
    <row r="2188" spans="1:15" ht="39" customHeight="1" x14ac:dyDescent="0.25">
      <c r="A2188" s="23" t="s">
        <v>25</v>
      </c>
      <c r="B2188" s="24" t="s">
        <v>1428</v>
      </c>
      <c r="C2188" s="23" t="s">
        <v>21</v>
      </c>
      <c r="D2188" s="23" t="s">
        <v>1429</v>
      </c>
      <c r="E2188" s="183" t="s">
        <v>69</v>
      </c>
      <c r="F2188" s="184"/>
      <c r="G2188" s="25" t="s">
        <v>70</v>
      </c>
      <c r="H2188" s="26">
        <v>0.1164</v>
      </c>
      <c r="I2188" s="27">
        <v>2798.99</v>
      </c>
      <c r="J2188" s="27">
        <f t="shared" si="550"/>
        <v>325.802436</v>
      </c>
      <c r="K2188" s="28">
        <f t="shared" si="551"/>
        <v>325.8</v>
      </c>
      <c r="L2188" s="29"/>
      <c r="M2188" s="6">
        <f t="shared" si="524"/>
        <v>0</v>
      </c>
    </row>
    <row r="2189" spans="1:15" ht="39" customHeight="1" x14ac:dyDescent="0.25">
      <c r="A2189" s="23" t="s">
        <v>25</v>
      </c>
      <c r="B2189" s="24" t="s">
        <v>1424</v>
      </c>
      <c r="C2189" s="23" t="s">
        <v>21</v>
      </c>
      <c r="D2189" s="23" t="s">
        <v>1425</v>
      </c>
      <c r="E2189" s="183" t="s">
        <v>183</v>
      </c>
      <c r="F2189" s="184"/>
      <c r="G2189" s="25" t="s">
        <v>70</v>
      </c>
      <c r="H2189" s="26">
        <v>0.15390000000000001</v>
      </c>
      <c r="I2189" s="27">
        <v>290</v>
      </c>
      <c r="J2189" s="27">
        <f t="shared" si="550"/>
        <v>44.631</v>
      </c>
      <c r="K2189" s="28">
        <f t="shared" si="551"/>
        <v>44.63</v>
      </c>
      <c r="L2189" s="29"/>
      <c r="M2189" s="6">
        <f t="shared" si="524"/>
        <v>0</v>
      </c>
    </row>
    <row r="2190" spans="1:15" ht="25.5" customHeight="1" x14ac:dyDescent="0.25">
      <c r="A2190" s="23" t="s">
        <v>28</v>
      </c>
      <c r="B2190" s="24" t="s">
        <v>1435</v>
      </c>
      <c r="C2190" s="23" t="s">
        <v>21</v>
      </c>
      <c r="D2190" s="23" t="s">
        <v>1436</v>
      </c>
      <c r="E2190" s="183" t="s">
        <v>31</v>
      </c>
      <c r="F2190" s="184"/>
      <c r="G2190" s="25" t="s">
        <v>70</v>
      </c>
      <c r="H2190" s="26">
        <v>0.73180000000000001</v>
      </c>
      <c r="I2190" s="27">
        <v>132</v>
      </c>
      <c r="J2190" s="27">
        <f t="shared" si="550"/>
        <v>96.5976</v>
      </c>
      <c r="K2190" s="28">
        <f t="shared" si="551"/>
        <v>96.59</v>
      </c>
      <c r="L2190" s="29"/>
      <c r="M2190" s="6">
        <f t="shared" si="524"/>
        <v>0</v>
      </c>
    </row>
    <row r="2191" spans="1:15" ht="51.75" customHeight="1" x14ac:dyDescent="0.25">
      <c r="A2191" s="23" t="s">
        <v>28</v>
      </c>
      <c r="B2191" s="24" t="s">
        <v>1430</v>
      </c>
      <c r="C2191" s="23" t="s">
        <v>21</v>
      </c>
      <c r="D2191" s="23" t="s">
        <v>1431</v>
      </c>
      <c r="E2191" s="183" t="s">
        <v>31</v>
      </c>
      <c r="F2191" s="184"/>
      <c r="G2191" s="25" t="s">
        <v>159</v>
      </c>
      <c r="H2191" s="26">
        <v>3</v>
      </c>
      <c r="I2191" s="27">
        <v>184.79</v>
      </c>
      <c r="J2191" s="27">
        <f t="shared" si="550"/>
        <v>554.37</v>
      </c>
      <c r="K2191" s="28">
        <f t="shared" si="551"/>
        <v>554.37</v>
      </c>
      <c r="L2191" s="29"/>
      <c r="M2191" s="6">
        <f t="shared" si="524"/>
        <v>0</v>
      </c>
    </row>
    <row r="2192" spans="1:15" ht="39" customHeight="1" x14ac:dyDescent="0.25">
      <c r="A2192" s="23" t="s">
        <v>28</v>
      </c>
      <c r="B2192" s="24" t="s">
        <v>1437</v>
      </c>
      <c r="C2192" s="23" t="s">
        <v>21</v>
      </c>
      <c r="D2192" s="23" t="s">
        <v>1438</v>
      </c>
      <c r="E2192" s="183" t="s">
        <v>31</v>
      </c>
      <c r="F2192" s="184"/>
      <c r="G2192" s="25" t="s">
        <v>159</v>
      </c>
      <c r="H2192" s="26">
        <v>1</v>
      </c>
      <c r="I2192" s="27">
        <v>102</v>
      </c>
      <c r="J2192" s="27">
        <f t="shared" si="550"/>
        <v>102</v>
      </c>
      <c r="K2192" s="28">
        <f t="shared" si="551"/>
        <v>102</v>
      </c>
      <c r="L2192" s="29"/>
      <c r="M2192" s="6">
        <f t="shared" si="524"/>
        <v>0</v>
      </c>
    </row>
    <row r="2193" spans="1:15" ht="18" customHeight="1" x14ac:dyDescent="0.25">
      <c r="A2193" s="30"/>
      <c r="B2193" s="30"/>
      <c r="C2193" s="30"/>
      <c r="D2193" s="30"/>
      <c r="E2193" s="30" t="s">
        <v>41</v>
      </c>
      <c r="F2193" s="31">
        <v>233.6</v>
      </c>
      <c r="G2193" s="30" t="s">
        <v>42</v>
      </c>
      <c r="H2193" s="31">
        <v>0</v>
      </c>
      <c r="I2193" s="30" t="s">
        <v>43</v>
      </c>
      <c r="J2193" s="31">
        <v>233.6</v>
      </c>
      <c r="K2193" s="32"/>
      <c r="L2193" s="29"/>
      <c r="M2193" s="6">
        <f t="shared" si="524"/>
        <v>0</v>
      </c>
    </row>
    <row r="2194" spans="1:15" ht="18" customHeight="1" x14ac:dyDescent="0.25">
      <c r="A2194" s="30"/>
      <c r="B2194" s="30"/>
      <c r="C2194" s="30"/>
      <c r="D2194" s="30"/>
      <c r="E2194" s="30" t="s">
        <v>44</v>
      </c>
      <c r="F2194" s="31">
        <v>454.04</v>
      </c>
      <c r="G2194" s="30"/>
      <c r="H2194" s="187" t="s">
        <v>45</v>
      </c>
      <c r="I2194" s="188"/>
      <c r="J2194" s="31">
        <v>1662.41</v>
      </c>
      <c r="K2194" s="46">
        <f>TRUNC(K2181*1.247,2)</f>
        <v>1662.41</v>
      </c>
      <c r="L2194" s="29"/>
      <c r="M2194" s="6">
        <f t="shared" si="524"/>
        <v>0</v>
      </c>
      <c r="N2194" s="40"/>
      <c r="O2194" s="40"/>
    </row>
    <row r="2195" spans="1:15" x14ac:dyDescent="0.25">
      <c r="A2195" s="35"/>
      <c r="B2195" s="35"/>
      <c r="C2195" s="35"/>
      <c r="D2195" s="35"/>
      <c r="E2195" s="35"/>
      <c r="F2195" s="35"/>
      <c r="G2195" s="35" t="s">
        <v>46</v>
      </c>
      <c r="H2195" s="36" t="s">
        <v>170</v>
      </c>
      <c r="I2195" s="35" t="s">
        <v>48</v>
      </c>
      <c r="J2195" s="37">
        <f>TRUNC(J2194*H2195,2)</f>
        <v>1662.41</v>
      </c>
      <c r="K2195" s="45">
        <f>TRUNC(H2195*K2194,2)</f>
        <v>1662.41</v>
      </c>
      <c r="L2195" s="39">
        <f>J2195-K2195</f>
        <v>0</v>
      </c>
      <c r="M2195" s="6">
        <f t="shared" si="524"/>
        <v>0</v>
      </c>
      <c r="N2195" s="54">
        <f t="shared" ref="N2195:O2195" si="552">J2195</f>
        <v>1662.41</v>
      </c>
      <c r="O2195" s="54">
        <f t="shared" si="552"/>
        <v>1662.41</v>
      </c>
    </row>
    <row r="2196" spans="1:15" ht="0.75" customHeight="1" x14ac:dyDescent="0.25">
      <c r="A2196" s="41"/>
      <c r="B2196" s="41"/>
      <c r="C2196" s="41"/>
      <c r="D2196" s="41"/>
      <c r="E2196" s="41"/>
      <c r="F2196" s="41"/>
      <c r="G2196" s="41"/>
      <c r="H2196" s="41"/>
      <c r="I2196" s="41"/>
      <c r="J2196" s="41"/>
      <c r="K2196" s="42"/>
      <c r="L2196" s="43"/>
      <c r="M2196" s="6">
        <f t="shared" si="524"/>
        <v>0</v>
      </c>
    </row>
    <row r="2197" spans="1:15" ht="18" customHeight="1" x14ac:dyDescent="0.25">
      <c r="A2197" s="11" t="s">
        <v>1439</v>
      </c>
      <c r="B2197" s="12" t="s">
        <v>11</v>
      </c>
      <c r="C2197" s="11" t="s">
        <v>12</v>
      </c>
      <c r="D2197" s="11" t="s">
        <v>13</v>
      </c>
      <c r="E2197" s="185" t="s">
        <v>14</v>
      </c>
      <c r="F2197" s="184"/>
      <c r="G2197" s="13" t="s">
        <v>15</v>
      </c>
      <c r="H2197" s="12" t="s">
        <v>16</v>
      </c>
      <c r="I2197" s="12" t="s">
        <v>17</v>
      </c>
      <c r="J2197" s="12" t="s">
        <v>18</v>
      </c>
      <c r="K2197" s="14"/>
      <c r="L2197" s="15"/>
      <c r="M2197" s="6">
        <f t="shared" si="524"/>
        <v>0</v>
      </c>
    </row>
    <row r="2198" spans="1:15" ht="51.75" customHeight="1" x14ac:dyDescent="0.25">
      <c r="A2198" s="16" t="s">
        <v>19</v>
      </c>
      <c r="B2198" s="17" t="s">
        <v>1440</v>
      </c>
      <c r="C2198" s="16" t="s">
        <v>21</v>
      </c>
      <c r="D2198" s="16" t="s">
        <v>1441</v>
      </c>
      <c r="E2198" s="186" t="s">
        <v>543</v>
      </c>
      <c r="F2198" s="184"/>
      <c r="G2198" s="18" t="s">
        <v>159</v>
      </c>
      <c r="H2198" s="19">
        <v>1</v>
      </c>
      <c r="I2198" s="20">
        <f>J2198</f>
        <v>2453.67</v>
      </c>
      <c r="J2198" s="20">
        <v>2453.67</v>
      </c>
      <c r="K2198" s="51">
        <f>SUM(K2199:K2207)</f>
        <v>2453.67</v>
      </c>
      <c r="L2198" s="22"/>
      <c r="M2198" s="6">
        <f t="shared" si="524"/>
        <v>0</v>
      </c>
    </row>
    <row r="2199" spans="1:15" ht="39" customHeight="1" x14ac:dyDescent="0.25">
      <c r="A2199" s="23" t="s">
        <v>25</v>
      </c>
      <c r="B2199" s="24" t="s">
        <v>1442</v>
      </c>
      <c r="C2199" s="23" t="s">
        <v>21</v>
      </c>
      <c r="D2199" s="23" t="s">
        <v>1443</v>
      </c>
      <c r="E2199" s="183" t="s">
        <v>183</v>
      </c>
      <c r="F2199" s="184"/>
      <c r="G2199" s="25" t="s">
        <v>70</v>
      </c>
      <c r="H2199" s="26">
        <v>0.37330000000000002</v>
      </c>
      <c r="I2199" s="27">
        <v>215.15</v>
      </c>
      <c r="J2199" s="27">
        <v>80.31</v>
      </c>
      <c r="K2199" s="46">
        <f t="shared" ref="K2199:K2207" si="553">TRUNC(H2199*I2199,2)</f>
        <v>80.31</v>
      </c>
      <c r="L2199" s="29"/>
      <c r="M2199" s="6">
        <f t="shared" si="524"/>
        <v>0</v>
      </c>
    </row>
    <row r="2200" spans="1:15" ht="24" customHeight="1" x14ac:dyDescent="0.25">
      <c r="A2200" s="23" t="s">
        <v>25</v>
      </c>
      <c r="B2200" s="24" t="s">
        <v>73</v>
      </c>
      <c r="C2200" s="23" t="s">
        <v>21</v>
      </c>
      <c r="D2200" s="23" t="s">
        <v>74</v>
      </c>
      <c r="E2200" s="183" t="s">
        <v>23</v>
      </c>
      <c r="F2200" s="184"/>
      <c r="G2200" s="25" t="s">
        <v>24</v>
      </c>
      <c r="H2200" s="26">
        <v>0.82099999999999995</v>
      </c>
      <c r="I2200" s="27">
        <v>20.32</v>
      </c>
      <c r="J2200" s="27">
        <f>I2200*H2200</f>
        <v>16.68272</v>
      </c>
      <c r="K2200" s="28">
        <f t="shared" si="553"/>
        <v>16.68</v>
      </c>
      <c r="L2200" s="29"/>
      <c r="M2200" s="6">
        <f t="shared" si="524"/>
        <v>0</v>
      </c>
    </row>
    <row r="2201" spans="1:15" ht="39" customHeight="1" x14ac:dyDescent="0.25">
      <c r="A2201" s="23" t="s">
        <v>25</v>
      </c>
      <c r="B2201" s="24" t="s">
        <v>1444</v>
      </c>
      <c r="C2201" s="23" t="s">
        <v>21</v>
      </c>
      <c r="D2201" s="23" t="s">
        <v>1445</v>
      </c>
      <c r="E2201" s="183" t="s">
        <v>23</v>
      </c>
      <c r="F2201" s="184"/>
      <c r="G2201" s="25" t="s">
        <v>70</v>
      </c>
      <c r="H2201" s="26">
        <v>1.46E-2</v>
      </c>
      <c r="I2201" s="27">
        <v>695</v>
      </c>
      <c r="J2201" s="27">
        <v>10.14</v>
      </c>
      <c r="K2201" s="46">
        <f t="shared" si="553"/>
        <v>10.14</v>
      </c>
      <c r="L2201" s="29"/>
      <c r="M2201" s="6">
        <f t="shared" si="524"/>
        <v>0</v>
      </c>
    </row>
    <row r="2202" spans="1:15" ht="39" customHeight="1" x14ac:dyDescent="0.25">
      <c r="A2202" s="23" t="s">
        <v>25</v>
      </c>
      <c r="B2202" s="24" t="s">
        <v>1426</v>
      </c>
      <c r="C2202" s="23" t="s">
        <v>21</v>
      </c>
      <c r="D2202" s="23" t="s">
        <v>1427</v>
      </c>
      <c r="E2202" s="183" t="s">
        <v>69</v>
      </c>
      <c r="F2202" s="184"/>
      <c r="G2202" s="25" t="s">
        <v>70</v>
      </c>
      <c r="H2202" s="26">
        <v>1.54E-2</v>
      </c>
      <c r="I2202" s="27">
        <v>4000</v>
      </c>
      <c r="J2202" s="27">
        <f t="shared" ref="J2202:J2207" si="554">I2202*H2202</f>
        <v>61.6</v>
      </c>
      <c r="K2202" s="28">
        <f t="shared" si="553"/>
        <v>61.6</v>
      </c>
      <c r="L2202" s="29"/>
      <c r="M2202" s="6">
        <f t="shared" si="524"/>
        <v>0</v>
      </c>
    </row>
    <row r="2203" spans="1:15" ht="64.5" customHeight="1" x14ac:dyDescent="0.25">
      <c r="A2203" s="23" t="s">
        <v>25</v>
      </c>
      <c r="B2203" s="24" t="s">
        <v>962</v>
      </c>
      <c r="C2203" s="23" t="s">
        <v>21</v>
      </c>
      <c r="D2203" s="23" t="s">
        <v>963</v>
      </c>
      <c r="E2203" s="183" t="s">
        <v>97</v>
      </c>
      <c r="F2203" s="184"/>
      <c r="G2203" s="25" t="s">
        <v>101</v>
      </c>
      <c r="H2203" s="26">
        <v>0.81899999999999995</v>
      </c>
      <c r="I2203" s="27">
        <v>30.05</v>
      </c>
      <c r="J2203" s="27">
        <f t="shared" si="554"/>
        <v>24.610949999999999</v>
      </c>
      <c r="K2203" s="28">
        <f t="shared" si="553"/>
        <v>24.61</v>
      </c>
      <c r="L2203" s="29"/>
      <c r="M2203" s="6">
        <f t="shared" si="524"/>
        <v>0</v>
      </c>
    </row>
    <row r="2204" spans="1:15" ht="64.5" customHeight="1" x14ac:dyDescent="0.25">
      <c r="A2204" s="23" t="s">
        <v>25</v>
      </c>
      <c r="B2204" s="24" t="s">
        <v>960</v>
      </c>
      <c r="C2204" s="23" t="s">
        <v>21</v>
      </c>
      <c r="D2204" s="23" t="s">
        <v>961</v>
      </c>
      <c r="E2204" s="183" t="s">
        <v>97</v>
      </c>
      <c r="F2204" s="184"/>
      <c r="G2204" s="25" t="s">
        <v>98</v>
      </c>
      <c r="H2204" s="26">
        <v>0.40189999999999998</v>
      </c>
      <c r="I2204" s="27">
        <v>115.01</v>
      </c>
      <c r="J2204" s="27">
        <f t="shared" si="554"/>
        <v>46.222518999999998</v>
      </c>
      <c r="K2204" s="28">
        <f t="shared" si="553"/>
        <v>46.22</v>
      </c>
      <c r="L2204" s="29"/>
      <c r="M2204" s="6">
        <f t="shared" si="524"/>
        <v>0</v>
      </c>
    </row>
    <row r="2205" spans="1:15" ht="39" customHeight="1" x14ac:dyDescent="0.25">
      <c r="A2205" s="23" t="s">
        <v>25</v>
      </c>
      <c r="B2205" s="24" t="s">
        <v>1446</v>
      </c>
      <c r="C2205" s="23" t="s">
        <v>21</v>
      </c>
      <c r="D2205" s="23" t="s">
        <v>1447</v>
      </c>
      <c r="E2205" s="183" t="s">
        <v>69</v>
      </c>
      <c r="F2205" s="184"/>
      <c r="G2205" s="25" t="s">
        <v>70</v>
      </c>
      <c r="H2205" s="26">
        <v>0.23730000000000001</v>
      </c>
      <c r="I2205" s="27">
        <v>1798.99</v>
      </c>
      <c r="J2205" s="27">
        <f t="shared" si="554"/>
        <v>426.900327</v>
      </c>
      <c r="K2205" s="28">
        <f t="shared" si="553"/>
        <v>426.9</v>
      </c>
      <c r="L2205" s="29"/>
      <c r="M2205" s="6">
        <f t="shared" si="524"/>
        <v>0</v>
      </c>
    </row>
    <row r="2206" spans="1:15" ht="24" customHeight="1" x14ac:dyDescent="0.25">
      <c r="A2206" s="23" t="s">
        <v>25</v>
      </c>
      <c r="B2206" s="24" t="s">
        <v>146</v>
      </c>
      <c r="C2206" s="23" t="s">
        <v>21</v>
      </c>
      <c r="D2206" s="23" t="s">
        <v>147</v>
      </c>
      <c r="E2206" s="183" t="s">
        <v>23</v>
      </c>
      <c r="F2206" s="184"/>
      <c r="G2206" s="25" t="s">
        <v>24</v>
      </c>
      <c r="H2206" s="26">
        <v>1.0448999999999999</v>
      </c>
      <c r="I2206" s="27">
        <v>25.62</v>
      </c>
      <c r="J2206" s="27">
        <f t="shared" si="554"/>
        <v>26.770337999999999</v>
      </c>
      <c r="K2206" s="28">
        <f t="shared" si="553"/>
        <v>26.77</v>
      </c>
      <c r="L2206" s="29"/>
      <c r="M2206" s="6">
        <f t="shared" si="524"/>
        <v>0</v>
      </c>
    </row>
    <row r="2207" spans="1:15" ht="39" customHeight="1" x14ac:dyDescent="0.25">
      <c r="A2207" s="23" t="s">
        <v>28</v>
      </c>
      <c r="B2207" s="24" t="s">
        <v>1448</v>
      </c>
      <c r="C2207" s="23" t="s">
        <v>21</v>
      </c>
      <c r="D2207" s="23" t="s">
        <v>1449</v>
      </c>
      <c r="E2207" s="183" t="s">
        <v>31</v>
      </c>
      <c r="F2207" s="184"/>
      <c r="G2207" s="25" t="s">
        <v>159</v>
      </c>
      <c r="H2207" s="26">
        <v>4</v>
      </c>
      <c r="I2207" s="27">
        <v>440.11</v>
      </c>
      <c r="J2207" s="27">
        <f t="shared" si="554"/>
        <v>1760.44</v>
      </c>
      <c r="K2207" s="28">
        <f t="shared" si="553"/>
        <v>1760.44</v>
      </c>
      <c r="L2207" s="29"/>
      <c r="M2207" s="6">
        <f t="shared" si="524"/>
        <v>0</v>
      </c>
    </row>
    <row r="2208" spans="1:15" ht="18" customHeight="1" x14ac:dyDescent="0.25">
      <c r="A2208" s="30"/>
      <c r="B2208" s="30"/>
      <c r="C2208" s="30"/>
      <c r="D2208" s="30"/>
      <c r="E2208" s="30" t="s">
        <v>41</v>
      </c>
      <c r="F2208" s="31">
        <v>224.38</v>
      </c>
      <c r="G2208" s="30" t="s">
        <v>42</v>
      </c>
      <c r="H2208" s="31">
        <v>0</v>
      </c>
      <c r="I2208" s="30" t="s">
        <v>43</v>
      </c>
      <c r="J2208" s="31">
        <v>224.38</v>
      </c>
      <c r="K2208" s="32"/>
      <c r="L2208" s="29"/>
      <c r="M2208" s="6">
        <f t="shared" si="524"/>
        <v>0</v>
      </c>
    </row>
    <row r="2209" spans="1:15" ht="18" customHeight="1" x14ac:dyDescent="0.25">
      <c r="A2209" s="30"/>
      <c r="B2209" s="30"/>
      <c r="C2209" s="30"/>
      <c r="D2209" s="30"/>
      <c r="E2209" s="30" t="s">
        <v>44</v>
      </c>
      <c r="F2209" s="31">
        <f>J2209-J2198</f>
        <v>606.04999999999973</v>
      </c>
      <c r="G2209" s="30"/>
      <c r="H2209" s="187" t="s">
        <v>45</v>
      </c>
      <c r="I2209" s="188"/>
      <c r="J2209" s="31">
        <v>3059.72</v>
      </c>
      <c r="K2209" s="46">
        <f>TRUNC(K2198*1.247,2)</f>
        <v>3059.72</v>
      </c>
      <c r="L2209" s="29"/>
      <c r="M2209" s="6">
        <f t="shared" si="524"/>
        <v>0</v>
      </c>
    </row>
    <row r="2210" spans="1:15" x14ac:dyDescent="0.25">
      <c r="A2210" s="35"/>
      <c r="B2210" s="35"/>
      <c r="C2210" s="35"/>
      <c r="D2210" s="35"/>
      <c r="E2210" s="35"/>
      <c r="F2210" s="35"/>
      <c r="G2210" s="35" t="s">
        <v>46</v>
      </c>
      <c r="H2210" s="36" t="s">
        <v>170</v>
      </c>
      <c r="I2210" s="35" t="s">
        <v>48</v>
      </c>
      <c r="J2210" s="37">
        <f>TRUNC(J2209*H2210,2)</f>
        <v>3059.72</v>
      </c>
      <c r="K2210" s="45">
        <f>TRUNC(H2210*K2209,2)</f>
        <v>3059.72</v>
      </c>
      <c r="L2210" s="39">
        <f>J2210-K2210</f>
        <v>0</v>
      </c>
      <c r="M2210" s="6">
        <f t="shared" si="524"/>
        <v>0</v>
      </c>
      <c r="N2210" s="40">
        <f t="shared" ref="N2210:O2210" si="555">J2210</f>
        <v>3059.72</v>
      </c>
      <c r="O2210" s="40">
        <f t="shared" si="555"/>
        <v>3059.72</v>
      </c>
    </row>
    <row r="2211" spans="1:15" ht="0.75" customHeight="1" x14ac:dyDescent="0.25">
      <c r="A2211" s="41"/>
      <c r="B2211" s="41"/>
      <c r="C2211" s="41"/>
      <c r="D2211" s="41"/>
      <c r="E2211" s="41"/>
      <c r="F2211" s="41"/>
      <c r="G2211" s="41"/>
      <c r="H2211" s="41"/>
      <c r="I2211" s="41"/>
      <c r="J2211" s="41"/>
      <c r="K2211" s="42"/>
      <c r="L2211" s="43"/>
      <c r="M2211" s="6">
        <f t="shared" si="524"/>
        <v>0</v>
      </c>
    </row>
    <row r="2212" spans="1:15" ht="24" customHeight="1" x14ac:dyDescent="0.25">
      <c r="A2212" s="7" t="s">
        <v>1450</v>
      </c>
      <c r="B2212" s="7"/>
      <c r="C2212" s="7"/>
      <c r="D2212" s="7" t="s">
        <v>1451</v>
      </c>
      <c r="E2212" s="7"/>
      <c r="F2212" s="190"/>
      <c r="G2212" s="184"/>
      <c r="H2212" s="8"/>
      <c r="I2212" s="7"/>
      <c r="J2212" s="9">
        <v>59294.93</v>
      </c>
      <c r="K2212" s="48">
        <f>K2213</f>
        <v>59294.93</v>
      </c>
      <c r="L2212" s="10"/>
      <c r="M2212" s="6">
        <f t="shared" si="524"/>
        <v>0</v>
      </c>
    </row>
    <row r="2213" spans="1:15" ht="24" customHeight="1" x14ac:dyDescent="0.25">
      <c r="A2213" s="56" t="s">
        <v>1452</v>
      </c>
      <c r="B2213" s="56"/>
      <c r="C2213" s="56"/>
      <c r="D2213" s="56" t="s">
        <v>1453</v>
      </c>
      <c r="E2213" s="56"/>
      <c r="F2213" s="189"/>
      <c r="G2213" s="184"/>
      <c r="H2213" s="57"/>
      <c r="I2213" s="56"/>
      <c r="J2213" s="58">
        <v>59294.93</v>
      </c>
      <c r="K2213" s="60">
        <f>K2224+K2232+K2243+K2256+K2267+K2278+K2289+K2298+K2307+K2317+K2325+K2335</f>
        <v>59294.93</v>
      </c>
      <c r="L2213" s="10"/>
      <c r="M2213" s="6">
        <f t="shared" si="524"/>
        <v>0</v>
      </c>
    </row>
    <row r="2214" spans="1:15" ht="18" customHeight="1" x14ac:dyDescent="0.25">
      <c r="A2214" s="11" t="s">
        <v>1454</v>
      </c>
      <c r="B2214" s="12" t="s">
        <v>11</v>
      </c>
      <c r="C2214" s="11" t="s">
        <v>12</v>
      </c>
      <c r="D2214" s="11" t="s">
        <v>13</v>
      </c>
      <c r="E2214" s="185" t="s">
        <v>14</v>
      </c>
      <c r="F2214" s="184"/>
      <c r="G2214" s="13" t="s">
        <v>15</v>
      </c>
      <c r="H2214" s="12" t="s">
        <v>16</v>
      </c>
      <c r="I2214" s="12" t="s">
        <v>17</v>
      </c>
      <c r="J2214" s="12" t="s">
        <v>18</v>
      </c>
      <c r="K2214" s="14"/>
      <c r="L2214" s="15"/>
      <c r="M2214" s="6">
        <f t="shared" si="524"/>
        <v>0</v>
      </c>
    </row>
    <row r="2215" spans="1:15" ht="51.75" customHeight="1" x14ac:dyDescent="0.25">
      <c r="A2215" s="16" t="s">
        <v>19</v>
      </c>
      <c r="B2215" s="17" t="s">
        <v>310</v>
      </c>
      <c r="C2215" s="16" t="s">
        <v>21</v>
      </c>
      <c r="D2215" s="16" t="s">
        <v>311</v>
      </c>
      <c r="E2215" s="186" t="s">
        <v>312</v>
      </c>
      <c r="F2215" s="184"/>
      <c r="G2215" s="18" t="s">
        <v>77</v>
      </c>
      <c r="H2215" s="19">
        <v>1</v>
      </c>
      <c r="I2215" s="20">
        <f>J2215</f>
        <v>83.703800000000015</v>
      </c>
      <c r="J2215" s="20">
        <f>J2216+J2217+J2218+J2219+J2220+J2221</f>
        <v>83.703800000000015</v>
      </c>
      <c r="K2215" s="51">
        <f>SUM(K2216:K2221)</f>
        <v>83.700000000000017</v>
      </c>
      <c r="L2215" s="22"/>
      <c r="M2215" s="6">
        <f t="shared" si="524"/>
        <v>0</v>
      </c>
    </row>
    <row r="2216" spans="1:15" ht="51.75" customHeight="1" x14ac:dyDescent="0.25">
      <c r="A2216" s="23" t="s">
        <v>25</v>
      </c>
      <c r="B2216" s="24" t="s">
        <v>269</v>
      </c>
      <c r="C2216" s="23" t="s">
        <v>21</v>
      </c>
      <c r="D2216" s="23" t="s">
        <v>270</v>
      </c>
      <c r="E2216" s="183" t="s">
        <v>23</v>
      </c>
      <c r="F2216" s="184"/>
      <c r="G2216" s="25" t="s">
        <v>70</v>
      </c>
      <c r="H2216" s="26">
        <v>9.1000000000000004E-3</v>
      </c>
      <c r="I2216" s="27">
        <v>400</v>
      </c>
      <c r="J2216" s="27">
        <f>H2216*I2216</f>
        <v>3.64</v>
      </c>
      <c r="K2216" s="28">
        <f t="shared" ref="K2216:K2221" si="556">TRUNC(H2216*I2216,2)</f>
        <v>3.64</v>
      </c>
      <c r="L2216" s="29"/>
      <c r="M2216" s="6">
        <f t="shared" si="524"/>
        <v>0</v>
      </c>
    </row>
    <row r="2217" spans="1:15" ht="24" customHeight="1" x14ac:dyDescent="0.25">
      <c r="A2217" s="23" t="s">
        <v>25</v>
      </c>
      <c r="B2217" s="24" t="s">
        <v>146</v>
      </c>
      <c r="C2217" s="23" t="s">
        <v>21</v>
      </c>
      <c r="D2217" s="23" t="s">
        <v>147</v>
      </c>
      <c r="E2217" s="183" t="s">
        <v>23</v>
      </c>
      <c r="F2217" s="184"/>
      <c r="G2217" s="25" t="s">
        <v>24</v>
      </c>
      <c r="H2217" s="26">
        <v>1.61</v>
      </c>
      <c r="I2217" s="27">
        <v>25.62</v>
      </c>
      <c r="J2217" s="27">
        <v>41.24</v>
      </c>
      <c r="K2217" s="28">
        <f t="shared" si="556"/>
        <v>41.24</v>
      </c>
      <c r="L2217" s="29"/>
      <c r="M2217" s="6">
        <f t="shared" si="524"/>
        <v>0</v>
      </c>
    </row>
    <row r="2218" spans="1:15" ht="24" customHeight="1" x14ac:dyDescent="0.25">
      <c r="A2218" s="23" t="s">
        <v>25</v>
      </c>
      <c r="B2218" s="24" t="s">
        <v>73</v>
      </c>
      <c r="C2218" s="23" t="s">
        <v>21</v>
      </c>
      <c r="D2218" s="23" t="s">
        <v>74</v>
      </c>
      <c r="E2218" s="183" t="s">
        <v>23</v>
      </c>
      <c r="F2218" s="184"/>
      <c r="G2218" s="25" t="s">
        <v>24</v>
      </c>
      <c r="H2218" s="26">
        <v>0.80500000000000005</v>
      </c>
      <c r="I2218" s="27">
        <v>20.32</v>
      </c>
      <c r="J2218" s="27">
        <v>16.350000000000001</v>
      </c>
      <c r="K2218" s="28">
        <f t="shared" si="556"/>
        <v>16.350000000000001</v>
      </c>
      <c r="L2218" s="29"/>
      <c r="M2218" s="6">
        <f t="shared" si="524"/>
        <v>0</v>
      </c>
    </row>
    <row r="2219" spans="1:15" ht="39" customHeight="1" x14ac:dyDescent="0.25">
      <c r="A2219" s="23" t="s">
        <v>28</v>
      </c>
      <c r="B2219" s="24" t="s">
        <v>313</v>
      </c>
      <c r="C2219" s="23" t="s">
        <v>21</v>
      </c>
      <c r="D2219" s="23" t="s">
        <v>314</v>
      </c>
      <c r="E2219" s="183" t="s">
        <v>31</v>
      </c>
      <c r="F2219" s="184"/>
      <c r="G2219" s="25" t="s">
        <v>159</v>
      </c>
      <c r="H2219" s="26">
        <v>28.31</v>
      </c>
      <c r="I2219" s="27">
        <v>0.76</v>
      </c>
      <c r="J2219" s="27">
        <v>21.51</v>
      </c>
      <c r="K2219" s="46">
        <f t="shared" si="556"/>
        <v>21.51</v>
      </c>
      <c r="L2219" s="29"/>
      <c r="M2219" s="6">
        <f t="shared" si="524"/>
        <v>0</v>
      </c>
    </row>
    <row r="2220" spans="1:15" ht="24" customHeight="1" x14ac:dyDescent="0.25">
      <c r="A2220" s="23" t="s">
        <v>28</v>
      </c>
      <c r="B2220" s="24" t="s">
        <v>315</v>
      </c>
      <c r="C2220" s="23" t="s">
        <v>21</v>
      </c>
      <c r="D2220" s="23" t="s">
        <v>316</v>
      </c>
      <c r="E2220" s="183" t="s">
        <v>31</v>
      </c>
      <c r="F2220" s="184"/>
      <c r="G2220" s="25" t="s">
        <v>317</v>
      </c>
      <c r="H2220" s="26">
        <v>5.0000000000000001E-3</v>
      </c>
      <c r="I2220" s="27">
        <v>35.14</v>
      </c>
      <c r="J2220" s="27">
        <v>0.17</v>
      </c>
      <c r="K2220" s="46">
        <f t="shared" si="556"/>
        <v>0.17</v>
      </c>
      <c r="L2220" s="29"/>
      <c r="M2220" s="6">
        <f t="shared" si="524"/>
        <v>0</v>
      </c>
    </row>
    <row r="2221" spans="1:15" ht="39" customHeight="1" x14ac:dyDescent="0.25">
      <c r="A2221" s="23" t="s">
        <v>28</v>
      </c>
      <c r="B2221" s="24" t="s">
        <v>318</v>
      </c>
      <c r="C2221" s="23" t="s">
        <v>21</v>
      </c>
      <c r="D2221" s="23" t="s">
        <v>319</v>
      </c>
      <c r="E2221" s="183" t="s">
        <v>31</v>
      </c>
      <c r="F2221" s="184"/>
      <c r="G2221" s="25" t="s">
        <v>83</v>
      </c>
      <c r="H2221" s="26">
        <v>0.42</v>
      </c>
      <c r="I2221" s="27">
        <v>1.89</v>
      </c>
      <c r="J2221" s="27">
        <f>I2221*H2221</f>
        <v>0.79379999999999995</v>
      </c>
      <c r="K2221" s="28">
        <f t="shared" si="556"/>
        <v>0.79</v>
      </c>
      <c r="L2221" s="29"/>
      <c r="M2221" s="6">
        <f t="shared" si="524"/>
        <v>0</v>
      </c>
    </row>
    <row r="2222" spans="1:15" ht="18" customHeight="1" x14ac:dyDescent="0.25">
      <c r="A2222" s="30"/>
      <c r="B2222" s="30"/>
      <c r="C2222" s="30"/>
      <c r="D2222" s="30"/>
      <c r="E2222" s="30" t="s">
        <v>41</v>
      </c>
      <c r="F2222" s="31">
        <v>45.4</v>
      </c>
      <c r="G2222" s="30" t="s">
        <v>42</v>
      </c>
      <c r="H2222" s="31">
        <v>0</v>
      </c>
      <c r="I2222" s="30" t="s">
        <v>43</v>
      </c>
      <c r="J2222" s="31">
        <v>45.4</v>
      </c>
      <c r="K2222" s="32"/>
      <c r="L2222" s="29"/>
      <c r="M2222" s="6">
        <f t="shared" si="524"/>
        <v>0</v>
      </c>
    </row>
    <row r="2223" spans="1:15" ht="18" customHeight="1" x14ac:dyDescent="0.25">
      <c r="A2223" s="30"/>
      <c r="B2223" s="30"/>
      <c r="C2223" s="30"/>
      <c r="D2223" s="30"/>
      <c r="E2223" s="30" t="s">
        <v>44</v>
      </c>
      <c r="F2223" s="31">
        <f>J2223-J2215</f>
        <v>20.666199999999989</v>
      </c>
      <c r="G2223" s="30"/>
      <c r="H2223" s="187" t="s">
        <v>45</v>
      </c>
      <c r="I2223" s="188"/>
      <c r="J2223" s="31">
        <v>104.37</v>
      </c>
      <c r="K2223" s="46">
        <f>TRUNC(K2215*1.247,2)</f>
        <v>104.37</v>
      </c>
      <c r="L2223" s="29"/>
      <c r="M2223" s="6">
        <f t="shared" si="524"/>
        <v>0</v>
      </c>
    </row>
    <row r="2224" spans="1:15" x14ac:dyDescent="0.25">
      <c r="A2224" s="35"/>
      <c r="B2224" s="35"/>
      <c r="C2224" s="35"/>
      <c r="D2224" s="35"/>
      <c r="E2224" s="35"/>
      <c r="F2224" s="35"/>
      <c r="G2224" s="35" t="s">
        <v>46</v>
      </c>
      <c r="H2224" s="36" t="s">
        <v>1455</v>
      </c>
      <c r="I2224" s="35" t="s">
        <v>48</v>
      </c>
      <c r="J2224" s="37">
        <f>TRUNC(J2223*H2224,2)</f>
        <v>6770.48</v>
      </c>
      <c r="K2224" s="45">
        <f>TRUNC(H2224*K2223,2)</f>
        <v>6770.48</v>
      </c>
      <c r="L2224" s="39">
        <f>J2224-K2224</f>
        <v>0</v>
      </c>
      <c r="M2224" s="6">
        <f t="shared" si="524"/>
        <v>0</v>
      </c>
      <c r="N2224" s="40">
        <f t="shared" ref="N2224:O2224" si="557">J2224</f>
        <v>6770.48</v>
      </c>
      <c r="O2224" s="40">
        <f t="shared" si="557"/>
        <v>6770.48</v>
      </c>
    </row>
    <row r="2225" spans="1:15" ht="0.75" customHeight="1" x14ac:dyDescent="0.25">
      <c r="A2225" s="41"/>
      <c r="B2225" s="41"/>
      <c r="C2225" s="41"/>
      <c r="D2225" s="41"/>
      <c r="E2225" s="41"/>
      <c r="F2225" s="41"/>
      <c r="G2225" s="41"/>
      <c r="H2225" s="41"/>
      <c r="I2225" s="41"/>
      <c r="J2225" s="41"/>
      <c r="K2225" s="42"/>
      <c r="L2225" s="43"/>
      <c r="M2225" s="6">
        <f t="shared" si="524"/>
        <v>0</v>
      </c>
    </row>
    <row r="2226" spans="1:15" ht="18" customHeight="1" x14ac:dyDescent="0.25">
      <c r="A2226" s="11" t="s">
        <v>1456</v>
      </c>
      <c r="B2226" s="12" t="s">
        <v>11</v>
      </c>
      <c r="C2226" s="11" t="s">
        <v>12</v>
      </c>
      <c r="D2226" s="11" t="s">
        <v>13</v>
      </c>
      <c r="E2226" s="185" t="s">
        <v>14</v>
      </c>
      <c r="F2226" s="184"/>
      <c r="G2226" s="13" t="s">
        <v>15</v>
      </c>
      <c r="H2226" s="12" t="s">
        <v>16</v>
      </c>
      <c r="I2226" s="12" t="s">
        <v>17</v>
      </c>
      <c r="J2226" s="12" t="s">
        <v>18</v>
      </c>
      <c r="K2226" s="14"/>
      <c r="L2226" s="15"/>
      <c r="M2226" s="6">
        <f t="shared" si="524"/>
        <v>0</v>
      </c>
    </row>
    <row r="2227" spans="1:15" ht="24" customHeight="1" x14ac:dyDescent="0.25">
      <c r="A2227" s="16" t="s">
        <v>19</v>
      </c>
      <c r="B2227" s="17" t="s">
        <v>174</v>
      </c>
      <c r="C2227" s="16" t="s">
        <v>63</v>
      </c>
      <c r="D2227" s="16" t="s">
        <v>175</v>
      </c>
      <c r="E2227" s="186" t="s">
        <v>23</v>
      </c>
      <c r="F2227" s="184"/>
      <c r="G2227" s="18" t="s">
        <v>176</v>
      </c>
      <c r="H2227" s="19">
        <v>1</v>
      </c>
      <c r="I2227" s="20">
        <v>296.99</v>
      </c>
      <c r="J2227" s="20">
        <v>296.99</v>
      </c>
      <c r="K2227" s="52">
        <f>SUM(K2228:K2229)</f>
        <v>296.99</v>
      </c>
      <c r="L2227" s="22"/>
      <c r="M2227" s="6">
        <f t="shared" si="524"/>
        <v>0</v>
      </c>
    </row>
    <row r="2228" spans="1:15" ht="24" customHeight="1" x14ac:dyDescent="0.25">
      <c r="A2228" s="23" t="s">
        <v>25</v>
      </c>
      <c r="B2228" s="24" t="s">
        <v>73</v>
      </c>
      <c r="C2228" s="23" t="s">
        <v>21</v>
      </c>
      <c r="D2228" s="23" t="s">
        <v>74</v>
      </c>
      <c r="E2228" s="183" t="s">
        <v>23</v>
      </c>
      <c r="F2228" s="184"/>
      <c r="G2228" s="25" t="s">
        <v>24</v>
      </c>
      <c r="H2228" s="26">
        <v>13</v>
      </c>
      <c r="I2228" s="27">
        <v>20.32</v>
      </c>
      <c r="J2228" s="27">
        <v>264.16000000000003</v>
      </c>
      <c r="K2228" s="28">
        <f t="shared" ref="K2228:K2229" si="558">TRUNC(H2228*I2228,2)</f>
        <v>264.16000000000003</v>
      </c>
      <c r="L2228" s="29"/>
      <c r="M2228" s="6">
        <f t="shared" si="524"/>
        <v>0</v>
      </c>
    </row>
    <row r="2229" spans="1:15" ht="24" customHeight="1" x14ac:dyDescent="0.25">
      <c r="A2229" s="23" t="s">
        <v>25</v>
      </c>
      <c r="B2229" s="24" t="s">
        <v>71</v>
      </c>
      <c r="C2229" s="23" t="s">
        <v>21</v>
      </c>
      <c r="D2229" s="23" t="s">
        <v>72</v>
      </c>
      <c r="E2229" s="183" t="s">
        <v>23</v>
      </c>
      <c r="F2229" s="184"/>
      <c r="G2229" s="25" t="s">
        <v>24</v>
      </c>
      <c r="H2229" s="26">
        <v>1.3</v>
      </c>
      <c r="I2229" s="27">
        <v>25.26</v>
      </c>
      <c r="J2229" s="27">
        <v>32.83</v>
      </c>
      <c r="K2229" s="28">
        <f t="shared" si="558"/>
        <v>32.83</v>
      </c>
      <c r="L2229" s="29"/>
      <c r="M2229" s="6">
        <f t="shared" si="524"/>
        <v>0</v>
      </c>
    </row>
    <row r="2230" spans="1:15" ht="18" customHeight="1" x14ac:dyDescent="0.25">
      <c r="A2230" s="30"/>
      <c r="B2230" s="30"/>
      <c r="C2230" s="30"/>
      <c r="D2230" s="30"/>
      <c r="E2230" s="30" t="s">
        <v>41</v>
      </c>
      <c r="F2230" s="31">
        <v>222.23</v>
      </c>
      <c r="G2230" s="30" t="s">
        <v>42</v>
      </c>
      <c r="H2230" s="31">
        <v>0</v>
      </c>
      <c r="I2230" s="30" t="s">
        <v>43</v>
      </c>
      <c r="J2230" s="31">
        <v>222.23</v>
      </c>
      <c r="K2230" s="32"/>
      <c r="L2230" s="29"/>
      <c r="M2230" s="6">
        <f t="shared" si="524"/>
        <v>0</v>
      </c>
    </row>
    <row r="2231" spans="1:15" ht="18" customHeight="1" x14ac:dyDescent="0.25">
      <c r="A2231" s="30"/>
      <c r="B2231" s="30"/>
      <c r="C2231" s="30"/>
      <c r="D2231" s="30"/>
      <c r="E2231" s="30" t="s">
        <v>44</v>
      </c>
      <c r="F2231" s="31">
        <v>76.319999999999993</v>
      </c>
      <c r="G2231" s="30"/>
      <c r="H2231" s="187" t="s">
        <v>45</v>
      </c>
      <c r="I2231" s="188"/>
      <c r="J2231" s="31">
        <v>370.34</v>
      </c>
      <c r="K2231" s="46">
        <f>TRUNC(K2227*1.247,2)</f>
        <v>370.34</v>
      </c>
      <c r="L2231" s="29"/>
      <c r="M2231" s="6">
        <f t="shared" si="524"/>
        <v>0</v>
      </c>
    </row>
    <row r="2232" spans="1:15" x14ac:dyDescent="0.25">
      <c r="A2232" s="35"/>
      <c r="B2232" s="35"/>
      <c r="C2232" s="35"/>
      <c r="D2232" s="35"/>
      <c r="E2232" s="35"/>
      <c r="F2232" s="35"/>
      <c r="G2232" s="35" t="s">
        <v>46</v>
      </c>
      <c r="H2232" s="36" t="s">
        <v>1457</v>
      </c>
      <c r="I2232" s="35" t="s">
        <v>48</v>
      </c>
      <c r="J2232" s="37">
        <f>TRUNC(J2231*H2232,2)</f>
        <v>359.22</v>
      </c>
      <c r="K2232" s="45">
        <f>TRUNC(H2232*K2231,2)</f>
        <v>359.22</v>
      </c>
      <c r="L2232" s="39">
        <f>J2232-K2232</f>
        <v>0</v>
      </c>
      <c r="M2232" s="6">
        <f t="shared" si="524"/>
        <v>0</v>
      </c>
      <c r="N2232" s="40">
        <f t="shared" ref="N2232:O2232" si="559">J2232</f>
        <v>359.22</v>
      </c>
      <c r="O2232" s="40">
        <f t="shared" si="559"/>
        <v>359.22</v>
      </c>
    </row>
    <row r="2233" spans="1:15" ht="0.75" customHeight="1" x14ac:dyDescent="0.25">
      <c r="A2233" s="41"/>
      <c r="B2233" s="41"/>
      <c r="C2233" s="41"/>
      <c r="D2233" s="41"/>
      <c r="E2233" s="41"/>
      <c r="F2233" s="41"/>
      <c r="G2233" s="41"/>
      <c r="H2233" s="41"/>
      <c r="I2233" s="41"/>
      <c r="J2233" s="41"/>
      <c r="K2233" s="42"/>
      <c r="L2233" s="43"/>
      <c r="M2233" s="6">
        <f t="shared" si="524"/>
        <v>0</v>
      </c>
    </row>
    <row r="2234" spans="1:15" ht="18" customHeight="1" x14ac:dyDescent="0.25">
      <c r="A2234" s="11" t="s">
        <v>1458</v>
      </c>
      <c r="B2234" s="12" t="s">
        <v>11</v>
      </c>
      <c r="C2234" s="11" t="s">
        <v>12</v>
      </c>
      <c r="D2234" s="11" t="s">
        <v>13</v>
      </c>
      <c r="E2234" s="185" t="s">
        <v>14</v>
      </c>
      <c r="F2234" s="184"/>
      <c r="G2234" s="13" t="s">
        <v>15</v>
      </c>
      <c r="H2234" s="12" t="s">
        <v>16</v>
      </c>
      <c r="I2234" s="12" t="s">
        <v>17</v>
      </c>
      <c r="J2234" s="12" t="s">
        <v>18</v>
      </c>
      <c r="K2234" s="14"/>
      <c r="L2234" s="15"/>
      <c r="M2234" s="6">
        <f t="shared" si="524"/>
        <v>0</v>
      </c>
    </row>
    <row r="2235" spans="1:15" ht="39" customHeight="1" x14ac:dyDescent="0.25">
      <c r="A2235" s="16" t="s">
        <v>19</v>
      </c>
      <c r="B2235" s="17" t="s">
        <v>280</v>
      </c>
      <c r="C2235" s="16" t="s">
        <v>21</v>
      </c>
      <c r="D2235" s="16" t="s">
        <v>281</v>
      </c>
      <c r="E2235" s="186" t="s">
        <v>69</v>
      </c>
      <c r="F2235" s="184"/>
      <c r="G2235" s="18" t="s">
        <v>77</v>
      </c>
      <c r="H2235" s="19">
        <v>1</v>
      </c>
      <c r="I2235" s="20">
        <f>J2235</f>
        <v>125.63</v>
      </c>
      <c r="J2235" s="20">
        <v>125.63</v>
      </c>
      <c r="K2235" s="51">
        <f>SUM(K2236:K2240)</f>
        <v>125.63</v>
      </c>
      <c r="L2235" s="22"/>
      <c r="M2235" s="6">
        <f t="shared" si="524"/>
        <v>0</v>
      </c>
    </row>
    <row r="2236" spans="1:15" ht="25.5" customHeight="1" x14ac:dyDescent="0.25">
      <c r="A2236" s="23" t="s">
        <v>25</v>
      </c>
      <c r="B2236" s="24" t="s">
        <v>282</v>
      </c>
      <c r="C2236" s="23" t="s">
        <v>21</v>
      </c>
      <c r="D2236" s="23" t="s">
        <v>283</v>
      </c>
      <c r="E2236" s="183" t="s">
        <v>69</v>
      </c>
      <c r="F2236" s="184"/>
      <c r="G2236" s="25" t="s">
        <v>77</v>
      </c>
      <c r="H2236" s="26">
        <v>0.53</v>
      </c>
      <c r="I2236" s="27">
        <v>89.14</v>
      </c>
      <c r="J2236" s="27">
        <f>I2236*H2236</f>
        <v>47.244199999999999</v>
      </c>
      <c r="K2236" s="28">
        <f t="shared" ref="K2236:K2240" si="560">TRUNC(H2236*I2236,2)</f>
        <v>47.24</v>
      </c>
      <c r="L2236" s="29"/>
      <c r="M2236" s="6">
        <f t="shared" si="524"/>
        <v>0</v>
      </c>
    </row>
    <row r="2237" spans="1:15" ht="24" customHeight="1" x14ac:dyDescent="0.25">
      <c r="A2237" s="23" t="s">
        <v>25</v>
      </c>
      <c r="B2237" s="24" t="s">
        <v>71</v>
      </c>
      <c r="C2237" s="23" t="s">
        <v>21</v>
      </c>
      <c r="D2237" s="23" t="s">
        <v>72</v>
      </c>
      <c r="E2237" s="183" t="s">
        <v>23</v>
      </c>
      <c r="F2237" s="184"/>
      <c r="G2237" s="25" t="s">
        <v>24</v>
      </c>
      <c r="H2237" s="26">
        <v>2.6680000000000001</v>
      </c>
      <c r="I2237" s="27">
        <v>25.26</v>
      </c>
      <c r="J2237" s="27">
        <v>67.39</v>
      </c>
      <c r="K2237" s="28">
        <f t="shared" si="560"/>
        <v>67.39</v>
      </c>
      <c r="L2237" s="29"/>
      <c r="M2237" s="6">
        <f t="shared" si="524"/>
        <v>0</v>
      </c>
    </row>
    <row r="2238" spans="1:15" ht="25.5" customHeight="1" x14ac:dyDescent="0.25">
      <c r="A2238" s="23" t="s">
        <v>25</v>
      </c>
      <c r="B2238" s="24" t="s">
        <v>93</v>
      </c>
      <c r="C2238" s="23" t="s">
        <v>21</v>
      </c>
      <c r="D2238" s="23" t="s">
        <v>94</v>
      </c>
      <c r="E2238" s="183" t="s">
        <v>23</v>
      </c>
      <c r="F2238" s="184"/>
      <c r="G2238" s="25" t="s">
        <v>24</v>
      </c>
      <c r="H2238" s="26">
        <v>0.48899999999999999</v>
      </c>
      <c r="I2238" s="27">
        <v>21.42</v>
      </c>
      <c r="J2238" s="27">
        <v>10.47</v>
      </c>
      <c r="K2238" s="28">
        <f t="shared" si="560"/>
        <v>10.47</v>
      </c>
      <c r="L2238" s="29"/>
      <c r="M2238" s="6">
        <f t="shared" si="524"/>
        <v>0</v>
      </c>
    </row>
    <row r="2239" spans="1:15" ht="25.5" customHeight="1" x14ac:dyDescent="0.25">
      <c r="A2239" s="23" t="s">
        <v>28</v>
      </c>
      <c r="B2239" s="24" t="s">
        <v>243</v>
      </c>
      <c r="C2239" s="23" t="s">
        <v>21</v>
      </c>
      <c r="D2239" s="23" t="s">
        <v>244</v>
      </c>
      <c r="E2239" s="183" t="s">
        <v>31</v>
      </c>
      <c r="F2239" s="184"/>
      <c r="G2239" s="25" t="s">
        <v>80</v>
      </c>
      <c r="H2239" s="26">
        <v>2.7E-2</v>
      </c>
      <c r="I2239" s="27">
        <v>17</v>
      </c>
      <c r="J2239" s="27">
        <f t="shared" ref="J2239:J2240" si="561">H2239*I2239</f>
        <v>0.45900000000000002</v>
      </c>
      <c r="K2239" s="28">
        <f t="shared" si="560"/>
        <v>0.45</v>
      </c>
      <c r="L2239" s="29"/>
      <c r="M2239" s="6">
        <f t="shared" si="524"/>
        <v>0</v>
      </c>
    </row>
    <row r="2240" spans="1:15" ht="25.5" customHeight="1" x14ac:dyDescent="0.25">
      <c r="A2240" s="23" t="s">
        <v>28</v>
      </c>
      <c r="B2240" s="24" t="s">
        <v>239</v>
      </c>
      <c r="C2240" s="23" t="s">
        <v>21</v>
      </c>
      <c r="D2240" s="23" t="s">
        <v>240</v>
      </c>
      <c r="E2240" s="183" t="s">
        <v>31</v>
      </c>
      <c r="F2240" s="184"/>
      <c r="G2240" s="25" t="s">
        <v>110</v>
      </c>
      <c r="H2240" s="26">
        <v>1.7000000000000001E-2</v>
      </c>
      <c r="I2240" s="27">
        <v>5</v>
      </c>
      <c r="J2240" s="27">
        <f t="shared" si="561"/>
        <v>8.5000000000000006E-2</v>
      </c>
      <c r="K2240" s="28">
        <f t="shared" si="560"/>
        <v>0.08</v>
      </c>
      <c r="L2240" s="29"/>
      <c r="M2240" s="6">
        <f t="shared" si="524"/>
        <v>0</v>
      </c>
    </row>
    <row r="2241" spans="1:15" ht="18" customHeight="1" x14ac:dyDescent="0.25">
      <c r="A2241" s="30"/>
      <c r="B2241" s="30"/>
      <c r="C2241" s="30"/>
      <c r="D2241" s="30"/>
      <c r="E2241" s="30" t="s">
        <v>41</v>
      </c>
      <c r="F2241" s="31">
        <v>71.41</v>
      </c>
      <c r="G2241" s="30" t="s">
        <v>42</v>
      </c>
      <c r="H2241" s="31">
        <v>0</v>
      </c>
      <c r="I2241" s="30" t="s">
        <v>43</v>
      </c>
      <c r="J2241" s="31">
        <v>71.41</v>
      </c>
      <c r="K2241" s="32"/>
      <c r="L2241" s="29"/>
      <c r="M2241" s="6">
        <f t="shared" si="524"/>
        <v>0</v>
      </c>
    </row>
    <row r="2242" spans="1:15" ht="18" customHeight="1" x14ac:dyDescent="0.25">
      <c r="A2242" s="30"/>
      <c r="B2242" s="30"/>
      <c r="C2242" s="30"/>
      <c r="D2242" s="30"/>
      <c r="E2242" s="30" t="s">
        <v>44</v>
      </c>
      <c r="F2242" s="31">
        <f>J2242-J2235</f>
        <v>31.03</v>
      </c>
      <c r="G2242" s="30"/>
      <c r="H2242" s="187" t="s">
        <v>45</v>
      </c>
      <c r="I2242" s="188"/>
      <c r="J2242" s="31">
        <v>156.66</v>
      </c>
      <c r="K2242" s="46">
        <f>TRUNC(K2235*1.247,2)</f>
        <v>156.66</v>
      </c>
      <c r="L2242" s="29"/>
      <c r="M2242" s="6">
        <f t="shared" si="524"/>
        <v>0</v>
      </c>
    </row>
    <row r="2243" spans="1:15" x14ac:dyDescent="0.25">
      <c r="A2243" s="35"/>
      <c r="B2243" s="35"/>
      <c r="C2243" s="35"/>
      <c r="D2243" s="35"/>
      <c r="E2243" s="35"/>
      <c r="F2243" s="35"/>
      <c r="G2243" s="35" t="s">
        <v>46</v>
      </c>
      <c r="H2243" s="36" t="s">
        <v>1459</v>
      </c>
      <c r="I2243" s="35" t="s">
        <v>48</v>
      </c>
      <c r="J2243" s="37">
        <f>TRUNC(J2242*H2243,2)</f>
        <v>11177.69</v>
      </c>
      <c r="K2243" s="45">
        <f>TRUNC(H2243*K2242,2)</f>
        <v>11177.69</v>
      </c>
      <c r="L2243" s="39">
        <f>J2243-K2243</f>
        <v>0</v>
      </c>
      <c r="M2243" s="6">
        <f t="shared" si="524"/>
        <v>0</v>
      </c>
      <c r="N2243" s="40">
        <f t="shared" ref="N2243:O2243" si="562">J2243</f>
        <v>11177.69</v>
      </c>
      <c r="O2243" s="40">
        <f t="shared" si="562"/>
        <v>11177.69</v>
      </c>
    </row>
    <row r="2244" spans="1:15" ht="0.75" customHeight="1" x14ac:dyDescent="0.25">
      <c r="A2244" s="41"/>
      <c r="B2244" s="41"/>
      <c r="C2244" s="41"/>
      <c r="D2244" s="41"/>
      <c r="E2244" s="41"/>
      <c r="F2244" s="41"/>
      <c r="G2244" s="41"/>
      <c r="H2244" s="41"/>
      <c r="I2244" s="41"/>
      <c r="J2244" s="41"/>
      <c r="K2244" s="42"/>
      <c r="L2244" s="43"/>
      <c r="M2244" s="6">
        <f t="shared" si="524"/>
        <v>0</v>
      </c>
    </row>
    <row r="2245" spans="1:15" ht="18" customHeight="1" x14ac:dyDescent="0.25">
      <c r="A2245" s="11" t="s">
        <v>1460</v>
      </c>
      <c r="B2245" s="12" t="s">
        <v>11</v>
      </c>
      <c r="C2245" s="11" t="s">
        <v>12</v>
      </c>
      <c r="D2245" s="11" t="s">
        <v>13</v>
      </c>
      <c r="E2245" s="185" t="s">
        <v>14</v>
      </c>
      <c r="F2245" s="184"/>
      <c r="G2245" s="13" t="s">
        <v>15</v>
      </c>
      <c r="H2245" s="12" t="s">
        <v>16</v>
      </c>
      <c r="I2245" s="12" t="s">
        <v>17</v>
      </c>
      <c r="J2245" s="12" t="s">
        <v>18</v>
      </c>
      <c r="K2245" s="14"/>
      <c r="L2245" s="15"/>
      <c r="M2245" s="6">
        <f t="shared" si="524"/>
        <v>0</v>
      </c>
    </row>
    <row r="2246" spans="1:15" ht="39" customHeight="1" x14ac:dyDescent="0.25">
      <c r="A2246" s="16" t="s">
        <v>19</v>
      </c>
      <c r="B2246" s="17" t="s">
        <v>218</v>
      </c>
      <c r="C2246" s="16" t="s">
        <v>21</v>
      </c>
      <c r="D2246" s="16" t="s">
        <v>219</v>
      </c>
      <c r="E2246" s="186" t="s">
        <v>69</v>
      </c>
      <c r="F2246" s="184"/>
      <c r="G2246" s="18" t="s">
        <v>70</v>
      </c>
      <c r="H2246" s="19">
        <v>1</v>
      </c>
      <c r="I2246" s="20">
        <v>553.99</v>
      </c>
      <c r="J2246" s="20">
        <v>553.99</v>
      </c>
      <c r="K2246" s="51">
        <f>SUM(K2247:K2253)</f>
        <v>553.99</v>
      </c>
      <c r="L2246" s="22"/>
      <c r="M2246" s="6">
        <f t="shared" si="524"/>
        <v>0</v>
      </c>
    </row>
    <row r="2247" spans="1:15" ht="25.5" customHeight="1" x14ac:dyDescent="0.25">
      <c r="A2247" s="23" t="s">
        <v>25</v>
      </c>
      <c r="B2247" s="24" t="s">
        <v>204</v>
      </c>
      <c r="C2247" s="23" t="s">
        <v>21</v>
      </c>
      <c r="D2247" s="23" t="s">
        <v>205</v>
      </c>
      <c r="E2247" s="183" t="s">
        <v>23</v>
      </c>
      <c r="F2247" s="184"/>
      <c r="G2247" s="25" t="s">
        <v>24</v>
      </c>
      <c r="H2247" s="26">
        <v>1.2501</v>
      </c>
      <c r="I2247" s="27">
        <v>19.600000000000001</v>
      </c>
      <c r="J2247" s="27">
        <v>24.5</v>
      </c>
      <c r="K2247" s="28">
        <f t="shared" ref="K2247:K2253" si="563">TRUNC(H2247*I2247,2)</f>
        <v>24.5</v>
      </c>
      <c r="L2247" s="29"/>
      <c r="M2247" s="6">
        <f t="shared" si="524"/>
        <v>0</v>
      </c>
    </row>
    <row r="2248" spans="1:15" ht="24" customHeight="1" x14ac:dyDescent="0.25">
      <c r="A2248" s="23" t="s">
        <v>25</v>
      </c>
      <c r="B2248" s="24" t="s">
        <v>73</v>
      </c>
      <c r="C2248" s="23" t="s">
        <v>21</v>
      </c>
      <c r="D2248" s="23" t="s">
        <v>74</v>
      </c>
      <c r="E2248" s="183" t="s">
        <v>23</v>
      </c>
      <c r="F2248" s="184"/>
      <c r="G2248" s="25" t="s">
        <v>24</v>
      </c>
      <c r="H2248" s="26">
        <v>1.9792000000000001</v>
      </c>
      <c r="I2248" s="27">
        <v>20.32</v>
      </c>
      <c r="J2248" s="27">
        <v>40.21</v>
      </c>
      <c r="K2248" s="28">
        <f t="shared" si="563"/>
        <v>40.21</v>
      </c>
      <c r="L2248" s="29"/>
      <c r="M2248" s="6">
        <f t="shared" si="524"/>
        <v>0</v>
      </c>
    </row>
    <row r="2249" spans="1:15" ht="51.75" customHeight="1" x14ac:dyDescent="0.25">
      <c r="A2249" s="23" t="s">
        <v>25</v>
      </c>
      <c r="B2249" s="24" t="s">
        <v>220</v>
      </c>
      <c r="C2249" s="23" t="s">
        <v>21</v>
      </c>
      <c r="D2249" s="23" t="s">
        <v>221</v>
      </c>
      <c r="E2249" s="183" t="s">
        <v>97</v>
      </c>
      <c r="F2249" s="184"/>
      <c r="G2249" s="25" t="s">
        <v>98</v>
      </c>
      <c r="H2249" s="26">
        <v>0.64339999999999997</v>
      </c>
      <c r="I2249" s="27">
        <v>5.59</v>
      </c>
      <c r="J2249" s="27">
        <v>3.59</v>
      </c>
      <c r="K2249" s="28">
        <f t="shared" si="563"/>
        <v>3.59</v>
      </c>
      <c r="L2249" s="29"/>
      <c r="M2249" s="6">
        <f t="shared" si="524"/>
        <v>0</v>
      </c>
    </row>
    <row r="2250" spans="1:15" ht="51.75" customHeight="1" x14ac:dyDescent="0.25">
      <c r="A2250" s="23" t="s">
        <v>25</v>
      </c>
      <c r="B2250" s="24" t="s">
        <v>222</v>
      </c>
      <c r="C2250" s="23" t="s">
        <v>21</v>
      </c>
      <c r="D2250" s="23" t="s">
        <v>223</v>
      </c>
      <c r="E2250" s="183" t="s">
        <v>97</v>
      </c>
      <c r="F2250" s="184"/>
      <c r="G2250" s="25" t="s">
        <v>101</v>
      </c>
      <c r="H2250" s="26">
        <v>0.60670000000000002</v>
      </c>
      <c r="I2250" s="27">
        <v>1.57</v>
      </c>
      <c r="J2250" s="27">
        <v>0.95</v>
      </c>
      <c r="K2250" s="28">
        <f t="shared" si="563"/>
        <v>0.95</v>
      </c>
      <c r="L2250" s="29"/>
      <c r="M2250" s="6">
        <f t="shared" si="524"/>
        <v>0</v>
      </c>
    </row>
    <row r="2251" spans="1:15" ht="25.5" customHeight="1" x14ac:dyDescent="0.25">
      <c r="A2251" s="23" t="s">
        <v>28</v>
      </c>
      <c r="B2251" s="24" t="s">
        <v>212</v>
      </c>
      <c r="C2251" s="23" t="s">
        <v>21</v>
      </c>
      <c r="D2251" s="23" t="s">
        <v>213</v>
      </c>
      <c r="E2251" s="183" t="s">
        <v>31</v>
      </c>
      <c r="F2251" s="184"/>
      <c r="G2251" s="25" t="s">
        <v>70</v>
      </c>
      <c r="H2251" s="26">
        <v>0.72750000000000004</v>
      </c>
      <c r="I2251" s="27">
        <v>132.5</v>
      </c>
      <c r="J2251" s="27">
        <v>96.39</v>
      </c>
      <c r="K2251" s="28">
        <f t="shared" si="563"/>
        <v>96.39</v>
      </c>
      <c r="L2251" s="29"/>
      <c r="M2251" s="6">
        <f t="shared" si="524"/>
        <v>0</v>
      </c>
    </row>
    <row r="2252" spans="1:15" ht="24" customHeight="1" x14ac:dyDescent="0.25">
      <c r="A2252" s="23" t="s">
        <v>28</v>
      </c>
      <c r="B2252" s="24" t="s">
        <v>214</v>
      </c>
      <c r="C2252" s="23" t="s">
        <v>21</v>
      </c>
      <c r="D2252" s="23" t="s">
        <v>215</v>
      </c>
      <c r="E2252" s="183" t="s">
        <v>31</v>
      </c>
      <c r="F2252" s="184"/>
      <c r="G2252" s="25" t="s">
        <v>80</v>
      </c>
      <c r="H2252" s="26">
        <v>364.94330000000002</v>
      </c>
      <c r="I2252" s="27">
        <v>0.82</v>
      </c>
      <c r="J2252" s="27">
        <v>299.25</v>
      </c>
      <c r="K2252" s="28">
        <f t="shared" si="563"/>
        <v>299.25</v>
      </c>
      <c r="L2252" s="29"/>
      <c r="M2252" s="6">
        <f t="shared" si="524"/>
        <v>0</v>
      </c>
    </row>
    <row r="2253" spans="1:15" ht="25.5" customHeight="1" x14ac:dyDescent="0.25">
      <c r="A2253" s="23" t="s">
        <v>28</v>
      </c>
      <c r="B2253" s="24" t="s">
        <v>210</v>
      </c>
      <c r="C2253" s="23" t="s">
        <v>21</v>
      </c>
      <c r="D2253" s="23" t="s">
        <v>211</v>
      </c>
      <c r="E2253" s="183" t="s">
        <v>31</v>
      </c>
      <c r="F2253" s="184"/>
      <c r="G2253" s="25" t="s">
        <v>70</v>
      </c>
      <c r="H2253" s="26">
        <v>0.59719999999999995</v>
      </c>
      <c r="I2253" s="27">
        <v>149.21</v>
      </c>
      <c r="J2253" s="27">
        <v>89.1</v>
      </c>
      <c r="K2253" s="28">
        <f t="shared" si="563"/>
        <v>89.1</v>
      </c>
      <c r="L2253" s="29"/>
      <c r="M2253" s="6">
        <f t="shared" si="524"/>
        <v>0</v>
      </c>
    </row>
    <row r="2254" spans="1:15" ht="18" customHeight="1" x14ac:dyDescent="0.25">
      <c r="A2254" s="30"/>
      <c r="B2254" s="30"/>
      <c r="C2254" s="30"/>
      <c r="D2254" s="30"/>
      <c r="E2254" s="30" t="s">
        <v>41</v>
      </c>
      <c r="F2254" s="31">
        <v>49.16</v>
      </c>
      <c r="G2254" s="30" t="s">
        <v>42</v>
      </c>
      <c r="H2254" s="31">
        <v>0</v>
      </c>
      <c r="I2254" s="30" t="s">
        <v>43</v>
      </c>
      <c r="J2254" s="31">
        <v>49.16</v>
      </c>
      <c r="K2254" s="32"/>
      <c r="L2254" s="29"/>
      <c r="M2254" s="6">
        <f t="shared" si="524"/>
        <v>0</v>
      </c>
    </row>
    <row r="2255" spans="1:15" ht="18" customHeight="1" x14ac:dyDescent="0.25">
      <c r="A2255" s="30"/>
      <c r="B2255" s="30"/>
      <c r="C2255" s="30"/>
      <c r="D2255" s="30"/>
      <c r="E2255" s="30" t="s">
        <v>44</v>
      </c>
      <c r="F2255" s="31">
        <v>142.37</v>
      </c>
      <c r="G2255" s="30"/>
      <c r="H2255" s="187" t="s">
        <v>45</v>
      </c>
      <c r="I2255" s="188"/>
      <c r="J2255" s="31">
        <v>690.82</v>
      </c>
      <c r="K2255" s="46">
        <f>TRUNC(K2246*1.247,2)</f>
        <v>690.82</v>
      </c>
      <c r="L2255" s="29"/>
      <c r="M2255" s="6">
        <f t="shared" si="524"/>
        <v>0</v>
      </c>
    </row>
    <row r="2256" spans="1:15" x14ac:dyDescent="0.25">
      <c r="A2256" s="35"/>
      <c r="B2256" s="35"/>
      <c r="C2256" s="35"/>
      <c r="D2256" s="35"/>
      <c r="E2256" s="35"/>
      <c r="F2256" s="35"/>
      <c r="G2256" s="35" t="s">
        <v>46</v>
      </c>
      <c r="H2256" s="36" t="s">
        <v>1461</v>
      </c>
      <c r="I2256" s="35" t="s">
        <v>48</v>
      </c>
      <c r="J2256" s="37">
        <f>TRUNC(J2255*H2256,2)</f>
        <v>3695.88</v>
      </c>
      <c r="K2256" s="45">
        <f>TRUNC(H2256*K2255,2)</f>
        <v>3695.88</v>
      </c>
      <c r="L2256" s="39">
        <f>J2256-K2256</f>
        <v>0</v>
      </c>
      <c r="M2256" s="6">
        <f t="shared" si="524"/>
        <v>0</v>
      </c>
      <c r="N2256" s="40">
        <f t="shared" ref="N2256:O2256" si="564">J2256</f>
        <v>3695.88</v>
      </c>
      <c r="O2256" s="40">
        <f t="shared" si="564"/>
        <v>3695.88</v>
      </c>
    </row>
    <row r="2257" spans="1:15" ht="0.75" customHeight="1" x14ac:dyDescent="0.25">
      <c r="A2257" s="41"/>
      <c r="B2257" s="41"/>
      <c r="C2257" s="41"/>
      <c r="D2257" s="41"/>
      <c r="E2257" s="41"/>
      <c r="F2257" s="41"/>
      <c r="G2257" s="41"/>
      <c r="H2257" s="41"/>
      <c r="I2257" s="41"/>
      <c r="J2257" s="41"/>
      <c r="K2257" s="42"/>
      <c r="L2257" s="43"/>
      <c r="M2257" s="6">
        <f t="shared" si="524"/>
        <v>0</v>
      </c>
    </row>
    <row r="2258" spans="1:15" ht="18" customHeight="1" x14ac:dyDescent="0.25">
      <c r="A2258" s="11" t="s">
        <v>1462</v>
      </c>
      <c r="B2258" s="12" t="s">
        <v>11</v>
      </c>
      <c r="C2258" s="11" t="s">
        <v>12</v>
      </c>
      <c r="D2258" s="11" t="s">
        <v>13</v>
      </c>
      <c r="E2258" s="185" t="s">
        <v>14</v>
      </c>
      <c r="F2258" s="184"/>
      <c r="G2258" s="13" t="s">
        <v>15</v>
      </c>
      <c r="H2258" s="12" t="s">
        <v>16</v>
      </c>
      <c r="I2258" s="12" t="s">
        <v>17</v>
      </c>
      <c r="J2258" s="12" t="s">
        <v>18</v>
      </c>
      <c r="K2258" s="14"/>
      <c r="L2258" s="15"/>
      <c r="M2258" s="6">
        <f t="shared" si="524"/>
        <v>0</v>
      </c>
    </row>
    <row r="2259" spans="1:15" ht="25.5" customHeight="1" x14ac:dyDescent="0.25">
      <c r="A2259" s="16" t="s">
        <v>19</v>
      </c>
      <c r="B2259" s="17" t="s">
        <v>226</v>
      </c>
      <c r="C2259" s="16" t="s">
        <v>21</v>
      </c>
      <c r="D2259" s="16" t="s">
        <v>227</v>
      </c>
      <c r="E2259" s="186" t="s">
        <v>69</v>
      </c>
      <c r="F2259" s="184"/>
      <c r="G2259" s="18" t="s">
        <v>70</v>
      </c>
      <c r="H2259" s="19">
        <v>1</v>
      </c>
      <c r="I2259" s="20">
        <v>277.07</v>
      </c>
      <c r="J2259" s="20">
        <v>277.07</v>
      </c>
      <c r="K2259" s="51">
        <f>SUM(K2260:K2264)</f>
        <v>277.07</v>
      </c>
      <c r="L2259" s="22"/>
      <c r="M2259" s="6">
        <f t="shared" si="524"/>
        <v>0</v>
      </c>
    </row>
    <row r="2260" spans="1:15" ht="39" customHeight="1" x14ac:dyDescent="0.25">
      <c r="A2260" s="23" t="s">
        <v>25</v>
      </c>
      <c r="B2260" s="24" t="s">
        <v>228</v>
      </c>
      <c r="C2260" s="23" t="s">
        <v>21</v>
      </c>
      <c r="D2260" s="23" t="s">
        <v>229</v>
      </c>
      <c r="E2260" s="183" t="s">
        <v>97</v>
      </c>
      <c r="F2260" s="184"/>
      <c r="G2260" s="25" t="s">
        <v>101</v>
      </c>
      <c r="H2260" s="26">
        <v>1.417</v>
      </c>
      <c r="I2260" s="27">
        <v>0.49</v>
      </c>
      <c r="J2260" s="27">
        <v>0.69</v>
      </c>
      <c r="K2260" s="28">
        <f t="shared" ref="K2260:K2264" si="565">TRUNC(H2260*I2260,2)</f>
        <v>0.69</v>
      </c>
      <c r="L2260" s="29"/>
      <c r="M2260" s="6">
        <f t="shared" si="524"/>
        <v>0</v>
      </c>
    </row>
    <row r="2261" spans="1:15" ht="24" customHeight="1" x14ac:dyDescent="0.25">
      <c r="A2261" s="23" t="s">
        <v>25</v>
      </c>
      <c r="B2261" s="24" t="s">
        <v>73</v>
      </c>
      <c r="C2261" s="23" t="s">
        <v>21</v>
      </c>
      <c r="D2261" s="23" t="s">
        <v>74</v>
      </c>
      <c r="E2261" s="183" t="s">
        <v>23</v>
      </c>
      <c r="F2261" s="184"/>
      <c r="G2261" s="25" t="s">
        <v>24</v>
      </c>
      <c r="H2261" s="26">
        <v>7.3769999999999998</v>
      </c>
      <c r="I2261" s="27">
        <v>20.32</v>
      </c>
      <c r="J2261" s="27">
        <v>149.9</v>
      </c>
      <c r="K2261" s="28">
        <f t="shared" si="565"/>
        <v>149.9</v>
      </c>
      <c r="L2261" s="29"/>
      <c r="M2261" s="6">
        <f t="shared" si="524"/>
        <v>0</v>
      </c>
    </row>
    <row r="2262" spans="1:15" ht="24" customHeight="1" x14ac:dyDescent="0.25">
      <c r="A2262" s="23" t="s">
        <v>25</v>
      </c>
      <c r="B2262" s="24" t="s">
        <v>71</v>
      </c>
      <c r="C2262" s="23" t="s">
        <v>21</v>
      </c>
      <c r="D2262" s="23" t="s">
        <v>72</v>
      </c>
      <c r="E2262" s="183" t="s">
        <v>23</v>
      </c>
      <c r="F2262" s="184"/>
      <c r="G2262" s="25" t="s">
        <v>24</v>
      </c>
      <c r="H2262" s="26">
        <v>2.4590000000000001</v>
      </c>
      <c r="I2262" s="27">
        <v>25.26</v>
      </c>
      <c r="J2262" s="27">
        <v>62.11</v>
      </c>
      <c r="K2262" s="28">
        <f t="shared" si="565"/>
        <v>62.11</v>
      </c>
      <c r="L2262" s="29"/>
      <c r="M2262" s="6">
        <f t="shared" si="524"/>
        <v>0</v>
      </c>
    </row>
    <row r="2263" spans="1:15" ht="39" customHeight="1" x14ac:dyDescent="0.25">
      <c r="A2263" s="23" t="s">
        <v>25</v>
      </c>
      <c r="B2263" s="24" t="s">
        <v>230</v>
      </c>
      <c r="C2263" s="23" t="s">
        <v>21</v>
      </c>
      <c r="D2263" s="23" t="s">
        <v>231</v>
      </c>
      <c r="E2263" s="183" t="s">
        <v>97</v>
      </c>
      <c r="F2263" s="184"/>
      <c r="G2263" s="25" t="s">
        <v>98</v>
      </c>
      <c r="H2263" s="26">
        <v>1.042</v>
      </c>
      <c r="I2263" s="27">
        <v>1.33</v>
      </c>
      <c r="J2263" s="27">
        <v>1.38</v>
      </c>
      <c r="K2263" s="28">
        <f t="shared" si="565"/>
        <v>1.38</v>
      </c>
      <c r="L2263" s="29"/>
      <c r="M2263" s="6">
        <f t="shared" si="524"/>
        <v>0</v>
      </c>
    </row>
    <row r="2264" spans="1:15" ht="24" customHeight="1" x14ac:dyDescent="0.25">
      <c r="A2264" s="23" t="s">
        <v>25</v>
      </c>
      <c r="B2264" s="24" t="s">
        <v>146</v>
      </c>
      <c r="C2264" s="23" t="s">
        <v>21</v>
      </c>
      <c r="D2264" s="23" t="s">
        <v>147</v>
      </c>
      <c r="E2264" s="183" t="s">
        <v>23</v>
      </c>
      <c r="F2264" s="184"/>
      <c r="G2264" s="25" t="s">
        <v>24</v>
      </c>
      <c r="H2264" s="26">
        <v>2.4590000000000001</v>
      </c>
      <c r="I2264" s="27">
        <v>25.62</v>
      </c>
      <c r="J2264" s="27">
        <v>62.99</v>
      </c>
      <c r="K2264" s="28">
        <f t="shared" si="565"/>
        <v>62.99</v>
      </c>
      <c r="L2264" s="29"/>
      <c r="M2264" s="6">
        <f t="shared" si="524"/>
        <v>0</v>
      </c>
    </row>
    <row r="2265" spans="1:15" ht="18" customHeight="1" x14ac:dyDescent="0.25">
      <c r="A2265" s="30"/>
      <c r="B2265" s="30"/>
      <c r="C2265" s="30"/>
      <c r="D2265" s="30"/>
      <c r="E2265" s="30" t="s">
        <v>41</v>
      </c>
      <c r="F2265" s="31">
        <v>210.45</v>
      </c>
      <c r="G2265" s="30" t="s">
        <v>42</v>
      </c>
      <c r="H2265" s="31">
        <v>0</v>
      </c>
      <c r="I2265" s="30" t="s">
        <v>43</v>
      </c>
      <c r="J2265" s="31">
        <v>210.45</v>
      </c>
      <c r="K2265" s="32"/>
      <c r="L2265" s="29"/>
      <c r="M2265" s="6">
        <f t="shared" si="524"/>
        <v>0</v>
      </c>
    </row>
    <row r="2266" spans="1:15" ht="18" customHeight="1" x14ac:dyDescent="0.25">
      <c r="A2266" s="30"/>
      <c r="B2266" s="30"/>
      <c r="C2266" s="30"/>
      <c r="D2266" s="30"/>
      <c r="E2266" s="30" t="s">
        <v>44</v>
      </c>
      <c r="F2266" s="31">
        <v>71.2</v>
      </c>
      <c r="G2266" s="30"/>
      <c r="H2266" s="187" t="s">
        <v>45</v>
      </c>
      <c r="I2266" s="188"/>
      <c r="J2266" s="31">
        <v>345.5</v>
      </c>
      <c r="K2266" s="46">
        <f>TRUNC(K2259*1.247,2)</f>
        <v>345.5</v>
      </c>
      <c r="L2266" s="29"/>
      <c r="M2266" s="6">
        <f t="shared" si="524"/>
        <v>0</v>
      </c>
    </row>
    <row r="2267" spans="1:15" x14ac:dyDescent="0.25">
      <c r="A2267" s="35"/>
      <c r="B2267" s="35"/>
      <c r="C2267" s="35"/>
      <c r="D2267" s="35"/>
      <c r="E2267" s="35"/>
      <c r="F2267" s="35"/>
      <c r="G2267" s="35" t="s">
        <v>46</v>
      </c>
      <c r="H2267" s="36" t="s">
        <v>1461</v>
      </c>
      <c r="I2267" s="35" t="s">
        <v>48</v>
      </c>
      <c r="J2267" s="37">
        <f>TRUNC(J2266*H2267,2)</f>
        <v>1848.42</v>
      </c>
      <c r="K2267" s="45">
        <f>TRUNC(H2267*K2266,2)</f>
        <v>1848.42</v>
      </c>
      <c r="L2267" s="39">
        <f>J2267-K2267</f>
        <v>0</v>
      </c>
      <c r="M2267" s="6">
        <f t="shared" si="524"/>
        <v>0</v>
      </c>
      <c r="N2267" s="40">
        <f t="shared" ref="N2267:O2267" si="566">J2267</f>
        <v>1848.42</v>
      </c>
      <c r="O2267" s="40">
        <f t="shared" si="566"/>
        <v>1848.42</v>
      </c>
    </row>
    <row r="2268" spans="1:15" ht="0.75" customHeight="1" x14ac:dyDescent="0.25">
      <c r="A2268" s="41"/>
      <c r="B2268" s="41"/>
      <c r="C2268" s="41"/>
      <c r="D2268" s="41"/>
      <c r="E2268" s="41"/>
      <c r="F2268" s="41"/>
      <c r="G2268" s="41"/>
      <c r="H2268" s="41"/>
      <c r="I2268" s="41"/>
      <c r="J2268" s="41"/>
      <c r="K2268" s="42"/>
      <c r="L2268" s="43"/>
      <c r="M2268" s="6">
        <f t="shared" si="524"/>
        <v>0</v>
      </c>
    </row>
    <row r="2269" spans="1:15" ht="18" customHeight="1" x14ac:dyDescent="0.25">
      <c r="A2269" s="11" t="s">
        <v>1463</v>
      </c>
      <c r="B2269" s="12" t="s">
        <v>11</v>
      </c>
      <c r="C2269" s="11" t="s">
        <v>12</v>
      </c>
      <c r="D2269" s="11" t="s">
        <v>13</v>
      </c>
      <c r="E2269" s="185" t="s">
        <v>14</v>
      </c>
      <c r="F2269" s="184"/>
      <c r="G2269" s="13" t="s">
        <v>15</v>
      </c>
      <c r="H2269" s="12" t="s">
        <v>16</v>
      </c>
      <c r="I2269" s="12" t="s">
        <v>17</v>
      </c>
      <c r="J2269" s="12" t="s">
        <v>18</v>
      </c>
      <c r="K2269" s="14"/>
      <c r="L2269" s="15"/>
      <c r="M2269" s="6">
        <f t="shared" si="524"/>
        <v>0</v>
      </c>
    </row>
    <row r="2270" spans="1:15" ht="39" customHeight="1" x14ac:dyDescent="0.25">
      <c r="A2270" s="16" t="s">
        <v>19</v>
      </c>
      <c r="B2270" s="17" t="s">
        <v>247</v>
      </c>
      <c r="C2270" s="16" t="s">
        <v>21</v>
      </c>
      <c r="D2270" s="16" t="s">
        <v>248</v>
      </c>
      <c r="E2270" s="186" t="s">
        <v>69</v>
      </c>
      <c r="F2270" s="184"/>
      <c r="G2270" s="18" t="s">
        <v>80</v>
      </c>
      <c r="H2270" s="19">
        <v>1</v>
      </c>
      <c r="I2270" s="20">
        <f>J2270</f>
        <v>10.75</v>
      </c>
      <c r="J2270" s="20">
        <v>10.75</v>
      </c>
      <c r="K2270" s="51">
        <f>SUM(K2271:K2275)</f>
        <v>10.750000000000002</v>
      </c>
      <c r="L2270" s="22"/>
      <c r="M2270" s="6">
        <f t="shared" si="524"/>
        <v>0</v>
      </c>
    </row>
    <row r="2271" spans="1:15" ht="25.5" customHeight="1" x14ac:dyDescent="0.25">
      <c r="A2271" s="23" t="s">
        <v>25</v>
      </c>
      <c r="B2271" s="24" t="s">
        <v>249</v>
      </c>
      <c r="C2271" s="23" t="s">
        <v>21</v>
      </c>
      <c r="D2271" s="23" t="s">
        <v>250</v>
      </c>
      <c r="E2271" s="183" t="s">
        <v>69</v>
      </c>
      <c r="F2271" s="184"/>
      <c r="G2271" s="25" t="s">
        <v>80</v>
      </c>
      <c r="H2271" s="26">
        <v>1</v>
      </c>
      <c r="I2271" s="27">
        <v>9.0500000000000007</v>
      </c>
      <c r="J2271" s="27">
        <f>H2271*I2271</f>
        <v>9.0500000000000007</v>
      </c>
      <c r="K2271" s="28">
        <f t="shared" ref="K2271:K2275" si="567">TRUNC(H2271*I2271,2)</f>
        <v>9.0500000000000007</v>
      </c>
      <c r="L2271" s="29"/>
      <c r="M2271" s="6">
        <f t="shared" si="524"/>
        <v>0</v>
      </c>
    </row>
    <row r="2272" spans="1:15" ht="24" customHeight="1" x14ac:dyDescent="0.25">
      <c r="A2272" s="23" t="s">
        <v>25</v>
      </c>
      <c r="B2272" s="24" t="s">
        <v>251</v>
      </c>
      <c r="C2272" s="23" t="s">
        <v>21</v>
      </c>
      <c r="D2272" s="23" t="s">
        <v>252</v>
      </c>
      <c r="E2272" s="183" t="s">
        <v>23</v>
      </c>
      <c r="F2272" s="184"/>
      <c r="G2272" s="25" t="s">
        <v>24</v>
      </c>
      <c r="H2272" s="26">
        <v>6.4000000000000003E-3</v>
      </c>
      <c r="I2272" s="27">
        <v>21.5</v>
      </c>
      <c r="J2272" s="27">
        <v>0.13</v>
      </c>
      <c r="K2272" s="28">
        <f t="shared" si="567"/>
        <v>0.13</v>
      </c>
      <c r="L2272" s="29"/>
      <c r="M2272" s="6">
        <f t="shared" si="524"/>
        <v>0</v>
      </c>
    </row>
    <row r="2273" spans="1:15" ht="24" customHeight="1" x14ac:dyDescent="0.25">
      <c r="A2273" s="23" t="s">
        <v>25</v>
      </c>
      <c r="B2273" s="24" t="s">
        <v>253</v>
      </c>
      <c r="C2273" s="23" t="s">
        <v>21</v>
      </c>
      <c r="D2273" s="23" t="s">
        <v>254</v>
      </c>
      <c r="E2273" s="183" t="s">
        <v>23</v>
      </c>
      <c r="F2273" s="184"/>
      <c r="G2273" s="25" t="s">
        <v>24</v>
      </c>
      <c r="H2273" s="26">
        <v>3.9199999999999999E-2</v>
      </c>
      <c r="I2273" s="27">
        <v>25.4</v>
      </c>
      <c r="J2273" s="27">
        <v>0.99</v>
      </c>
      <c r="K2273" s="28">
        <f t="shared" si="567"/>
        <v>0.99</v>
      </c>
      <c r="L2273" s="29"/>
      <c r="M2273" s="6">
        <f t="shared" si="524"/>
        <v>0</v>
      </c>
    </row>
    <row r="2274" spans="1:15" ht="39" customHeight="1" x14ac:dyDescent="0.25">
      <c r="A2274" s="23" t="s">
        <v>28</v>
      </c>
      <c r="B2274" s="24" t="s">
        <v>255</v>
      </c>
      <c r="C2274" s="23" t="s">
        <v>21</v>
      </c>
      <c r="D2274" s="23" t="s">
        <v>256</v>
      </c>
      <c r="E2274" s="183" t="s">
        <v>31</v>
      </c>
      <c r="F2274" s="184"/>
      <c r="G2274" s="25" t="s">
        <v>159</v>
      </c>
      <c r="H2274" s="26">
        <v>0.54300000000000004</v>
      </c>
      <c r="I2274" s="27">
        <v>0.19</v>
      </c>
      <c r="J2274" s="27">
        <f t="shared" ref="J2274:J2275" si="568">H2274*I2274</f>
        <v>0.10317000000000001</v>
      </c>
      <c r="K2274" s="28">
        <f t="shared" si="567"/>
        <v>0.1</v>
      </c>
      <c r="L2274" s="29"/>
      <c r="M2274" s="6">
        <f t="shared" si="524"/>
        <v>0</v>
      </c>
    </row>
    <row r="2275" spans="1:15" ht="25.5" customHeight="1" x14ac:dyDescent="0.25">
      <c r="A2275" s="23" t="s">
        <v>28</v>
      </c>
      <c r="B2275" s="24" t="s">
        <v>257</v>
      </c>
      <c r="C2275" s="23" t="s">
        <v>21</v>
      </c>
      <c r="D2275" s="23" t="s">
        <v>258</v>
      </c>
      <c r="E2275" s="183" t="s">
        <v>31</v>
      </c>
      <c r="F2275" s="184"/>
      <c r="G2275" s="25" t="s">
        <v>80</v>
      </c>
      <c r="H2275" s="26">
        <v>2.5000000000000001E-2</v>
      </c>
      <c r="I2275" s="27">
        <v>19.39</v>
      </c>
      <c r="J2275" s="27">
        <f t="shared" si="568"/>
        <v>0.48475000000000001</v>
      </c>
      <c r="K2275" s="28">
        <f t="shared" si="567"/>
        <v>0.48</v>
      </c>
      <c r="L2275" s="29"/>
      <c r="M2275" s="6">
        <f t="shared" si="524"/>
        <v>0</v>
      </c>
    </row>
    <row r="2276" spans="1:15" ht="18" customHeight="1" x14ac:dyDescent="0.25">
      <c r="A2276" s="30"/>
      <c r="B2276" s="30"/>
      <c r="C2276" s="30"/>
      <c r="D2276" s="30"/>
      <c r="E2276" s="30" t="s">
        <v>41</v>
      </c>
      <c r="F2276" s="31">
        <v>1.07</v>
      </c>
      <c r="G2276" s="30" t="s">
        <v>42</v>
      </c>
      <c r="H2276" s="31">
        <v>0</v>
      </c>
      <c r="I2276" s="30" t="s">
        <v>43</v>
      </c>
      <c r="J2276" s="31">
        <v>1.07</v>
      </c>
      <c r="K2276" s="32"/>
      <c r="L2276" s="29"/>
      <c r="M2276" s="6">
        <f t="shared" si="524"/>
        <v>0</v>
      </c>
    </row>
    <row r="2277" spans="1:15" ht="18" customHeight="1" x14ac:dyDescent="0.25">
      <c r="A2277" s="30"/>
      <c r="B2277" s="30"/>
      <c r="C2277" s="30"/>
      <c r="D2277" s="30"/>
      <c r="E2277" s="30" t="s">
        <v>44</v>
      </c>
      <c r="F2277" s="31">
        <f>J2277-J2270</f>
        <v>2.6500000000000004</v>
      </c>
      <c r="G2277" s="30"/>
      <c r="H2277" s="187" t="s">
        <v>45</v>
      </c>
      <c r="I2277" s="188"/>
      <c r="J2277" s="31">
        <v>13.4</v>
      </c>
      <c r="K2277" s="46">
        <f>TRUNC(K2270*1.247,2)</f>
        <v>13.4</v>
      </c>
      <c r="L2277" s="29"/>
      <c r="M2277" s="6">
        <f t="shared" si="524"/>
        <v>0</v>
      </c>
    </row>
    <row r="2278" spans="1:15" x14ac:dyDescent="0.25">
      <c r="A2278" s="35"/>
      <c r="B2278" s="35"/>
      <c r="C2278" s="35"/>
      <c r="D2278" s="35"/>
      <c r="E2278" s="35"/>
      <c r="F2278" s="35"/>
      <c r="G2278" s="35" t="s">
        <v>46</v>
      </c>
      <c r="H2278" s="36" t="s">
        <v>1464</v>
      </c>
      <c r="I2278" s="35" t="s">
        <v>48</v>
      </c>
      <c r="J2278" s="37">
        <f>TRUNC(J2277*H2278,2)</f>
        <v>4014.64</v>
      </c>
      <c r="K2278" s="45">
        <f>TRUNC(H2278*K2277,2)</f>
        <v>4014.64</v>
      </c>
      <c r="L2278" s="39">
        <f>J2278-K2278</f>
        <v>0</v>
      </c>
      <c r="M2278" s="6">
        <f t="shared" si="524"/>
        <v>0</v>
      </c>
      <c r="N2278" s="40">
        <f t="shared" ref="N2278:O2278" si="569">J2278</f>
        <v>4014.64</v>
      </c>
      <c r="O2278" s="40">
        <f t="shared" si="569"/>
        <v>4014.64</v>
      </c>
    </row>
    <row r="2279" spans="1:15" ht="0.75" customHeight="1" x14ac:dyDescent="0.25">
      <c r="A2279" s="41"/>
      <c r="B2279" s="41"/>
      <c r="C2279" s="41"/>
      <c r="D2279" s="41"/>
      <c r="E2279" s="41"/>
      <c r="F2279" s="41"/>
      <c r="G2279" s="41"/>
      <c r="H2279" s="41"/>
      <c r="I2279" s="41"/>
      <c r="J2279" s="41"/>
      <c r="K2279" s="42"/>
      <c r="L2279" s="43"/>
      <c r="M2279" s="6">
        <f t="shared" si="524"/>
        <v>0</v>
      </c>
    </row>
    <row r="2280" spans="1:15" ht="18" customHeight="1" x14ac:dyDescent="0.25">
      <c r="A2280" s="11" t="s">
        <v>1465</v>
      </c>
      <c r="B2280" s="12" t="s">
        <v>11</v>
      </c>
      <c r="C2280" s="11" t="s">
        <v>12</v>
      </c>
      <c r="D2280" s="11" t="s">
        <v>13</v>
      </c>
      <c r="E2280" s="185" t="s">
        <v>14</v>
      </c>
      <c r="F2280" s="184"/>
      <c r="G2280" s="13" t="s">
        <v>15</v>
      </c>
      <c r="H2280" s="12" t="s">
        <v>16</v>
      </c>
      <c r="I2280" s="12" t="s">
        <v>17</v>
      </c>
      <c r="J2280" s="12" t="s">
        <v>18</v>
      </c>
      <c r="K2280" s="14"/>
      <c r="L2280" s="15"/>
      <c r="M2280" s="6">
        <f t="shared" si="524"/>
        <v>0</v>
      </c>
    </row>
    <row r="2281" spans="1:15" ht="39" customHeight="1" x14ac:dyDescent="0.25">
      <c r="A2281" s="16" t="s">
        <v>19</v>
      </c>
      <c r="B2281" s="17" t="s">
        <v>261</v>
      </c>
      <c r="C2281" s="16" t="s">
        <v>21</v>
      </c>
      <c r="D2281" s="16" t="s">
        <v>262</v>
      </c>
      <c r="E2281" s="186" t="s">
        <v>69</v>
      </c>
      <c r="F2281" s="184"/>
      <c r="G2281" s="18" t="s">
        <v>80</v>
      </c>
      <c r="H2281" s="19">
        <v>1</v>
      </c>
      <c r="I2281" s="20">
        <v>14.45</v>
      </c>
      <c r="J2281" s="20">
        <v>14.45</v>
      </c>
      <c r="K2281" s="51">
        <f>SUM(K2282:K2286)</f>
        <v>14.45</v>
      </c>
      <c r="L2281" s="22"/>
      <c r="M2281" s="6">
        <f t="shared" si="524"/>
        <v>0</v>
      </c>
    </row>
    <row r="2282" spans="1:15" ht="24" customHeight="1" x14ac:dyDescent="0.25">
      <c r="A2282" s="23" t="s">
        <v>25</v>
      </c>
      <c r="B2282" s="24" t="s">
        <v>251</v>
      </c>
      <c r="C2282" s="23" t="s">
        <v>21</v>
      </c>
      <c r="D2282" s="23" t="s">
        <v>252</v>
      </c>
      <c r="E2282" s="183" t="s">
        <v>23</v>
      </c>
      <c r="F2282" s="184"/>
      <c r="G2282" s="25" t="s">
        <v>24</v>
      </c>
      <c r="H2282" s="26">
        <v>1.29E-2</v>
      </c>
      <c r="I2282" s="27">
        <v>21.5</v>
      </c>
      <c r="J2282" s="27">
        <v>0.27</v>
      </c>
      <c r="K2282" s="28">
        <f t="shared" ref="K2282:K2286" si="570">TRUNC(H2282*I2282,2)</f>
        <v>0.27</v>
      </c>
      <c r="L2282" s="29"/>
      <c r="M2282" s="6">
        <f t="shared" si="524"/>
        <v>0</v>
      </c>
    </row>
    <row r="2283" spans="1:15" ht="24" customHeight="1" x14ac:dyDescent="0.25">
      <c r="A2283" s="23" t="s">
        <v>25</v>
      </c>
      <c r="B2283" s="24" t="s">
        <v>253</v>
      </c>
      <c r="C2283" s="23" t="s">
        <v>21</v>
      </c>
      <c r="D2283" s="23" t="s">
        <v>254</v>
      </c>
      <c r="E2283" s="183" t="s">
        <v>23</v>
      </c>
      <c r="F2283" s="184"/>
      <c r="G2283" s="25" t="s">
        <v>24</v>
      </c>
      <c r="H2283" s="26">
        <v>7.9000000000000001E-2</v>
      </c>
      <c r="I2283" s="27">
        <v>25.4</v>
      </c>
      <c r="J2283" s="27">
        <v>2</v>
      </c>
      <c r="K2283" s="28">
        <f t="shared" si="570"/>
        <v>2</v>
      </c>
      <c r="L2283" s="29"/>
      <c r="M2283" s="6">
        <f t="shared" si="524"/>
        <v>0</v>
      </c>
    </row>
    <row r="2284" spans="1:15" ht="25.5" customHeight="1" x14ac:dyDescent="0.25">
      <c r="A2284" s="23" t="s">
        <v>25</v>
      </c>
      <c r="B2284" s="24" t="s">
        <v>263</v>
      </c>
      <c r="C2284" s="23" t="s">
        <v>21</v>
      </c>
      <c r="D2284" s="23" t="s">
        <v>264</v>
      </c>
      <c r="E2284" s="183" t="s">
        <v>69</v>
      </c>
      <c r="F2284" s="184"/>
      <c r="G2284" s="25" t="s">
        <v>80</v>
      </c>
      <c r="H2284" s="26">
        <v>1</v>
      </c>
      <c r="I2284" s="27">
        <v>11.35</v>
      </c>
      <c r="J2284" s="27">
        <v>11.35</v>
      </c>
      <c r="K2284" s="28">
        <f t="shared" si="570"/>
        <v>11.35</v>
      </c>
      <c r="L2284" s="29"/>
      <c r="M2284" s="6">
        <f t="shared" si="524"/>
        <v>0</v>
      </c>
    </row>
    <row r="2285" spans="1:15" ht="39" customHeight="1" x14ac:dyDescent="0.25">
      <c r="A2285" s="23" t="s">
        <v>28</v>
      </c>
      <c r="B2285" s="24" t="s">
        <v>255</v>
      </c>
      <c r="C2285" s="23" t="s">
        <v>21</v>
      </c>
      <c r="D2285" s="23" t="s">
        <v>256</v>
      </c>
      <c r="E2285" s="183" t="s">
        <v>31</v>
      </c>
      <c r="F2285" s="184"/>
      <c r="G2285" s="25" t="s">
        <v>159</v>
      </c>
      <c r="H2285" s="26">
        <v>0.97</v>
      </c>
      <c r="I2285" s="27">
        <v>0.22</v>
      </c>
      <c r="J2285" s="27">
        <v>0.21</v>
      </c>
      <c r="K2285" s="28">
        <f t="shared" si="570"/>
        <v>0.21</v>
      </c>
      <c r="L2285" s="29"/>
      <c r="M2285" s="6">
        <f t="shared" si="524"/>
        <v>0</v>
      </c>
    </row>
    <row r="2286" spans="1:15" ht="25.5" customHeight="1" x14ac:dyDescent="0.25">
      <c r="A2286" s="23" t="s">
        <v>28</v>
      </c>
      <c r="B2286" s="24" t="s">
        <v>257</v>
      </c>
      <c r="C2286" s="23" t="s">
        <v>21</v>
      </c>
      <c r="D2286" s="23" t="s">
        <v>258</v>
      </c>
      <c r="E2286" s="183" t="s">
        <v>31</v>
      </c>
      <c r="F2286" s="184"/>
      <c r="G2286" s="25" t="s">
        <v>80</v>
      </c>
      <c r="H2286" s="26">
        <v>2.5000000000000001E-2</v>
      </c>
      <c r="I2286" s="27">
        <v>24.95</v>
      </c>
      <c r="J2286" s="27">
        <v>0.62</v>
      </c>
      <c r="K2286" s="28">
        <f t="shared" si="570"/>
        <v>0.62</v>
      </c>
      <c r="L2286" s="29"/>
      <c r="M2286" s="6">
        <f t="shared" si="524"/>
        <v>0</v>
      </c>
    </row>
    <row r="2287" spans="1:15" ht="18" customHeight="1" x14ac:dyDescent="0.25">
      <c r="A2287" s="30"/>
      <c r="B2287" s="30"/>
      <c r="C2287" s="30"/>
      <c r="D2287" s="30"/>
      <c r="E2287" s="30" t="s">
        <v>41</v>
      </c>
      <c r="F2287" s="31">
        <v>2.48</v>
      </c>
      <c r="G2287" s="30" t="s">
        <v>42</v>
      </c>
      <c r="H2287" s="31">
        <v>0</v>
      </c>
      <c r="I2287" s="30" t="s">
        <v>43</v>
      </c>
      <c r="J2287" s="31">
        <v>2.48</v>
      </c>
      <c r="K2287" s="32"/>
      <c r="L2287" s="29"/>
      <c r="M2287" s="6">
        <f t="shared" si="524"/>
        <v>0</v>
      </c>
    </row>
    <row r="2288" spans="1:15" ht="18" customHeight="1" x14ac:dyDescent="0.25">
      <c r="A2288" s="30"/>
      <c r="B2288" s="30"/>
      <c r="C2288" s="30"/>
      <c r="D2288" s="30"/>
      <c r="E2288" s="30" t="s">
        <v>44</v>
      </c>
      <c r="F2288" s="31">
        <v>3.71</v>
      </c>
      <c r="G2288" s="30"/>
      <c r="H2288" s="187" t="s">
        <v>45</v>
      </c>
      <c r="I2288" s="188"/>
      <c r="J2288" s="31">
        <v>18.010000000000002</v>
      </c>
      <c r="K2288" s="46">
        <f>TRUNC(K2281*1.247,2)</f>
        <v>18.010000000000002</v>
      </c>
      <c r="L2288" s="29"/>
      <c r="M2288" s="6">
        <f t="shared" si="524"/>
        <v>0</v>
      </c>
    </row>
    <row r="2289" spans="1:15" x14ac:dyDescent="0.25">
      <c r="A2289" s="35"/>
      <c r="B2289" s="35"/>
      <c r="C2289" s="35"/>
      <c r="D2289" s="35"/>
      <c r="E2289" s="35"/>
      <c r="F2289" s="35"/>
      <c r="G2289" s="35" t="s">
        <v>46</v>
      </c>
      <c r="H2289" s="36" t="s">
        <v>1466</v>
      </c>
      <c r="I2289" s="35" t="s">
        <v>48</v>
      </c>
      <c r="J2289" s="37">
        <f>TRUNC(J2288*H2289,2)</f>
        <v>2312.48</v>
      </c>
      <c r="K2289" s="45">
        <f>TRUNC(H2289*K2288,2)</f>
        <v>2312.48</v>
      </c>
      <c r="L2289" s="39">
        <f>J2289-K2289</f>
        <v>0</v>
      </c>
      <c r="M2289" s="6">
        <f t="shared" si="524"/>
        <v>0</v>
      </c>
      <c r="N2289" s="40">
        <f t="shared" ref="N2289:O2289" si="571">J2289</f>
        <v>2312.48</v>
      </c>
      <c r="O2289" s="40">
        <f t="shared" si="571"/>
        <v>2312.48</v>
      </c>
    </row>
    <row r="2290" spans="1:15" ht="0.75" customHeight="1" x14ac:dyDescent="0.25">
      <c r="A2290" s="41"/>
      <c r="B2290" s="41"/>
      <c r="C2290" s="41"/>
      <c r="D2290" s="41"/>
      <c r="E2290" s="41"/>
      <c r="F2290" s="41"/>
      <c r="G2290" s="41"/>
      <c r="H2290" s="41"/>
      <c r="I2290" s="41"/>
      <c r="J2290" s="41"/>
      <c r="K2290" s="42"/>
      <c r="L2290" s="43"/>
      <c r="M2290" s="6">
        <f t="shared" si="524"/>
        <v>0</v>
      </c>
    </row>
    <row r="2291" spans="1:15" ht="18" customHeight="1" x14ac:dyDescent="0.25">
      <c r="A2291" s="11" t="s">
        <v>1467</v>
      </c>
      <c r="B2291" s="12" t="s">
        <v>11</v>
      </c>
      <c r="C2291" s="11" t="s">
        <v>12</v>
      </c>
      <c r="D2291" s="11" t="s">
        <v>13</v>
      </c>
      <c r="E2291" s="185" t="s">
        <v>14</v>
      </c>
      <c r="F2291" s="184"/>
      <c r="G2291" s="13" t="s">
        <v>15</v>
      </c>
      <c r="H2291" s="12" t="s">
        <v>16</v>
      </c>
      <c r="I2291" s="12" t="s">
        <v>17</v>
      </c>
      <c r="J2291" s="12" t="s">
        <v>18</v>
      </c>
      <c r="K2291" s="14"/>
      <c r="L2291" s="15"/>
      <c r="M2291" s="6">
        <f t="shared" si="524"/>
        <v>0</v>
      </c>
    </row>
    <row r="2292" spans="1:15" ht="51.75" customHeight="1" x14ac:dyDescent="0.25">
      <c r="A2292" s="16" t="s">
        <v>19</v>
      </c>
      <c r="B2292" s="17" t="s">
        <v>522</v>
      </c>
      <c r="C2292" s="16" t="s">
        <v>21</v>
      </c>
      <c r="D2292" s="16" t="s">
        <v>523</v>
      </c>
      <c r="E2292" s="186" t="s">
        <v>393</v>
      </c>
      <c r="F2292" s="184"/>
      <c r="G2292" s="18" t="s">
        <v>77</v>
      </c>
      <c r="H2292" s="19">
        <v>1</v>
      </c>
      <c r="I2292" s="20">
        <v>4.34</v>
      </c>
      <c r="J2292" s="20">
        <v>4.34</v>
      </c>
      <c r="K2292" s="51">
        <f>SUM(K2293:K2295)</f>
        <v>4.34</v>
      </c>
      <c r="L2292" s="22"/>
      <c r="M2292" s="6">
        <f t="shared" si="524"/>
        <v>0</v>
      </c>
    </row>
    <row r="2293" spans="1:15" ht="24" customHeight="1" x14ac:dyDescent="0.25">
      <c r="A2293" s="23" t="s">
        <v>25</v>
      </c>
      <c r="B2293" s="24" t="s">
        <v>73</v>
      </c>
      <c r="C2293" s="23" t="s">
        <v>21</v>
      </c>
      <c r="D2293" s="23" t="s">
        <v>74</v>
      </c>
      <c r="E2293" s="183" t="s">
        <v>23</v>
      </c>
      <c r="F2293" s="184"/>
      <c r="G2293" s="25" t="s">
        <v>24</v>
      </c>
      <c r="H2293" s="26">
        <v>2.5499999999999998E-2</v>
      </c>
      <c r="I2293" s="27">
        <v>20.32</v>
      </c>
      <c r="J2293" s="27">
        <v>0.51</v>
      </c>
      <c r="K2293" s="28">
        <f t="shared" ref="K2293:K2295" si="572">TRUNC(H2293*I2293,2)</f>
        <v>0.51</v>
      </c>
      <c r="L2293" s="29"/>
      <c r="M2293" s="6">
        <f t="shared" si="524"/>
        <v>0</v>
      </c>
    </row>
    <row r="2294" spans="1:15" ht="39" customHeight="1" x14ac:dyDescent="0.25">
      <c r="A2294" s="23" t="s">
        <v>25</v>
      </c>
      <c r="B2294" s="24" t="s">
        <v>524</v>
      </c>
      <c r="C2294" s="23" t="s">
        <v>21</v>
      </c>
      <c r="D2294" s="23" t="s">
        <v>525</v>
      </c>
      <c r="E2294" s="183" t="s">
        <v>23</v>
      </c>
      <c r="F2294" s="184"/>
      <c r="G2294" s="25" t="s">
        <v>70</v>
      </c>
      <c r="H2294" s="26">
        <v>3.7000000000000002E-3</v>
      </c>
      <c r="I2294" s="27">
        <v>565.17999999999995</v>
      </c>
      <c r="J2294" s="27">
        <v>2.09</v>
      </c>
      <c r="K2294" s="28">
        <f t="shared" si="572"/>
        <v>2.09</v>
      </c>
      <c r="L2294" s="29"/>
      <c r="M2294" s="6">
        <f t="shared" si="524"/>
        <v>0</v>
      </c>
    </row>
    <row r="2295" spans="1:15" ht="24" customHeight="1" x14ac:dyDescent="0.25">
      <c r="A2295" s="23" t="s">
        <v>25</v>
      </c>
      <c r="B2295" s="24" t="s">
        <v>146</v>
      </c>
      <c r="C2295" s="23" t="s">
        <v>21</v>
      </c>
      <c r="D2295" s="23" t="s">
        <v>147</v>
      </c>
      <c r="E2295" s="183" t="s">
        <v>23</v>
      </c>
      <c r="F2295" s="184"/>
      <c r="G2295" s="25" t="s">
        <v>24</v>
      </c>
      <c r="H2295" s="26">
        <v>6.8099999999999994E-2</v>
      </c>
      <c r="I2295" s="27">
        <v>25.62</v>
      </c>
      <c r="J2295" s="27">
        <v>1.74</v>
      </c>
      <c r="K2295" s="28">
        <f t="shared" si="572"/>
        <v>1.74</v>
      </c>
      <c r="L2295" s="29"/>
      <c r="M2295" s="6">
        <f t="shared" si="524"/>
        <v>0</v>
      </c>
    </row>
    <row r="2296" spans="1:15" ht="18" customHeight="1" x14ac:dyDescent="0.25">
      <c r="A2296" s="30"/>
      <c r="B2296" s="30"/>
      <c r="C2296" s="30"/>
      <c r="D2296" s="30"/>
      <c r="E2296" s="30" t="s">
        <v>41</v>
      </c>
      <c r="F2296" s="31">
        <v>2</v>
      </c>
      <c r="G2296" s="30" t="s">
        <v>42</v>
      </c>
      <c r="H2296" s="31">
        <v>0</v>
      </c>
      <c r="I2296" s="30" t="s">
        <v>43</v>
      </c>
      <c r="J2296" s="31">
        <v>2</v>
      </c>
      <c r="K2296" s="32"/>
      <c r="L2296" s="29"/>
      <c r="M2296" s="6">
        <f t="shared" si="524"/>
        <v>0</v>
      </c>
    </row>
    <row r="2297" spans="1:15" ht="18" customHeight="1" x14ac:dyDescent="0.25">
      <c r="A2297" s="30"/>
      <c r="B2297" s="30"/>
      <c r="C2297" s="30"/>
      <c r="D2297" s="30"/>
      <c r="E2297" s="30" t="s">
        <v>44</v>
      </c>
      <c r="F2297" s="31">
        <v>1.1100000000000001</v>
      </c>
      <c r="G2297" s="30"/>
      <c r="H2297" s="187" t="s">
        <v>45</v>
      </c>
      <c r="I2297" s="188"/>
      <c r="J2297" s="31">
        <v>5.41</v>
      </c>
      <c r="K2297" s="46">
        <f>TRUNC(K2292*1.247,2)</f>
        <v>5.41</v>
      </c>
      <c r="L2297" s="29"/>
      <c r="M2297" s="6">
        <f t="shared" si="524"/>
        <v>0</v>
      </c>
    </row>
    <row r="2298" spans="1:15" x14ac:dyDescent="0.25">
      <c r="A2298" s="35"/>
      <c r="B2298" s="35"/>
      <c r="C2298" s="35"/>
      <c r="D2298" s="35"/>
      <c r="E2298" s="35"/>
      <c r="F2298" s="35"/>
      <c r="G2298" s="35" t="s">
        <v>46</v>
      </c>
      <c r="H2298" s="36" t="s">
        <v>689</v>
      </c>
      <c r="I2298" s="35" t="s">
        <v>48</v>
      </c>
      <c r="J2298" s="37">
        <f>TRUNC(J2297*H2298,2)</f>
        <v>3041.61</v>
      </c>
      <c r="K2298" s="45">
        <f>TRUNC(H2298*K2297,2)</f>
        <v>3041.61</v>
      </c>
      <c r="L2298" s="39">
        <f>J2298-K2298</f>
        <v>0</v>
      </c>
      <c r="M2298" s="6">
        <f t="shared" si="524"/>
        <v>0</v>
      </c>
      <c r="N2298" s="40">
        <f t="shared" ref="N2298:O2298" si="573">J2298</f>
        <v>3041.61</v>
      </c>
      <c r="O2298" s="40">
        <f t="shared" si="573"/>
        <v>3041.61</v>
      </c>
    </row>
    <row r="2299" spans="1:15" ht="0.75" customHeight="1" x14ac:dyDescent="0.25">
      <c r="A2299" s="41"/>
      <c r="B2299" s="41"/>
      <c r="C2299" s="41"/>
      <c r="D2299" s="41"/>
      <c r="E2299" s="41"/>
      <c r="F2299" s="41"/>
      <c r="G2299" s="41"/>
      <c r="H2299" s="41"/>
      <c r="I2299" s="41"/>
      <c r="J2299" s="41"/>
      <c r="K2299" s="42"/>
      <c r="L2299" s="43"/>
      <c r="M2299" s="6">
        <f t="shared" ref="M2299:M2553" si="574">ABS(L2299)</f>
        <v>0</v>
      </c>
    </row>
    <row r="2300" spans="1:15" ht="18" customHeight="1" x14ac:dyDescent="0.25">
      <c r="A2300" s="11" t="s">
        <v>1468</v>
      </c>
      <c r="B2300" s="12" t="s">
        <v>11</v>
      </c>
      <c r="C2300" s="11" t="s">
        <v>12</v>
      </c>
      <c r="D2300" s="11" t="s">
        <v>13</v>
      </c>
      <c r="E2300" s="185" t="s">
        <v>14</v>
      </c>
      <c r="F2300" s="184"/>
      <c r="G2300" s="13" t="s">
        <v>15</v>
      </c>
      <c r="H2300" s="12" t="s">
        <v>16</v>
      </c>
      <c r="I2300" s="12" t="s">
        <v>17</v>
      </c>
      <c r="J2300" s="12" t="s">
        <v>18</v>
      </c>
      <c r="K2300" s="14"/>
      <c r="L2300" s="15"/>
      <c r="M2300" s="6">
        <f t="shared" si="574"/>
        <v>0</v>
      </c>
    </row>
    <row r="2301" spans="1:15" ht="51.75" customHeight="1" x14ac:dyDescent="0.25">
      <c r="A2301" s="16" t="s">
        <v>19</v>
      </c>
      <c r="B2301" s="17" t="s">
        <v>528</v>
      </c>
      <c r="C2301" s="16" t="s">
        <v>21</v>
      </c>
      <c r="D2301" s="16" t="s">
        <v>529</v>
      </c>
      <c r="E2301" s="186" t="s">
        <v>393</v>
      </c>
      <c r="F2301" s="184"/>
      <c r="G2301" s="18" t="s">
        <v>77</v>
      </c>
      <c r="H2301" s="19">
        <v>1</v>
      </c>
      <c r="I2301" s="20">
        <f>J2301</f>
        <v>26.009999999999998</v>
      </c>
      <c r="J2301" s="20">
        <f>J2302+J2303+J2304</f>
        <v>26.009999999999998</v>
      </c>
      <c r="K2301" s="52">
        <f>SUM(K2302:K2304)</f>
        <v>26.009999999999998</v>
      </c>
      <c r="L2301" s="22"/>
      <c r="M2301" s="6">
        <f t="shared" si="574"/>
        <v>0</v>
      </c>
    </row>
    <row r="2302" spans="1:15" ht="24" customHeight="1" x14ac:dyDescent="0.25">
      <c r="A2302" s="23" t="s">
        <v>25</v>
      </c>
      <c r="B2302" s="24" t="s">
        <v>73</v>
      </c>
      <c r="C2302" s="23" t="s">
        <v>21</v>
      </c>
      <c r="D2302" s="23" t="s">
        <v>74</v>
      </c>
      <c r="E2302" s="183" t="s">
        <v>23</v>
      </c>
      <c r="F2302" s="184"/>
      <c r="G2302" s="25" t="s">
        <v>24</v>
      </c>
      <c r="H2302" s="26">
        <v>0.23619999999999999</v>
      </c>
      <c r="I2302" s="27">
        <v>20.32</v>
      </c>
      <c r="J2302" s="27">
        <v>4.79</v>
      </c>
      <c r="K2302" s="28">
        <f t="shared" ref="K2302:K2304" si="575">TRUNC(H2302*I2302,2)</f>
        <v>4.79</v>
      </c>
      <c r="L2302" s="29"/>
      <c r="M2302" s="6">
        <f t="shared" si="574"/>
        <v>0</v>
      </c>
    </row>
    <row r="2303" spans="1:15" ht="24" customHeight="1" x14ac:dyDescent="0.25">
      <c r="A2303" s="23" t="s">
        <v>25</v>
      </c>
      <c r="B2303" s="24" t="s">
        <v>146</v>
      </c>
      <c r="C2303" s="23" t="s">
        <v>21</v>
      </c>
      <c r="D2303" s="23" t="s">
        <v>147</v>
      </c>
      <c r="E2303" s="183" t="s">
        <v>23</v>
      </c>
      <c r="F2303" s="184"/>
      <c r="G2303" s="25" t="s">
        <v>24</v>
      </c>
      <c r="H2303" s="26">
        <v>0.47239999999999999</v>
      </c>
      <c r="I2303" s="27">
        <v>25.62</v>
      </c>
      <c r="J2303" s="27">
        <v>12.1</v>
      </c>
      <c r="K2303" s="28">
        <f t="shared" si="575"/>
        <v>12.1</v>
      </c>
      <c r="L2303" s="29"/>
      <c r="M2303" s="6">
        <f t="shared" si="574"/>
        <v>0</v>
      </c>
    </row>
    <row r="2304" spans="1:15" ht="51.75" customHeight="1" x14ac:dyDescent="0.25">
      <c r="A2304" s="23" t="s">
        <v>25</v>
      </c>
      <c r="B2304" s="24" t="s">
        <v>269</v>
      </c>
      <c r="C2304" s="23" t="s">
        <v>21</v>
      </c>
      <c r="D2304" s="23" t="s">
        <v>270</v>
      </c>
      <c r="E2304" s="183" t="s">
        <v>23</v>
      </c>
      <c r="F2304" s="184"/>
      <c r="G2304" s="25" t="s">
        <v>70</v>
      </c>
      <c r="H2304" s="26">
        <v>3.04E-2</v>
      </c>
      <c r="I2304" s="27">
        <v>300</v>
      </c>
      <c r="J2304" s="27">
        <f>H2304*I2304</f>
        <v>9.1199999999999992</v>
      </c>
      <c r="K2304" s="28">
        <f t="shared" si="575"/>
        <v>9.1199999999999992</v>
      </c>
      <c r="L2304" s="29"/>
      <c r="M2304" s="6">
        <f t="shared" si="574"/>
        <v>0</v>
      </c>
    </row>
    <row r="2305" spans="1:15" ht="18" customHeight="1" x14ac:dyDescent="0.25">
      <c r="A2305" s="30"/>
      <c r="B2305" s="30"/>
      <c r="C2305" s="30"/>
      <c r="D2305" s="30"/>
      <c r="E2305" s="30" t="s">
        <v>41</v>
      </c>
      <c r="F2305" s="31">
        <v>15.24</v>
      </c>
      <c r="G2305" s="30" t="s">
        <v>42</v>
      </c>
      <c r="H2305" s="31">
        <v>0</v>
      </c>
      <c r="I2305" s="30" t="s">
        <v>43</v>
      </c>
      <c r="J2305" s="31">
        <v>15.24</v>
      </c>
      <c r="K2305" s="32"/>
      <c r="L2305" s="29"/>
      <c r="M2305" s="6">
        <f t="shared" si="574"/>
        <v>0</v>
      </c>
    </row>
    <row r="2306" spans="1:15" ht="18" customHeight="1" x14ac:dyDescent="0.25">
      <c r="A2306" s="30"/>
      <c r="B2306" s="30"/>
      <c r="C2306" s="30"/>
      <c r="D2306" s="30"/>
      <c r="E2306" s="30" t="s">
        <v>44</v>
      </c>
      <c r="F2306" s="31">
        <f>J2306-J2301</f>
        <v>6.4200000000000017</v>
      </c>
      <c r="G2306" s="30"/>
      <c r="H2306" s="187" t="s">
        <v>45</v>
      </c>
      <c r="I2306" s="188"/>
      <c r="J2306" s="31">
        <v>32.43</v>
      </c>
      <c r="K2306" s="34">
        <f>TRUNC(K2301*1.247,2)</f>
        <v>32.43</v>
      </c>
      <c r="L2306" s="29"/>
      <c r="M2306" s="6">
        <f t="shared" si="574"/>
        <v>0</v>
      </c>
    </row>
    <row r="2307" spans="1:15" x14ac:dyDescent="0.25">
      <c r="A2307" s="35"/>
      <c r="B2307" s="35"/>
      <c r="C2307" s="35"/>
      <c r="D2307" s="35"/>
      <c r="E2307" s="35"/>
      <c r="F2307" s="35"/>
      <c r="G2307" s="35" t="s">
        <v>46</v>
      </c>
      <c r="H2307" s="36" t="s">
        <v>689</v>
      </c>
      <c r="I2307" s="35" t="s">
        <v>48</v>
      </c>
      <c r="J2307" s="37">
        <f>TRUNC(J2306*H2307,2)</f>
        <v>18232.79</v>
      </c>
      <c r="K2307" s="38">
        <f>TRUNC(H2307*K2306,2)</f>
        <v>18232.79</v>
      </c>
      <c r="L2307" s="39"/>
      <c r="M2307" s="6">
        <f t="shared" si="574"/>
        <v>0</v>
      </c>
      <c r="N2307" s="40">
        <f t="shared" ref="N2307:O2307" si="576">J2307</f>
        <v>18232.79</v>
      </c>
      <c r="O2307" s="40">
        <f t="shared" si="576"/>
        <v>18232.79</v>
      </c>
    </row>
    <row r="2308" spans="1:15" ht="0.75" customHeight="1" x14ac:dyDescent="0.25">
      <c r="A2308" s="41"/>
      <c r="B2308" s="41"/>
      <c r="C2308" s="41"/>
      <c r="D2308" s="41"/>
      <c r="E2308" s="41"/>
      <c r="F2308" s="41"/>
      <c r="G2308" s="41"/>
      <c r="H2308" s="41"/>
      <c r="I2308" s="41"/>
      <c r="J2308" s="41"/>
      <c r="K2308" s="42"/>
      <c r="L2308" s="43"/>
      <c r="M2308" s="6">
        <f t="shared" si="574"/>
        <v>0</v>
      </c>
    </row>
    <row r="2309" spans="1:15" ht="18" customHeight="1" x14ac:dyDescent="0.25">
      <c r="A2309" s="11" t="s">
        <v>1469</v>
      </c>
      <c r="B2309" s="12" t="s">
        <v>11</v>
      </c>
      <c r="C2309" s="11" t="s">
        <v>12</v>
      </c>
      <c r="D2309" s="11" t="s">
        <v>13</v>
      </c>
      <c r="E2309" s="185" t="s">
        <v>14</v>
      </c>
      <c r="F2309" s="184"/>
      <c r="G2309" s="13" t="s">
        <v>15</v>
      </c>
      <c r="H2309" s="12" t="s">
        <v>16</v>
      </c>
      <c r="I2309" s="12" t="s">
        <v>17</v>
      </c>
      <c r="J2309" s="12" t="s">
        <v>18</v>
      </c>
      <c r="K2309" s="14"/>
      <c r="L2309" s="15"/>
      <c r="M2309" s="6">
        <f t="shared" si="574"/>
        <v>0</v>
      </c>
    </row>
    <row r="2310" spans="1:15" ht="25.5" customHeight="1" x14ac:dyDescent="0.25">
      <c r="A2310" s="16" t="s">
        <v>19</v>
      </c>
      <c r="B2310" s="17" t="s">
        <v>1470</v>
      </c>
      <c r="C2310" s="16" t="s">
        <v>63</v>
      </c>
      <c r="D2310" s="16" t="s">
        <v>1471</v>
      </c>
      <c r="E2310" s="186" t="s">
        <v>1472</v>
      </c>
      <c r="F2310" s="184"/>
      <c r="G2310" s="18" t="s">
        <v>1473</v>
      </c>
      <c r="H2310" s="19">
        <v>1</v>
      </c>
      <c r="I2310" s="20">
        <v>825.86</v>
      </c>
      <c r="J2310" s="20">
        <v>825.86</v>
      </c>
      <c r="K2310" s="52">
        <f>SUM(K2311:K2314)</f>
        <v>825.86</v>
      </c>
      <c r="L2310" s="22"/>
      <c r="M2310" s="6">
        <f t="shared" si="574"/>
        <v>0</v>
      </c>
    </row>
    <row r="2311" spans="1:15" ht="39" customHeight="1" x14ac:dyDescent="0.25">
      <c r="A2311" s="23" t="s">
        <v>25</v>
      </c>
      <c r="B2311" s="24" t="s">
        <v>91</v>
      </c>
      <c r="C2311" s="23" t="s">
        <v>21</v>
      </c>
      <c r="D2311" s="23" t="s">
        <v>92</v>
      </c>
      <c r="E2311" s="183" t="s">
        <v>69</v>
      </c>
      <c r="F2311" s="184"/>
      <c r="G2311" s="25" t="s">
        <v>70</v>
      </c>
      <c r="H2311" s="26">
        <v>0.05</v>
      </c>
      <c r="I2311" s="27">
        <v>509.45</v>
      </c>
      <c r="J2311" s="27">
        <v>25.47</v>
      </c>
      <c r="K2311" s="28">
        <f t="shared" ref="K2311:K2314" si="577">TRUNC(H2311*I2311,2)</f>
        <v>25.47</v>
      </c>
      <c r="L2311" s="29"/>
      <c r="M2311" s="6">
        <f t="shared" si="574"/>
        <v>0</v>
      </c>
    </row>
    <row r="2312" spans="1:15" ht="24" customHeight="1" x14ac:dyDescent="0.25">
      <c r="A2312" s="23" t="s">
        <v>25</v>
      </c>
      <c r="B2312" s="24" t="s">
        <v>73</v>
      </c>
      <c r="C2312" s="23" t="s">
        <v>21</v>
      </c>
      <c r="D2312" s="23" t="s">
        <v>74</v>
      </c>
      <c r="E2312" s="183" t="s">
        <v>23</v>
      </c>
      <c r="F2312" s="184"/>
      <c r="G2312" s="25" t="s">
        <v>24</v>
      </c>
      <c r="H2312" s="26">
        <v>1</v>
      </c>
      <c r="I2312" s="27">
        <v>20.32</v>
      </c>
      <c r="J2312" s="27">
        <v>20.32</v>
      </c>
      <c r="K2312" s="28">
        <f t="shared" si="577"/>
        <v>20.32</v>
      </c>
      <c r="L2312" s="29"/>
      <c r="M2312" s="6">
        <f t="shared" si="574"/>
        <v>0</v>
      </c>
    </row>
    <row r="2313" spans="1:15" ht="25.5" customHeight="1" x14ac:dyDescent="0.25">
      <c r="A2313" s="23" t="s">
        <v>28</v>
      </c>
      <c r="B2313" s="24" t="s">
        <v>1474</v>
      </c>
      <c r="C2313" s="23" t="s">
        <v>21</v>
      </c>
      <c r="D2313" s="23" t="s">
        <v>1471</v>
      </c>
      <c r="E2313" s="183" t="s">
        <v>31</v>
      </c>
      <c r="F2313" s="184"/>
      <c r="G2313" s="25" t="s">
        <v>77</v>
      </c>
      <c r="H2313" s="26">
        <v>0.35</v>
      </c>
      <c r="I2313" s="27">
        <v>924</v>
      </c>
      <c r="J2313" s="27">
        <v>323.39999999999998</v>
      </c>
      <c r="K2313" s="28">
        <f t="shared" si="577"/>
        <v>323.39999999999998</v>
      </c>
      <c r="L2313" s="29"/>
      <c r="M2313" s="6">
        <f t="shared" si="574"/>
        <v>0</v>
      </c>
    </row>
    <row r="2314" spans="1:15" ht="25.5" customHeight="1" x14ac:dyDescent="0.25">
      <c r="A2314" s="23" t="s">
        <v>28</v>
      </c>
      <c r="B2314" s="24" t="s">
        <v>1475</v>
      </c>
      <c r="C2314" s="23" t="s">
        <v>21</v>
      </c>
      <c r="D2314" s="23" t="s">
        <v>1476</v>
      </c>
      <c r="E2314" s="183" t="s">
        <v>31</v>
      </c>
      <c r="F2314" s="184"/>
      <c r="G2314" s="25" t="s">
        <v>159</v>
      </c>
      <c r="H2314" s="26">
        <v>1</v>
      </c>
      <c r="I2314" s="27">
        <v>456.67</v>
      </c>
      <c r="J2314" s="27">
        <v>456.67</v>
      </c>
      <c r="K2314" s="28">
        <f t="shared" si="577"/>
        <v>456.67</v>
      </c>
      <c r="L2314" s="29"/>
      <c r="M2314" s="6">
        <f t="shared" si="574"/>
        <v>0</v>
      </c>
    </row>
    <row r="2315" spans="1:15" ht="18" customHeight="1" x14ac:dyDescent="0.25">
      <c r="A2315" s="30"/>
      <c r="B2315" s="30"/>
      <c r="C2315" s="30"/>
      <c r="D2315" s="30"/>
      <c r="E2315" s="30" t="s">
        <v>41</v>
      </c>
      <c r="F2315" s="31">
        <v>19.829999999999998</v>
      </c>
      <c r="G2315" s="30" t="s">
        <v>42</v>
      </c>
      <c r="H2315" s="31">
        <v>0</v>
      </c>
      <c r="I2315" s="30" t="s">
        <v>43</v>
      </c>
      <c r="J2315" s="31">
        <v>19.829999999999998</v>
      </c>
      <c r="K2315" s="32"/>
      <c r="L2315" s="29"/>
      <c r="M2315" s="6">
        <f t="shared" si="574"/>
        <v>0</v>
      </c>
    </row>
    <row r="2316" spans="1:15" ht="18" customHeight="1" x14ac:dyDescent="0.25">
      <c r="A2316" s="30"/>
      <c r="B2316" s="30"/>
      <c r="C2316" s="30"/>
      <c r="D2316" s="30"/>
      <c r="E2316" s="30" t="s">
        <v>44</v>
      </c>
      <c r="F2316" s="31">
        <v>212.24</v>
      </c>
      <c r="G2316" s="30"/>
      <c r="H2316" s="187" t="s">
        <v>45</v>
      </c>
      <c r="I2316" s="188"/>
      <c r="J2316" s="31">
        <v>1029.8399999999999</v>
      </c>
      <c r="K2316" s="34">
        <f>TRUNC(K2310*1.247,2)</f>
        <v>1029.8399999999999</v>
      </c>
      <c r="L2316" s="29"/>
      <c r="M2316" s="6">
        <f t="shared" si="574"/>
        <v>0</v>
      </c>
    </row>
    <row r="2317" spans="1:15" x14ac:dyDescent="0.25">
      <c r="A2317" s="35"/>
      <c r="B2317" s="35"/>
      <c r="C2317" s="35"/>
      <c r="D2317" s="35"/>
      <c r="E2317" s="35"/>
      <c r="F2317" s="35"/>
      <c r="G2317" s="35" t="s">
        <v>46</v>
      </c>
      <c r="H2317" s="36" t="s">
        <v>845</v>
      </c>
      <c r="I2317" s="35" t="s">
        <v>48</v>
      </c>
      <c r="J2317" s="37">
        <f>TRUNC(J2316*H2317,2)</f>
        <v>2059.6799999999998</v>
      </c>
      <c r="K2317" s="38">
        <f>TRUNC(H2317*K2316,2)</f>
        <v>2059.6799999999998</v>
      </c>
      <c r="L2317" s="39"/>
      <c r="M2317" s="6">
        <f t="shared" si="574"/>
        <v>0</v>
      </c>
      <c r="N2317" s="40">
        <f t="shared" ref="N2317:O2317" si="578">J2317</f>
        <v>2059.6799999999998</v>
      </c>
      <c r="O2317" s="40">
        <f t="shared" si="578"/>
        <v>2059.6799999999998</v>
      </c>
    </row>
    <row r="2318" spans="1:15" ht="0.75" customHeight="1" x14ac:dyDescent="0.25">
      <c r="A2318" s="41"/>
      <c r="B2318" s="41"/>
      <c r="C2318" s="41"/>
      <c r="D2318" s="41"/>
      <c r="E2318" s="41"/>
      <c r="F2318" s="41"/>
      <c r="G2318" s="41"/>
      <c r="H2318" s="41"/>
      <c r="I2318" s="41"/>
      <c r="J2318" s="41"/>
      <c r="K2318" s="42"/>
      <c r="L2318" s="43"/>
      <c r="M2318" s="6">
        <f t="shared" si="574"/>
        <v>0</v>
      </c>
    </row>
    <row r="2319" spans="1:15" ht="18" customHeight="1" x14ac:dyDescent="0.25">
      <c r="A2319" s="11" t="s">
        <v>1477</v>
      </c>
      <c r="B2319" s="12" t="s">
        <v>11</v>
      </c>
      <c r="C2319" s="11" t="s">
        <v>12</v>
      </c>
      <c r="D2319" s="11" t="s">
        <v>13</v>
      </c>
      <c r="E2319" s="185" t="s">
        <v>14</v>
      </c>
      <c r="F2319" s="184"/>
      <c r="G2319" s="13" t="s">
        <v>15</v>
      </c>
      <c r="H2319" s="12" t="s">
        <v>16</v>
      </c>
      <c r="I2319" s="12" t="s">
        <v>17</v>
      </c>
      <c r="J2319" s="12" t="s">
        <v>18</v>
      </c>
      <c r="K2319" s="14"/>
      <c r="L2319" s="15"/>
      <c r="M2319" s="6">
        <f t="shared" si="574"/>
        <v>0</v>
      </c>
    </row>
    <row r="2320" spans="1:15" ht="24" customHeight="1" x14ac:dyDescent="0.25">
      <c r="A2320" s="16" t="s">
        <v>19</v>
      </c>
      <c r="B2320" s="17" t="s">
        <v>1478</v>
      </c>
      <c r="C2320" s="16" t="s">
        <v>21</v>
      </c>
      <c r="D2320" s="16" t="s">
        <v>1479</v>
      </c>
      <c r="E2320" s="186" t="s">
        <v>1472</v>
      </c>
      <c r="F2320" s="184"/>
      <c r="G2320" s="18" t="s">
        <v>77</v>
      </c>
      <c r="H2320" s="19">
        <v>1</v>
      </c>
      <c r="I2320" s="20">
        <f>J2320</f>
        <v>12</v>
      </c>
      <c r="J2320" s="20">
        <f>J2321+J2322</f>
        <v>12</v>
      </c>
      <c r="K2320" s="52">
        <f>SUM(K2321:K2322)</f>
        <v>12</v>
      </c>
      <c r="L2320" s="22"/>
      <c r="M2320" s="6">
        <f t="shared" si="574"/>
        <v>0</v>
      </c>
    </row>
    <row r="2321" spans="1:15" ht="24" customHeight="1" x14ac:dyDescent="0.25">
      <c r="A2321" s="23" t="s">
        <v>25</v>
      </c>
      <c r="B2321" s="24" t="s">
        <v>1480</v>
      </c>
      <c r="C2321" s="23" t="s">
        <v>21</v>
      </c>
      <c r="D2321" s="23" t="s">
        <v>1481</v>
      </c>
      <c r="E2321" s="183" t="s">
        <v>23</v>
      </c>
      <c r="F2321" s="184"/>
      <c r="G2321" s="25" t="s">
        <v>24</v>
      </c>
      <c r="H2321" s="26">
        <v>2.7699999999999999E-2</v>
      </c>
      <c r="I2321" s="27">
        <v>21.11</v>
      </c>
      <c r="J2321" s="27">
        <v>0.57999999999999996</v>
      </c>
      <c r="K2321" s="28">
        <f t="shared" ref="K2321:K2322" si="579">TRUNC(H2321*I2321,2)</f>
        <v>0.57999999999999996</v>
      </c>
      <c r="L2321" s="29"/>
      <c r="M2321" s="6">
        <f t="shared" si="574"/>
        <v>0</v>
      </c>
    </row>
    <row r="2322" spans="1:15" ht="24" customHeight="1" x14ac:dyDescent="0.25">
      <c r="A2322" s="23" t="s">
        <v>28</v>
      </c>
      <c r="B2322" s="24" t="s">
        <v>1482</v>
      </c>
      <c r="C2322" s="23" t="s">
        <v>21</v>
      </c>
      <c r="D2322" s="23" t="s">
        <v>1483</v>
      </c>
      <c r="E2322" s="183" t="s">
        <v>31</v>
      </c>
      <c r="F2322" s="184"/>
      <c r="G2322" s="25" t="s">
        <v>77</v>
      </c>
      <c r="H2322" s="26">
        <v>1</v>
      </c>
      <c r="I2322" s="27">
        <v>11.42</v>
      </c>
      <c r="J2322" s="27">
        <f>I2322*H2322</f>
        <v>11.42</v>
      </c>
      <c r="K2322" s="28">
        <f t="shared" si="579"/>
        <v>11.42</v>
      </c>
      <c r="L2322" s="29"/>
      <c r="M2322" s="6">
        <f t="shared" si="574"/>
        <v>0</v>
      </c>
    </row>
    <row r="2323" spans="1:15" ht="18" customHeight="1" x14ac:dyDescent="0.25">
      <c r="A2323" s="30"/>
      <c r="B2323" s="30"/>
      <c r="C2323" s="30"/>
      <c r="D2323" s="30"/>
      <c r="E2323" s="30" t="s">
        <v>41</v>
      </c>
      <c r="F2323" s="31">
        <v>2.52</v>
      </c>
      <c r="G2323" s="30" t="s">
        <v>42</v>
      </c>
      <c r="H2323" s="31">
        <v>0</v>
      </c>
      <c r="I2323" s="30" t="s">
        <v>43</v>
      </c>
      <c r="J2323" s="31">
        <v>2.52</v>
      </c>
      <c r="K2323" s="32"/>
      <c r="L2323" s="29"/>
      <c r="M2323" s="6">
        <f t="shared" si="574"/>
        <v>0</v>
      </c>
    </row>
    <row r="2324" spans="1:15" ht="18" customHeight="1" x14ac:dyDescent="0.25">
      <c r="A2324" s="30"/>
      <c r="B2324" s="30"/>
      <c r="C2324" s="30"/>
      <c r="D2324" s="30"/>
      <c r="E2324" s="30" t="s">
        <v>44</v>
      </c>
      <c r="F2324" s="31">
        <f>J2324-J2320</f>
        <v>2.9600000000000009</v>
      </c>
      <c r="G2324" s="30"/>
      <c r="H2324" s="187" t="s">
        <v>45</v>
      </c>
      <c r="I2324" s="188"/>
      <c r="J2324" s="31">
        <v>14.96</v>
      </c>
      <c r="K2324" s="34">
        <f>TRUNC(K2320*1.247,2)</f>
        <v>14.96</v>
      </c>
      <c r="L2324" s="29"/>
      <c r="M2324" s="6">
        <f t="shared" si="574"/>
        <v>0</v>
      </c>
    </row>
    <row r="2325" spans="1:15" x14ac:dyDescent="0.25">
      <c r="A2325" s="35"/>
      <c r="B2325" s="35"/>
      <c r="C2325" s="35"/>
      <c r="D2325" s="35"/>
      <c r="E2325" s="35"/>
      <c r="F2325" s="35"/>
      <c r="G2325" s="35" t="s">
        <v>46</v>
      </c>
      <c r="H2325" s="36" t="s">
        <v>1484</v>
      </c>
      <c r="I2325" s="35" t="s">
        <v>48</v>
      </c>
      <c r="J2325" s="37">
        <f>TRUNC(J2324*H2325,2)</f>
        <v>2822.8</v>
      </c>
      <c r="K2325" s="38">
        <f>TRUNC(H2325*K2324,2)</f>
        <v>2822.8</v>
      </c>
      <c r="L2325" s="39"/>
      <c r="M2325" s="6">
        <f t="shared" si="574"/>
        <v>0</v>
      </c>
      <c r="N2325" s="40">
        <f t="shared" ref="N2325:O2325" si="580">J2325</f>
        <v>2822.8</v>
      </c>
      <c r="O2325" s="40">
        <f t="shared" si="580"/>
        <v>2822.8</v>
      </c>
    </row>
    <row r="2326" spans="1:15" ht="0.75" customHeight="1" x14ac:dyDescent="0.25">
      <c r="A2326" s="41"/>
      <c r="B2326" s="41"/>
      <c r="C2326" s="41"/>
      <c r="D2326" s="41"/>
      <c r="E2326" s="41"/>
      <c r="F2326" s="41"/>
      <c r="G2326" s="41"/>
      <c r="H2326" s="41"/>
      <c r="I2326" s="41"/>
      <c r="J2326" s="41"/>
      <c r="K2326" s="42"/>
      <c r="L2326" s="43"/>
      <c r="M2326" s="6">
        <f t="shared" si="574"/>
        <v>0</v>
      </c>
      <c r="N2326" s="53"/>
      <c r="O2326" s="53"/>
    </row>
    <row r="2327" spans="1:15" ht="18" customHeight="1" x14ac:dyDescent="0.25">
      <c r="A2327" s="11" t="s">
        <v>1485</v>
      </c>
      <c r="B2327" s="12" t="s">
        <v>11</v>
      </c>
      <c r="C2327" s="11" t="s">
        <v>12</v>
      </c>
      <c r="D2327" s="11" t="s">
        <v>13</v>
      </c>
      <c r="E2327" s="185" t="s">
        <v>14</v>
      </c>
      <c r="F2327" s="184"/>
      <c r="G2327" s="13" t="s">
        <v>15</v>
      </c>
      <c r="H2327" s="12" t="s">
        <v>16</v>
      </c>
      <c r="I2327" s="12" t="s">
        <v>17</v>
      </c>
      <c r="J2327" s="12" t="s">
        <v>18</v>
      </c>
      <c r="K2327" s="14"/>
      <c r="L2327" s="15"/>
      <c r="M2327" s="6">
        <f t="shared" si="574"/>
        <v>0</v>
      </c>
    </row>
    <row r="2328" spans="1:15" ht="25.5" customHeight="1" x14ac:dyDescent="0.25">
      <c r="A2328" s="16" t="s">
        <v>19</v>
      </c>
      <c r="B2328" s="17" t="s">
        <v>1486</v>
      </c>
      <c r="C2328" s="16" t="s">
        <v>21</v>
      </c>
      <c r="D2328" s="16" t="s">
        <v>1487</v>
      </c>
      <c r="E2328" s="186" t="s">
        <v>115</v>
      </c>
      <c r="F2328" s="184"/>
      <c r="G2328" s="18" t="s">
        <v>83</v>
      </c>
      <c r="H2328" s="19">
        <v>1</v>
      </c>
      <c r="I2328" s="20">
        <f>J2328</f>
        <v>21.9511</v>
      </c>
      <c r="J2328" s="20">
        <f>J2329+J2330+J2331+J2332</f>
        <v>21.9511</v>
      </c>
      <c r="K2328" s="52">
        <f>SUM(K2329:K2332)</f>
        <v>21.950000000000003</v>
      </c>
      <c r="L2328" s="22"/>
      <c r="M2328" s="6">
        <f t="shared" si="574"/>
        <v>0</v>
      </c>
    </row>
    <row r="2329" spans="1:15" ht="24" customHeight="1" x14ac:dyDescent="0.25">
      <c r="A2329" s="23" t="s">
        <v>25</v>
      </c>
      <c r="B2329" s="24" t="s">
        <v>73</v>
      </c>
      <c r="C2329" s="23" t="s">
        <v>21</v>
      </c>
      <c r="D2329" s="23" t="s">
        <v>74</v>
      </c>
      <c r="E2329" s="183" t="s">
        <v>23</v>
      </c>
      <c r="F2329" s="184"/>
      <c r="G2329" s="25" t="s">
        <v>24</v>
      </c>
      <c r="H2329" s="26">
        <v>6.6000000000000003E-2</v>
      </c>
      <c r="I2329" s="27">
        <v>20.32</v>
      </c>
      <c r="J2329" s="27">
        <v>1.34</v>
      </c>
      <c r="K2329" s="28">
        <f t="shared" ref="K2329:K2332" si="581">TRUNC(H2329*I2329,2)</f>
        <v>1.34</v>
      </c>
      <c r="L2329" s="29"/>
      <c r="M2329" s="6">
        <f t="shared" si="574"/>
        <v>0</v>
      </c>
    </row>
    <row r="2330" spans="1:15" ht="24" customHeight="1" x14ac:dyDescent="0.25">
      <c r="A2330" s="23" t="s">
        <v>25</v>
      </c>
      <c r="B2330" s="24" t="s">
        <v>146</v>
      </c>
      <c r="C2330" s="23" t="s">
        <v>21</v>
      </c>
      <c r="D2330" s="23" t="s">
        <v>147</v>
      </c>
      <c r="E2330" s="183" t="s">
        <v>23</v>
      </c>
      <c r="F2330" s="184"/>
      <c r="G2330" s="25" t="s">
        <v>24</v>
      </c>
      <c r="H2330" s="26">
        <v>9.9000000000000005E-2</v>
      </c>
      <c r="I2330" s="27">
        <v>25.62</v>
      </c>
      <c r="J2330" s="27">
        <v>2.5299999999999998</v>
      </c>
      <c r="K2330" s="28">
        <f t="shared" si="581"/>
        <v>2.5299999999999998</v>
      </c>
      <c r="L2330" s="29"/>
      <c r="M2330" s="6">
        <f t="shared" si="574"/>
        <v>0</v>
      </c>
    </row>
    <row r="2331" spans="1:15" ht="39" customHeight="1" x14ac:dyDescent="0.25">
      <c r="A2331" s="23" t="s">
        <v>28</v>
      </c>
      <c r="B2331" s="24" t="s">
        <v>458</v>
      </c>
      <c r="C2331" s="23" t="s">
        <v>21</v>
      </c>
      <c r="D2331" s="23" t="s">
        <v>459</v>
      </c>
      <c r="E2331" s="183" t="s">
        <v>31</v>
      </c>
      <c r="F2331" s="184"/>
      <c r="G2331" s="25" t="s">
        <v>159</v>
      </c>
      <c r="H2331" s="26">
        <v>1.67</v>
      </c>
      <c r="I2331" s="27">
        <v>0.33</v>
      </c>
      <c r="J2331" s="27">
        <f t="shared" ref="J2331:J2332" si="582">I2331*H2331</f>
        <v>0.55110000000000003</v>
      </c>
      <c r="K2331" s="28">
        <f t="shared" si="581"/>
        <v>0.55000000000000004</v>
      </c>
      <c r="L2331" s="29"/>
      <c r="M2331" s="6">
        <f t="shared" si="574"/>
        <v>0</v>
      </c>
    </row>
    <row r="2332" spans="1:15" ht="39" customHeight="1" x14ac:dyDescent="0.25">
      <c r="A2332" s="23" t="s">
        <v>28</v>
      </c>
      <c r="B2332" s="24" t="s">
        <v>1488</v>
      </c>
      <c r="C2332" s="23" t="s">
        <v>21</v>
      </c>
      <c r="D2332" s="23" t="s">
        <v>1489</v>
      </c>
      <c r="E2332" s="183" t="s">
        <v>31</v>
      </c>
      <c r="F2332" s="184"/>
      <c r="G2332" s="25" t="s">
        <v>83</v>
      </c>
      <c r="H2332" s="26">
        <v>1</v>
      </c>
      <c r="I2332" s="27">
        <v>17.53</v>
      </c>
      <c r="J2332" s="27">
        <f t="shared" si="582"/>
        <v>17.53</v>
      </c>
      <c r="K2332" s="28">
        <f t="shared" si="581"/>
        <v>17.53</v>
      </c>
      <c r="L2332" s="29"/>
      <c r="M2332" s="6">
        <f t="shared" si="574"/>
        <v>0</v>
      </c>
    </row>
    <row r="2333" spans="1:15" ht="18" customHeight="1" x14ac:dyDescent="0.25">
      <c r="A2333" s="30"/>
      <c r="B2333" s="30"/>
      <c r="C2333" s="30"/>
      <c r="D2333" s="30"/>
      <c r="E2333" s="30" t="s">
        <v>41</v>
      </c>
      <c r="F2333" s="31">
        <v>2.99</v>
      </c>
      <c r="G2333" s="30" t="s">
        <v>42</v>
      </c>
      <c r="H2333" s="31">
        <v>0</v>
      </c>
      <c r="I2333" s="30" t="s">
        <v>43</v>
      </c>
      <c r="J2333" s="31">
        <v>2.99</v>
      </c>
      <c r="K2333" s="32"/>
      <c r="L2333" s="29"/>
      <c r="M2333" s="6">
        <f t="shared" si="574"/>
        <v>0</v>
      </c>
    </row>
    <row r="2334" spans="1:15" ht="18" customHeight="1" x14ac:dyDescent="0.25">
      <c r="A2334" s="30"/>
      <c r="B2334" s="30"/>
      <c r="C2334" s="30"/>
      <c r="D2334" s="30"/>
      <c r="E2334" s="30" t="s">
        <v>44</v>
      </c>
      <c r="F2334" s="31">
        <f>J2334-J2328</f>
        <v>5.4189000000000007</v>
      </c>
      <c r="G2334" s="30"/>
      <c r="H2334" s="187" t="s">
        <v>45</v>
      </c>
      <c r="I2334" s="188"/>
      <c r="J2334" s="31">
        <v>27.37</v>
      </c>
      <c r="K2334" s="34">
        <f>TRUNC(K2328*1.247,2)</f>
        <v>27.37</v>
      </c>
      <c r="L2334" s="29"/>
      <c r="M2334" s="6">
        <f t="shared" si="574"/>
        <v>0</v>
      </c>
    </row>
    <row r="2335" spans="1:15" x14ac:dyDescent="0.25">
      <c r="A2335" s="35"/>
      <c r="B2335" s="35"/>
      <c r="C2335" s="35"/>
      <c r="D2335" s="35"/>
      <c r="E2335" s="35"/>
      <c r="F2335" s="35"/>
      <c r="G2335" s="35" t="s">
        <v>46</v>
      </c>
      <c r="H2335" s="36" t="s">
        <v>1490</v>
      </c>
      <c r="I2335" s="35" t="s">
        <v>48</v>
      </c>
      <c r="J2335" s="37">
        <f>TRUNC(J2334*H2335,2)</f>
        <v>2959.24</v>
      </c>
      <c r="K2335" s="38">
        <f>TRUNC(H2335*K2334,2)</f>
        <v>2959.24</v>
      </c>
      <c r="L2335" s="39"/>
      <c r="M2335" s="6">
        <f t="shared" si="574"/>
        <v>0</v>
      </c>
      <c r="N2335" s="40">
        <f t="shared" ref="N2335:O2335" si="583">J2335</f>
        <v>2959.24</v>
      </c>
      <c r="O2335" s="40">
        <f t="shared" si="583"/>
        <v>2959.24</v>
      </c>
    </row>
    <row r="2336" spans="1:15" ht="0.75" customHeight="1" x14ac:dyDescent="0.25">
      <c r="A2336" s="41"/>
      <c r="B2336" s="41"/>
      <c r="C2336" s="41"/>
      <c r="D2336" s="41"/>
      <c r="E2336" s="41"/>
      <c r="F2336" s="41"/>
      <c r="G2336" s="41"/>
      <c r="H2336" s="41"/>
      <c r="I2336" s="41"/>
      <c r="J2336" s="41"/>
      <c r="K2336" s="42"/>
      <c r="L2336" s="43"/>
      <c r="M2336" s="6">
        <f t="shared" si="574"/>
        <v>0</v>
      </c>
      <c r="N2336" s="53"/>
      <c r="O2336" s="53"/>
    </row>
    <row r="2337" spans="1:15" ht="24" customHeight="1" x14ac:dyDescent="0.25">
      <c r="A2337" s="7" t="s">
        <v>1491</v>
      </c>
      <c r="B2337" s="7"/>
      <c r="C2337" s="7"/>
      <c r="D2337" s="7" t="s">
        <v>1492</v>
      </c>
      <c r="E2337" s="7"/>
      <c r="F2337" s="190"/>
      <c r="G2337" s="184"/>
      <c r="H2337" s="8"/>
      <c r="I2337" s="7"/>
      <c r="J2337" s="9">
        <f>J2338+J2525</f>
        <v>23715.840000000007</v>
      </c>
      <c r="K2337" s="48">
        <f>K2344+K2356+K2367+K2380+K2391+K2402+K2413+K2422+K2431+K2440+K2450+K2460+K2471+K2481+K2489+K2499+K2511+K2523+K2534+K2541+K2552+K2564+K2573+K2582+K2595</f>
        <v>23715.840000000004</v>
      </c>
      <c r="L2337" s="10"/>
      <c r="M2337" s="6">
        <f t="shared" si="574"/>
        <v>0</v>
      </c>
    </row>
    <row r="2338" spans="1:15" ht="24" customHeight="1" x14ac:dyDescent="0.25">
      <c r="A2338" s="56" t="s">
        <v>1493</v>
      </c>
      <c r="B2338" s="56"/>
      <c r="C2338" s="56"/>
      <c r="D2338" s="56" t="s">
        <v>1494</v>
      </c>
      <c r="E2338" s="56"/>
      <c r="F2338" s="189"/>
      <c r="G2338" s="184"/>
      <c r="H2338" s="57"/>
      <c r="I2338" s="56"/>
      <c r="J2338" s="58">
        <f>J2344+J2356+J2367+J2380+J2391+J2402+J2413+J2422+J2431+J2440+J2450+J2460+J2471+J2481+J2489+J2499+J2511+J2523</f>
        <v>18419.660000000007</v>
      </c>
      <c r="K2338" s="60">
        <f>K2344+K2356+K2367+K2380+K2391+K2402+K2413+K2422+K2431+K2440+K2450+K2460+K2471+K2481+K2489+K2499+K2511+K2534+K2541+K2552+K2564+K2582+K2595</f>
        <v>23634.960000000003</v>
      </c>
      <c r="L2338" s="10"/>
      <c r="M2338" s="6">
        <f t="shared" si="574"/>
        <v>0</v>
      </c>
    </row>
    <row r="2339" spans="1:15" ht="18" customHeight="1" x14ac:dyDescent="0.25">
      <c r="A2339" s="11" t="s">
        <v>1495</v>
      </c>
      <c r="B2339" s="12" t="s">
        <v>11</v>
      </c>
      <c r="C2339" s="11" t="s">
        <v>12</v>
      </c>
      <c r="D2339" s="11" t="s">
        <v>13</v>
      </c>
      <c r="E2339" s="185" t="s">
        <v>14</v>
      </c>
      <c r="F2339" s="184"/>
      <c r="G2339" s="13" t="s">
        <v>15</v>
      </c>
      <c r="H2339" s="12" t="s">
        <v>16</v>
      </c>
      <c r="I2339" s="12" t="s">
        <v>17</v>
      </c>
      <c r="J2339" s="12" t="s">
        <v>18</v>
      </c>
      <c r="K2339" s="14"/>
      <c r="L2339" s="15"/>
      <c r="M2339" s="6">
        <f t="shared" si="574"/>
        <v>0</v>
      </c>
    </row>
    <row r="2340" spans="1:15" ht="25.5" customHeight="1" x14ac:dyDescent="0.25">
      <c r="A2340" s="16" t="s">
        <v>19</v>
      </c>
      <c r="B2340" s="17" t="s">
        <v>181</v>
      </c>
      <c r="C2340" s="16" t="s">
        <v>21</v>
      </c>
      <c r="D2340" s="16" t="s">
        <v>182</v>
      </c>
      <c r="E2340" s="186" t="s">
        <v>183</v>
      </c>
      <c r="F2340" s="184"/>
      <c r="G2340" s="18" t="s">
        <v>70</v>
      </c>
      <c r="H2340" s="19">
        <v>1</v>
      </c>
      <c r="I2340" s="20">
        <v>80.38</v>
      </c>
      <c r="J2340" s="20">
        <v>80.38</v>
      </c>
      <c r="K2340" s="52">
        <f>SUM(K2341)</f>
        <v>80.38</v>
      </c>
      <c r="L2340" s="22"/>
      <c r="M2340" s="6">
        <f t="shared" si="574"/>
        <v>0</v>
      </c>
    </row>
    <row r="2341" spans="1:15" ht="24" customHeight="1" x14ac:dyDescent="0.25">
      <c r="A2341" s="23" t="s">
        <v>25</v>
      </c>
      <c r="B2341" s="24" t="s">
        <v>73</v>
      </c>
      <c r="C2341" s="23" t="s">
        <v>21</v>
      </c>
      <c r="D2341" s="23" t="s">
        <v>74</v>
      </c>
      <c r="E2341" s="183" t="s">
        <v>23</v>
      </c>
      <c r="F2341" s="184"/>
      <c r="G2341" s="25" t="s">
        <v>24</v>
      </c>
      <c r="H2341" s="26">
        <v>3.956</v>
      </c>
      <c r="I2341" s="27">
        <v>20.32</v>
      </c>
      <c r="J2341" s="27">
        <v>80.38</v>
      </c>
      <c r="K2341" s="28">
        <f>TRUNC(H2341*I2341,2)</f>
        <v>80.38</v>
      </c>
      <c r="L2341" s="29"/>
      <c r="M2341" s="6">
        <f t="shared" si="574"/>
        <v>0</v>
      </c>
    </row>
    <row r="2342" spans="1:15" ht="18" customHeight="1" x14ac:dyDescent="0.25">
      <c r="A2342" s="30"/>
      <c r="B2342" s="30"/>
      <c r="C2342" s="30"/>
      <c r="D2342" s="30"/>
      <c r="E2342" s="30" t="s">
        <v>41</v>
      </c>
      <c r="F2342" s="31">
        <v>59.69</v>
      </c>
      <c r="G2342" s="30" t="s">
        <v>42</v>
      </c>
      <c r="H2342" s="31">
        <v>0</v>
      </c>
      <c r="I2342" s="30" t="s">
        <v>43</v>
      </c>
      <c r="J2342" s="31">
        <v>59.69</v>
      </c>
      <c r="K2342" s="32"/>
      <c r="L2342" s="29"/>
      <c r="M2342" s="6">
        <f t="shared" si="574"/>
        <v>0</v>
      </c>
    </row>
    <row r="2343" spans="1:15" ht="18" customHeight="1" x14ac:dyDescent="0.25">
      <c r="A2343" s="30"/>
      <c r="B2343" s="30"/>
      <c r="C2343" s="30"/>
      <c r="D2343" s="30"/>
      <c r="E2343" s="30" t="s">
        <v>44</v>
      </c>
      <c r="F2343" s="31">
        <v>20.65</v>
      </c>
      <c r="G2343" s="30"/>
      <c r="H2343" s="187" t="s">
        <v>45</v>
      </c>
      <c r="I2343" s="188"/>
      <c r="J2343" s="31">
        <v>100.23</v>
      </c>
      <c r="K2343" s="46">
        <f>TRUNC(K2340*1.247,2)</f>
        <v>100.23</v>
      </c>
      <c r="L2343" s="29"/>
      <c r="M2343" s="6">
        <f t="shared" si="574"/>
        <v>0</v>
      </c>
    </row>
    <row r="2344" spans="1:15" x14ac:dyDescent="0.25">
      <c r="A2344" s="35"/>
      <c r="B2344" s="35"/>
      <c r="C2344" s="35"/>
      <c r="D2344" s="35"/>
      <c r="E2344" s="35"/>
      <c r="F2344" s="35"/>
      <c r="G2344" s="35" t="s">
        <v>46</v>
      </c>
      <c r="H2344" s="36" t="s">
        <v>1496</v>
      </c>
      <c r="I2344" s="35" t="s">
        <v>48</v>
      </c>
      <c r="J2344" s="37">
        <f>TRUNC(J2343*H2344,2)</f>
        <v>1152.6400000000001</v>
      </c>
      <c r="K2344" s="45">
        <f>TRUNC(H2344*K2343,2)</f>
        <v>1152.6400000000001</v>
      </c>
      <c r="L2344" s="39">
        <f>J2344-K2344</f>
        <v>0</v>
      </c>
      <c r="M2344" s="6">
        <f t="shared" si="574"/>
        <v>0</v>
      </c>
      <c r="N2344" s="40">
        <f t="shared" ref="N2344:O2344" si="584">J2344</f>
        <v>1152.6400000000001</v>
      </c>
      <c r="O2344" s="40">
        <f t="shared" si="584"/>
        <v>1152.6400000000001</v>
      </c>
    </row>
    <row r="2345" spans="1:15" ht="0.75" customHeight="1" x14ac:dyDescent="0.25">
      <c r="A2345" s="41"/>
      <c r="B2345" s="41"/>
      <c r="C2345" s="41"/>
      <c r="D2345" s="41"/>
      <c r="E2345" s="41"/>
      <c r="F2345" s="41"/>
      <c r="G2345" s="41"/>
      <c r="H2345" s="41"/>
      <c r="I2345" s="41"/>
      <c r="J2345" s="41"/>
      <c r="K2345" s="42"/>
      <c r="L2345" s="43"/>
      <c r="M2345" s="6">
        <f t="shared" si="574"/>
        <v>0</v>
      </c>
      <c r="N2345" s="53"/>
      <c r="O2345" s="53"/>
    </row>
    <row r="2346" spans="1:15" ht="18" customHeight="1" x14ac:dyDescent="0.25">
      <c r="A2346" s="11" t="s">
        <v>1497</v>
      </c>
      <c r="B2346" s="12" t="s">
        <v>11</v>
      </c>
      <c r="C2346" s="11" t="s">
        <v>12</v>
      </c>
      <c r="D2346" s="11" t="s">
        <v>13</v>
      </c>
      <c r="E2346" s="185" t="s">
        <v>14</v>
      </c>
      <c r="F2346" s="184"/>
      <c r="G2346" s="13" t="s">
        <v>15</v>
      </c>
      <c r="H2346" s="12" t="s">
        <v>16</v>
      </c>
      <c r="I2346" s="12" t="s">
        <v>17</v>
      </c>
      <c r="J2346" s="12" t="s">
        <v>18</v>
      </c>
      <c r="K2346" s="14"/>
      <c r="L2346" s="15"/>
      <c r="M2346" s="6">
        <f t="shared" si="574"/>
        <v>0</v>
      </c>
    </row>
    <row r="2347" spans="1:15" ht="51.75" customHeight="1" x14ac:dyDescent="0.25">
      <c r="A2347" s="16" t="s">
        <v>19</v>
      </c>
      <c r="B2347" s="17" t="s">
        <v>310</v>
      </c>
      <c r="C2347" s="16" t="s">
        <v>21</v>
      </c>
      <c r="D2347" s="16" t="s">
        <v>311</v>
      </c>
      <c r="E2347" s="186" t="s">
        <v>312</v>
      </c>
      <c r="F2347" s="184"/>
      <c r="G2347" s="18" t="s">
        <v>77</v>
      </c>
      <c r="H2347" s="19">
        <v>1</v>
      </c>
      <c r="I2347" s="20">
        <v>94.76</v>
      </c>
      <c r="J2347" s="20">
        <v>94.76</v>
      </c>
      <c r="K2347" s="52">
        <f>SUM(K2348:K2353)</f>
        <v>94.76</v>
      </c>
      <c r="L2347" s="22"/>
      <c r="M2347" s="6">
        <f t="shared" si="574"/>
        <v>0</v>
      </c>
    </row>
    <row r="2348" spans="1:15" ht="51.75" customHeight="1" x14ac:dyDescent="0.25">
      <c r="A2348" s="23" t="s">
        <v>25</v>
      </c>
      <c r="B2348" s="24" t="s">
        <v>269</v>
      </c>
      <c r="C2348" s="23" t="s">
        <v>21</v>
      </c>
      <c r="D2348" s="23" t="s">
        <v>270</v>
      </c>
      <c r="E2348" s="183" t="s">
        <v>23</v>
      </c>
      <c r="F2348" s="184"/>
      <c r="G2348" s="25" t="s">
        <v>70</v>
      </c>
      <c r="H2348" s="26">
        <v>9.1000000000000004E-3</v>
      </c>
      <c r="I2348" s="27">
        <v>580.02</v>
      </c>
      <c r="J2348" s="27">
        <v>5.27</v>
      </c>
      <c r="K2348" s="28">
        <f t="shared" ref="K2348:K2353" si="585">TRUNC(H2348*I2348,2)</f>
        <v>5.27</v>
      </c>
      <c r="L2348" s="29"/>
      <c r="M2348" s="6">
        <f t="shared" si="574"/>
        <v>0</v>
      </c>
    </row>
    <row r="2349" spans="1:15" ht="24" customHeight="1" x14ac:dyDescent="0.25">
      <c r="A2349" s="23" t="s">
        <v>25</v>
      </c>
      <c r="B2349" s="24" t="s">
        <v>146</v>
      </c>
      <c r="C2349" s="23" t="s">
        <v>21</v>
      </c>
      <c r="D2349" s="23" t="s">
        <v>147</v>
      </c>
      <c r="E2349" s="183" t="s">
        <v>23</v>
      </c>
      <c r="F2349" s="184"/>
      <c r="G2349" s="25" t="s">
        <v>24</v>
      </c>
      <c r="H2349" s="26">
        <v>1.61</v>
      </c>
      <c r="I2349" s="27">
        <v>25.62</v>
      </c>
      <c r="J2349" s="27">
        <v>41.24</v>
      </c>
      <c r="K2349" s="28">
        <f t="shared" si="585"/>
        <v>41.24</v>
      </c>
      <c r="L2349" s="29"/>
      <c r="M2349" s="6">
        <f t="shared" si="574"/>
        <v>0</v>
      </c>
    </row>
    <row r="2350" spans="1:15" ht="24" customHeight="1" x14ac:dyDescent="0.25">
      <c r="A2350" s="23" t="s">
        <v>25</v>
      </c>
      <c r="B2350" s="24" t="s">
        <v>73</v>
      </c>
      <c r="C2350" s="23" t="s">
        <v>21</v>
      </c>
      <c r="D2350" s="23" t="s">
        <v>74</v>
      </c>
      <c r="E2350" s="183" t="s">
        <v>23</v>
      </c>
      <c r="F2350" s="184"/>
      <c r="G2350" s="25" t="s">
        <v>24</v>
      </c>
      <c r="H2350" s="26">
        <v>0.80500000000000005</v>
      </c>
      <c r="I2350" s="27">
        <v>20.32</v>
      </c>
      <c r="J2350" s="27">
        <v>16.350000000000001</v>
      </c>
      <c r="K2350" s="28">
        <f t="shared" si="585"/>
        <v>16.350000000000001</v>
      </c>
      <c r="L2350" s="29"/>
      <c r="M2350" s="6">
        <f t="shared" si="574"/>
        <v>0</v>
      </c>
    </row>
    <row r="2351" spans="1:15" ht="39" customHeight="1" x14ac:dyDescent="0.25">
      <c r="A2351" s="23" t="s">
        <v>28</v>
      </c>
      <c r="B2351" s="24" t="s">
        <v>313</v>
      </c>
      <c r="C2351" s="23" t="s">
        <v>21</v>
      </c>
      <c r="D2351" s="23" t="s">
        <v>314</v>
      </c>
      <c r="E2351" s="183" t="s">
        <v>31</v>
      </c>
      <c r="F2351" s="184"/>
      <c r="G2351" s="25" t="s">
        <v>159</v>
      </c>
      <c r="H2351" s="26">
        <v>28.31</v>
      </c>
      <c r="I2351" s="27">
        <v>1.08</v>
      </c>
      <c r="J2351" s="27">
        <v>30.57</v>
      </c>
      <c r="K2351" s="28">
        <f t="shared" si="585"/>
        <v>30.57</v>
      </c>
      <c r="L2351" s="29"/>
      <c r="M2351" s="6">
        <f t="shared" si="574"/>
        <v>0</v>
      </c>
    </row>
    <row r="2352" spans="1:15" ht="24" customHeight="1" x14ac:dyDescent="0.25">
      <c r="A2352" s="23" t="s">
        <v>28</v>
      </c>
      <c r="B2352" s="24" t="s">
        <v>315</v>
      </c>
      <c r="C2352" s="23" t="s">
        <v>21</v>
      </c>
      <c r="D2352" s="23" t="s">
        <v>316</v>
      </c>
      <c r="E2352" s="183" t="s">
        <v>31</v>
      </c>
      <c r="F2352" s="184"/>
      <c r="G2352" s="25" t="s">
        <v>317</v>
      </c>
      <c r="H2352" s="26">
        <v>5.0000000000000001E-3</v>
      </c>
      <c r="I2352" s="27">
        <v>43.74</v>
      </c>
      <c r="J2352" s="27">
        <v>0.21</v>
      </c>
      <c r="K2352" s="28">
        <f t="shared" si="585"/>
        <v>0.21</v>
      </c>
      <c r="L2352" s="29"/>
      <c r="M2352" s="6">
        <f t="shared" si="574"/>
        <v>0</v>
      </c>
    </row>
    <row r="2353" spans="1:15" ht="39" customHeight="1" x14ac:dyDescent="0.25">
      <c r="A2353" s="23" t="s">
        <v>28</v>
      </c>
      <c r="B2353" s="24" t="s">
        <v>318</v>
      </c>
      <c r="C2353" s="23" t="s">
        <v>21</v>
      </c>
      <c r="D2353" s="23" t="s">
        <v>319</v>
      </c>
      <c r="E2353" s="183" t="s">
        <v>31</v>
      </c>
      <c r="F2353" s="184"/>
      <c r="G2353" s="25" t="s">
        <v>83</v>
      </c>
      <c r="H2353" s="26">
        <v>0.42</v>
      </c>
      <c r="I2353" s="27">
        <v>2.69</v>
      </c>
      <c r="J2353" s="27">
        <v>1.1200000000000001</v>
      </c>
      <c r="K2353" s="28">
        <f t="shared" si="585"/>
        <v>1.1200000000000001</v>
      </c>
      <c r="L2353" s="29"/>
      <c r="M2353" s="6">
        <f t="shared" si="574"/>
        <v>0</v>
      </c>
    </row>
    <row r="2354" spans="1:15" ht="18" customHeight="1" x14ac:dyDescent="0.25">
      <c r="A2354" s="30"/>
      <c r="B2354" s="30"/>
      <c r="C2354" s="30"/>
      <c r="D2354" s="30"/>
      <c r="E2354" s="30" t="s">
        <v>41</v>
      </c>
      <c r="F2354" s="31">
        <v>45.4</v>
      </c>
      <c r="G2354" s="30" t="s">
        <v>42</v>
      </c>
      <c r="H2354" s="31">
        <v>0</v>
      </c>
      <c r="I2354" s="30" t="s">
        <v>43</v>
      </c>
      <c r="J2354" s="31">
        <v>45.4</v>
      </c>
      <c r="K2354" s="32"/>
      <c r="L2354" s="29"/>
      <c r="M2354" s="6">
        <f t="shared" si="574"/>
        <v>0</v>
      </c>
    </row>
    <row r="2355" spans="1:15" ht="18" customHeight="1" x14ac:dyDescent="0.25">
      <c r="A2355" s="30"/>
      <c r="B2355" s="30"/>
      <c r="C2355" s="30"/>
      <c r="D2355" s="30"/>
      <c r="E2355" s="30" t="s">
        <v>44</v>
      </c>
      <c r="F2355" s="31">
        <v>24.35</v>
      </c>
      <c r="G2355" s="30"/>
      <c r="H2355" s="187" t="s">
        <v>45</v>
      </c>
      <c r="I2355" s="188"/>
      <c r="J2355" s="31">
        <v>118.16</v>
      </c>
      <c r="K2355" s="46">
        <f>TRUNC(K2347*1.247,2)</f>
        <v>118.16</v>
      </c>
      <c r="L2355" s="29"/>
      <c r="M2355" s="6">
        <f t="shared" si="574"/>
        <v>0</v>
      </c>
    </row>
    <row r="2356" spans="1:15" x14ac:dyDescent="0.25">
      <c r="A2356" s="35"/>
      <c r="B2356" s="35"/>
      <c r="C2356" s="35"/>
      <c r="D2356" s="35"/>
      <c r="E2356" s="35"/>
      <c r="F2356" s="35"/>
      <c r="G2356" s="35" t="s">
        <v>46</v>
      </c>
      <c r="H2356" s="36" t="s">
        <v>1498</v>
      </c>
      <c r="I2356" s="35" t="s">
        <v>48</v>
      </c>
      <c r="J2356" s="37">
        <f>TRUNC(J2355*H2356,2)</f>
        <v>2169.41</v>
      </c>
      <c r="K2356" s="45">
        <f>TRUNC(H2356*K2355,2)</f>
        <v>2169.41</v>
      </c>
      <c r="L2356" s="39">
        <f>J2356-K2356</f>
        <v>0</v>
      </c>
      <c r="M2356" s="6">
        <f t="shared" si="574"/>
        <v>0</v>
      </c>
      <c r="N2356" s="40">
        <f t="shared" ref="N2356:O2356" si="586">J2356</f>
        <v>2169.41</v>
      </c>
      <c r="O2356" s="40">
        <f t="shared" si="586"/>
        <v>2169.41</v>
      </c>
    </row>
    <row r="2357" spans="1:15" ht="0.75" customHeight="1" x14ac:dyDescent="0.25">
      <c r="A2357" s="41"/>
      <c r="B2357" s="41"/>
      <c r="C2357" s="41"/>
      <c r="D2357" s="41"/>
      <c r="E2357" s="41"/>
      <c r="F2357" s="41"/>
      <c r="G2357" s="41"/>
      <c r="H2357" s="41"/>
      <c r="I2357" s="41"/>
      <c r="J2357" s="41"/>
      <c r="K2357" s="42"/>
      <c r="L2357" s="43"/>
      <c r="M2357" s="6">
        <f t="shared" si="574"/>
        <v>0</v>
      </c>
      <c r="N2357" s="53"/>
      <c r="O2357" s="53"/>
    </row>
    <row r="2358" spans="1:15" ht="18" customHeight="1" x14ac:dyDescent="0.25">
      <c r="A2358" s="11" t="s">
        <v>1499</v>
      </c>
      <c r="B2358" s="12" t="s">
        <v>11</v>
      </c>
      <c r="C2358" s="11" t="s">
        <v>12</v>
      </c>
      <c r="D2358" s="11" t="s">
        <v>13</v>
      </c>
      <c r="E2358" s="185" t="s">
        <v>14</v>
      </c>
      <c r="F2358" s="184"/>
      <c r="G2358" s="13" t="s">
        <v>15</v>
      </c>
      <c r="H2358" s="12" t="s">
        <v>16</v>
      </c>
      <c r="I2358" s="12" t="s">
        <v>17</v>
      </c>
      <c r="J2358" s="12" t="s">
        <v>18</v>
      </c>
      <c r="K2358" s="14"/>
      <c r="L2358" s="15"/>
      <c r="M2358" s="6">
        <f t="shared" si="574"/>
        <v>0</v>
      </c>
    </row>
    <row r="2359" spans="1:15" ht="39" customHeight="1" x14ac:dyDescent="0.25">
      <c r="A2359" s="16" t="s">
        <v>19</v>
      </c>
      <c r="B2359" s="17" t="s">
        <v>280</v>
      </c>
      <c r="C2359" s="16" t="s">
        <v>21</v>
      </c>
      <c r="D2359" s="16" t="s">
        <v>281</v>
      </c>
      <c r="E2359" s="186" t="s">
        <v>69</v>
      </c>
      <c r="F2359" s="184"/>
      <c r="G2359" s="18" t="s">
        <v>77</v>
      </c>
      <c r="H2359" s="19">
        <v>1</v>
      </c>
      <c r="I2359" s="20">
        <v>167.71</v>
      </c>
      <c r="J2359" s="20">
        <v>167.71</v>
      </c>
      <c r="K2359" s="52">
        <f>SUM(K2360:K2364)</f>
        <v>167.71</v>
      </c>
      <c r="L2359" s="22"/>
      <c r="M2359" s="6">
        <f t="shared" si="574"/>
        <v>0</v>
      </c>
    </row>
    <row r="2360" spans="1:15" ht="25.5" customHeight="1" x14ac:dyDescent="0.25">
      <c r="A2360" s="23" t="s">
        <v>25</v>
      </c>
      <c r="B2360" s="24" t="s">
        <v>282</v>
      </c>
      <c r="C2360" s="23" t="s">
        <v>21</v>
      </c>
      <c r="D2360" s="23" t="s">
        <v>283</v>
      </c>
      <c r="E2360" s="183" t="s">
        <v>69</v>
      </c>
      <c r="F2360" s="184"/>
      <c r="G2360" s="25" t="s">
        <v>77</v>
      </c>
      <c r="H2360" s="26">
        <v>0.53</v>
      </c>
      <c r="I2360" s="27">
        <v>168.19</v>
      </c>
      <c r="J2360" s="27">
        <v>89.14</v>
      </c>
      <c r="K2360" s="28">
        <f t="shared" ref="K2360:K2364" si="587">TRUNC(H2360*I2360,2)</f>
        <v>89.14</v>
      </c>
      <c r="L2360" s="29"/>
      <c r="M2360" s="6">
        <f t="shared" si="574"/>
        <v>0</v>
      </c>
    </row>
    <row r="2361" spans="1:15" ht="24" customHeight="1" x14ac:dyDescent="0.25">
      <c r="A2361" s="23" t="s">
        <v>25</v>
      </c>
      <c r="B2361" s="24" t="s">
        <v>71</v>
      </c>
      <c r="C2361" s="23" t="s">
        <v>21</v>
      </c>
      <c r="D2361" s="23" t="s">
        <v>72</v>
      </c>
      <c r="E2361" s="183" t="s">
        <v>23</v>
      </c>
      <c r="F2361" s="184"/>
      <c r="G2361" s="25" t="s">
        <v>24</v>
      </c>
      <c r="H2361" s="26">
        <v>2.6680000000000001</v>
      </c>
      <c r="I2361" s="27">
        <v>25.26</v>
      </c>
      <c r="J2361" s="27">
        <v>67.39</v>
      </c>
      <c r="K2361" s="28">
        <f t="shared" si="587"/>
        <v>67.39</v>
      </c>
      <c r="L2361" s="29"/>
      <c r="M2361" s="6">
        <f t="shared" si="574"/>
        <v>0</v>
      </c>
    </row>
    <row r="2362" spans="1:15" ht="25.5" customHeight="1" x14ac:dyDescent="0.25">
      <c r="A2362" s="23" t="s">
        <v>25</v>
      </c>
      <c r="B2362" s="24" t="s">
        <v>93</v>
      </c>
      <c r="C2362" s="23" t="s">
        <v>21</v>
      </c>
      <c r="D2362" s="23" t="s">
        <v>94</v>
      </c>
      <c r="E2362" s="183" t="s">
        <v>23</v>
      </c>
      <c r="F2362" s="184"/>
      <c r="G2362" s="25" t="s">
        <v>24</v>
      </c>
      <c r="H2362" s="26">
        <v>0.48899999999999999</v>
      </c>
      <c r="I2362" s="27">
        <v>21.42</v>
      </c>
      <c r="J2362" s="27">
        <v>10.47</v>
      </c>
      <c r="K2362" s="28">
        <f t="shared" si="587"/>
        <v>10.47</v>
      </c>
      <c r="L2362" s="29"/>
      <c r="M2362" s="6">
        <f t="shared" si="574"/>
        <v>0</v>
      </c>
    </row>
    <row r="2363" spans="1:15" ht="25.5" customHeight="1" x14ac:dyDescent="0.25">
      <c r="A2363" s="23" t="s">
        <v>28</v>
      </c>
      <c r="B2363" s="24" t="s">
        <v>243</v>
      </c>
      <c r="C2363" s="23" t="s">
        <v>21</v>
      </c>
      <c r="D2363" s="23" t="s">
        <v>244</v>
      </c>
      <c r="E2363" s="183" t="s">
        <v>31</v>
      </c>
      <c r="F2363" s="184"/>
      <c r="G2363" s="25" t="s">
        <v>80</v>
      </c>
      <c r="H2363" s="26">
        <v>2.7E-2</v>
      </c>
      <c r="I2363" s="27">
        <v>22.11</v>
      </c>
      <c r="J2363" s="27">
        <v>0.59</v>
      </c>
      <c r="K2363" s="28">
        <f t="shared" si="587"/>
        <v>0.59</v>
      </c>
      <c r="L2363" s="29"/>
      <c r="M2363" s="6">
        <f t="shared" si="574"/>
        <v>0</v>
      </c>
    </row>
    <row r="2364" spans="1:15" ht="25.5" customHeight="1" x14ac:dyDescent="0.25">
      <c r="A2364" s="23" t="s">
        <v>28</v>
      </c>
      <c r="B2364" s="24" t="s">
        <v>239</v>
      </c>
      <c r="C2364" s="23" t="s">
        <v>21</v>
      </c>
      <c r="D2364" s="23" t="s">
        <v>240</v>
      </c>
      <c r="E2364" s="183" t="s">
        <v>31</v>
      </c>
      <c r="F2364" s="184"/>
      <c r="G2364" s="25" t="s">
        <v>110</v>
      </c>
      <c r="H2364" s="26">
        <v>1.7000000000000001E-2</v>
      </c>
      <c r="I2364" s="27">
        <v>7.52</v>
      </c>
      <c r="J2364" s="27">
        <v>0.12</v>
      </c>
      <c r="K2364" s="28">
        <f t="shared" si="587"/>
        <v>0.12</v>
      </c>
      <c r="L2364" s="29"/>
      <c r="M2364" s="6">
        <f t="shared" si="574"/>
        <v>0</v>
      </c>
    </row>
    <row r="2365" spans="1:15" ht="18" customHeight="1" x14ac:dyDescent="0.25">
      <c r="A2365" s="30"/>
      <c r="B2365" s="30"/>
      <c r="C2365" s="30"/>
      <c r="D2365" s="30"/>
      <c r="E2365" s="30" t="s">
        <v>41</v>
      </c>
      <c r="F2365" s="31">
        <v>71.41</v>
      </c>
      <c r="G2365" s="30" t="s">
        <v>42</v>
      </c>
      <c r="H2365" s="31">
        <v>0</v>
      </c>
      <c r="I2365" s="30" t="s">
        <v>43</v>
      </c>
      <c r="J2365" s="31">
        <v>71.41</v>
      </c>
      <c r="K2365" s="32"/>
      <c r="L2365" s="29"/>
      <c r="M2365" s="6">
        <f t="shared" si="574"/>
        <v>0</v>
      </c>
    </row>
    <row r="2366" spans="1:15" ht="18" customHeight="1" x14ac:dyDescent="0.25">
      <c r="A2366" s="30"/>
      <c r="B2366" s="30"/>
      <c r="C2366" s="30"/>
      <c r="D2366" s="30"/>
      <c r="E2366" s="30" t="s">
        <v>44</v>
      </c>
      <c r="F2366" s="31">
        <v>43.1</v>
      </c>
      <c r="G2366" s="30"/>
      <c r="H2366" s="187" t="s">
        <v>45</v>
      </c>
      <c r="I2366" s="188"/>
      <c r="J2366" s="31">
        <v>209.13</v>
      </c>
      <c r="K2366" s="46">
        <f>TRUNC(K2359*1.247,2)</f>
        <v>209.13</v>
      </c>
      <c r="L2366" s="29"/>
      <c r="M2366" s="6">
        <f t="shared" si="574"/>
        <v>0</v>
      </c>
    </row>
    <row r="2367" spans="1:15" x14ac:dyDescent="0.25">
      <c r="A2367" s="35"/>
      <c r="B2367" s="35"/>
      <c r="C2367" s="35"/>
      <c r="D2367" s="35"/>
      <c r="E2367" s="35"/>
      <c r="F2367" s="35"/>
      <c r="G2367" s="35" t="s">
        <v>46</v>
      </c>
      <c r="H2367" s="36" t="s">
        <v>1500</v>
      </c>
      <c r="I2367" s="35" t="s">
        <v>48</v>
      </c>
      <c r="J2367" s="37">
        <f>TRUNC(J2366*H2367,2)</f>
        <v>3822.89</v>
      </c>
      <c r="K2367" s="45">
        <f>TRUNC(H2367*K2366,2)</f>
        <v>3822.89</v>
      </c>
      <c r="L2367" s="39">
        <f>J2367-K2367</f>
        <v>0</v>
      </c>
      <c r="M2367" s="6">
        <f t="shared" si="574"/>
        <v>0</v>
      </c>
      <c r="N2367" s="40">
        <f t="shared" ref="N2367:O2367" si="588">J2367</f>
        <v>3822.89</v>
      </c>
      <c r="O2367" s="40">
        <f t="shared" si="588"/>
        <v>3822.89</v>
      </c>
    </row>
    <row r="2368" spans="1:15" ht="0.75" customHeight="1" x14ac:dyDescent="0.25">
      <c r="A2368" s="41"/>
      <c r="B2368" s="41"/>
      <c r="C2368" s="41"/>
      <c r="D2368" s="41"/>
      <c r="E2368" s="41"/>
      <c r="F2368" s="41"/>
      <c r="G2368" s="41"/>
      <c r="H2368" s="41"/>
      <c r="I2368" s="41"/>
      <c r="J2368" s="41"/>
      <c r="K2368" s="42"/>
      <c r="L2368" s="43"/>
      <c r="M2368" s="6">
        <f t="shared" si="574"/>
        <v>0</v>
      </c>
      <c r="N2368" s="53"/>
      <c r="O2368" s="53"/>
    </row>
    <row r="2369" spans="1:15" ht="18" customHeight="1" x14ac:dyDescent="0.25">
      <c r="A2369" s="11" t="s">
        <v>1501</v>
      </c>
      <c r="B2369" s="12" t="s">
        <v>11</v>
      </c>
      <c r="C2369" s="11" t="s">
        <v>12</v>
      </c>
      <c r="D2369" s="11" t="s">
        <v>13</v>
      </c>
      <c r="E2369" s="185" t="s">
        <v>14</v>
      </c>
      <c r="F2369" s="184"/>
      <c r="G2369" s="13" t="s">
        <v>15</v>
      </c>
      <c r="H2369" s="12" t="s">
        <v>16</v>
      </c>
      <c r="I2369" s="12" t="s">
        <v>17</v>
      </c>
      <c r="J2369" s="12" t="s">
        <v>18</v>
      </c>
      <c r="K2369" s="14"/>
      <c r="L2369" s="15"/>
      <c r="M2369" s="6">
        <f t="shared" si="574"/>
        <v>0</v>
      </c>
    </row>
    <row r="2370" spans="1:15" ht="39" customHeight="1" x14ac:dyDescent="0.25">
      <c r="A2370" s="16" t="s">
        <v>19</v>
      </c>
      <c r="B2370" s="17" t="s">
        <v>218</v>
      </c>
      <c r="C2370" s="16" t="s">
        <v>21</v>
      </c>
      <c r="D2370" s="16" t="s">
        <v>219</v>
      </c>
      <c r="E2370" s="186" t="s">
        <v>69</v>
      </c>
      <c r="F2370" s="184"/>
      <c r="G2370" s="18" t="s">
        <v>70</v>
      </c>
      <c r="H2370" s="19">
        <v>1</v>
      </c>
      <c r="I2370" s="20">
        <v>553.99</v>
      </c>
      <c r="J2370" s="20">
        <v>553.99</v>
      </c>
      <c r="K2370" s="52">
        <f>SUM(K2371:K2377)</f>
        <v>553.99</v>
      </c>
      <c r="L2370" s="22"/>
      <c r="M2370" s="6">
        <f t="shared" si="574"/>
        <v>0</v>
      </c>
    </row>
    <row r="2371" spans="1:15" ht="25.5" customHeight="1" x14ac:dyDescent="0.25">
      <c r="A2371" s="23" t="s">
        <v>25</v>
      </c>
      <c r="B2371" s="24" t="s">
        <v>204</v>
      </c>
      <c r="C2371" s="23" t="s">
        <v>21</v>
      </c>
      <c r="D2371" s="23" t="s">
        <v>205</v>
      </c>
      <c r="E2371" s="183" t="s">
        <v>23</v>
      </c>
      <c r="F2371" s="184"/>
      <c r="G2371" s="25" t="s">
        <v>24</v>
      </c>
      <c r="H2371" s="26">
        <v>1.2501</v>
      </c>
      <c r="I2371" s="27">
        <v>19.600000000000001</v>
      </c>
      <c r="J2371" s="27">
        <v>24.5</v>
      </c>
      <c r="K2371" s="28">
        <f t="shared" ref="K2371:K2377" si="589">TRUNC(H2371*I2371,2)</f>
        <v>24.5</v>
      </c>
      <c r="L2371" s="29"/>
      <c r="M2371" s="6">
        <f t="shared" si="574"/>
        <v>0</v>
      </c>
    </row>
    <row r="2372" spans="1:15" ht="24" customHeight="1" x14ac:dyDescent="0.25">
      <c r="A2372" s="23" t="s">
        <v>25</v>
      </c>
      <c r="B2372" s="24" t="s">
        <v>73</v>
      </c>
      <c r="C2372" s="23" t="s">
        <v>21</v>
      </c>
      <c r="D2372" s="23" t="s">
        <v>74</v>
      </c>
      <c r="E2372" s="183" t="s">
        <v>23</v>
      </c>
      <c r="F2372" s="184"/>
      <c r="G2372" s="25" t="s">
        <v>24</v>
      </c>
      <c r="H2372" s="26">
        <v>1.9792000000000001</v>
      </c>
      <c r="I2372" s="27">
        <v>20.32</v>
      </c>
      <c r="J2372" s="27">
        <v>40.21</v>
      </c>
      <c r="K2372" s="28">
        <f t="shared" si="589"/>
        <v>40.21</v>
      </c>
      <c r="L2372" s="29"/>
      <c r="M2372" s="6">
        <f t="shared" si="574"/>
        <v>0</v>
      </c>
    </row>
    <row r="2373" spans="1:15" ht="51.75" customHeight="1" x14ac:dyDescent="0.25">
      <c r="A2373" s="23" t="s">
        <v>25</v>
      </c>
      <c r="B2373" s="24" t="s">
        <v>220</v>
      </c>
      <c r="C2373" s="23" t="s">
        <v>21</v>
      </c>
      <c r="D2373" s="23" t="s">
        <v>221</v>
      </c>
      <c r="E2373" s="183" t="s">
        <v>97</v>
      </c>
      <c r="F2373" s="184"/>
      <c r="G2373" s="25" t="s">
        <v>98</v>
      </c>
      <c r="H2373" s="26">
        <v>0.64339999999999997</v>
      </c>
      <c r="I2373" s="27">
        <v>5.59</v>
      </c>
      <c r="J2373" s="27">
        <v>3.59</v>
      </c>
      <c r="K2373" s="28">
        <f t="shared" si="589"/>
        <v>3.59</v>
      </c>
      <c r="L2373" s="29"/>
      <c r="M2373" s="6">
        <f t="shared" si="574"/>
        <v>0</v>
      </c>
    </row>
    <row r="2374" spans="1:15" ht="51.75" customHeight="1" x14ac:dyDescent="0.25">
      <c r="A2374" s="23" t="s">
        <v>25</v>
      </c>
      <c r="B2374" s="24" t="s">
        <v>222</v>
      </c>
      <c r="C2374" s="23" t="s">
        <v>21</v>
      </c>
      <c r="D2374" s="23" t="s">
        <v>223</v>
      </c>
      <c r="E2374" s="183" t="s">
        <v>97</v>
      </c>
      <c r="F2374" s="184"/>
      <c r="G2374" s="25" t="s">
        <v>101</v>
      </c>
      <c r="H2374" s="26">
        <v>0.60670000000000002</v>
      </c>
      <c r="I2374" s="27">
        <v>1.57</v>
      </c>
      <c r="J2374" s="27">
        <v>0.95</v>
      </c>
      <c r="K2374" s="28">
        <f t="shared" si="589"/>
        <v>0.95</v>
      </c>
      <c r="L2374" s="29"/>
      <c r="M2374" s="6">
        <f t="shared" si="574"/>
        <v>0</v>
      </c>
    </row>
    <row r="2375" spans="1:15" ht="25.5" customHeight="1" x14ac:dyDescent="0.25">
      <c r="A2375" s="23" t="s">
        <v>28</v>
      </c>
      <c r="B2375" s="24" t="s">
        <v>212</v>
      </c>
      <c r="C2375" s="23" t="s">
        <v>21</v>
      </c>
      <c r="D2375" s="23" t="s">
        <v>213</v>
      </c>
      <c r="E2375" s="183" t="s">
        <v>31</v>
      </c>
      <c r="F2375" s="184"/>
      <c r="G2375" s="25" t="s">
        <v>70</v>
      </c>
      <c r="H2375" s="26">
        <v>0.72750000000000004</v>
      </c>
      <c r="I2375" s="27">
        <v>132.5</v>
      </c>
      <c r="J2375" s="27">
        <v>96.39</v>
      </c>
      <c r="K2375" s="28">
        <f t="shared" si="589"/>
        <v>96.39</v>
      </c>
      <c r="L2375" s="29"/>
      <c r="M2375" s="6">
        <f t="shared" si="574"/>
        <v>0</v>
      </c>
    </row>
    <row r="2376" spans="1:15" ht="24" customHeight="1" x14ac:dyDescent="0.25">
      <c r="A2376" s="23" t="s">
        <v>28</v>
      </c>
      <c r="B2376" s="24" t="s">
        <v>214</v>
      </c>
      <c r="C2376" s="23" t="s">
        <v>21</v>
      </c>
      <c r="D2376" s="23" t="s">
        <v>215</v>
      </c>
      <c r="E2376" s="183" t="s">
        <v>31</v>
      </c>
      <c r="F2376" s="184"/>
      <c r="G2376" s="25" t="s">
        <v>80</v>
      </c>
      <c r="H2376" s="26">
        <v>364.94330000000002</v>
      </c>
      <c r="I2376" s="27">
        <v>0.82</v>
      </c>
      <c r="J2376" s="27">
        <v>299.25</v>
      </c>
      <c r="K2376" s="28">
        <f t="shared" si="589"/>
        <v>299.25</v>
      </c>
      <c r="L2376" s="29"/>
      <c r="M2376" s="6">
        <f t="shared" si="574"/>
        <v>0</v>
      </c>
    </row>
    <row r="2377" spans="1:15" ht="25.5" customHeight="1" x14ac:dyDescent="0.25">
      <c r="A2377" s="23" t="s">
        <v>28</v>
      </c>
      <c r="B2377" s="24" t="s">
        <v>210</v>
      </c>
      <c r="C2377" s="23" t="s">
        <v>21</v>
      </c>
      <c r="D2377" s="23" t="s">
        <v>211</v>
      </c>
      <c r="E2377" s="183" t="s">
        <v>31</v>
      </c>
      <c r="F2377" s="184"/>
      <c r="G2377" s="25" t="s">
        <v>70</v>
      </c>
      <c r="H2377" s="26">
        <v>0.59719999999999995</v>
      </c>
      <c r="I2377" s="27">
        <v>149.21</v>
      </c>
      <c r="J2377" s="27">
        <v>89.1</v>
      </c>
      <c r="K2377" s="28">
        <f t="shared" si="589"/>
        <v>89.1</v>
      </c>
      <c r="L2377" s="29"/>
      <c r="M2377" s="6">
        <f t="shared" si="574"/>
        <v>0</v>
      </c>
    </row>
    <row r="2378" spans="1:15" ht="18" customHeight="1" x14ac:dyDescent="0.25">
      <c r="A2378" s="30"/>
      <c r="B2378" s="30"/>
      <c r="C2378" s="30"/>
      <c r="D2378" s="30"/>
      <c r="E2378" s="30" t="s">
        <v>41</v>
      </c>
      <c r="F2378" s="31">
        <v>49.16</v>
      </c>
      <c r="G2378" s="30" t="s">
        <v>42</v>
      </c>
      <c r="H2378" s="31">
        <v>0</v>
      </c>
      <c r="I2378" s="30" t="s">
        <v>43</v>
      </c>
      <c r="J2378" s="31">
        <v>49.16</v>
      </c>
      <c r="K2378" s="32"/>
      <c r="L2378" s="29"/>
      <c r="M2378" s="6">
        <f t="shared" si="574"/>
        <v>0</v>
      </c>
    </row>
    <row r="2379" spans="1:15" ht="18" customHeight="1" x14ac:dyDescent="0.25">
      <c r="A2379" s="30"/>
      <c r="B2379" s="30"/>
      <c r="C2379" s="30"/>
      <c r="D2379" s="30"/>
      <c r="E2379" s="30" t="s">
        <v>44</v>
      </c>
      <c r="F2379" s="31">
        <v>142.37</v>
      </c>
      <c r="G2379" s="30"/>
      <c r="H2379" s="187" t="s">
        <v>45</v>
      </c>
      <c r="I2379" s="188"/>
      <c r="J2379" s="31">
        <v>690.82</v>
      </c>
      <c r="K2379" s="46">
        <f>TRUNC(K2370*1.247,2)</f>
        <v>690.82</v>
      </c>
      <c r="L2379" s="29"/>
      <c r="M2379" s="6">
        <f t="shared" si="574"/>
        <v>0</v>
      </c>
    </row>
    <row r="2380" spans="1:15" x14ac:dyDescent="0.25">
      <c r="A2380" s="35"/>
      <c r="B2380" s="35"/>
      <c r="C2380" s="35"/>
      <c r="D2380" s="35"/>
      <c r="E2380" s="35"/>
      <c r="F2380" s="35"/>
      <c r="G2380" s="35" t="s">
        <v>46</v>
      </c>
      <c r="H2380" s="36" t="s">
        <v>1502</v>
      </c>
      <c r="I2380" s="35" t="s">
        <v>48</v>
      </c>
      <c r="J2380" s="37">
        <f>TRUNC(J2379*H2380,2)</f>
        <v>815.16</v>
      </c>
      <c r="K2380" s="45">
        <f>TRUNC(H2380*K2379,2)</f>
        <v>815.16</v>
      </c>
      <c r="L2380" s="39">
        <f>J2380-K2380</f>
        <v>0</v>
      </c>
      <c r="M2380" s="6">
        <f t="shared" si="574"/>
        <v>0</v>
      </c>
      <c r="N2380" s="40">
        <f t="shared" ref="N2380:O2380" si="590">J2380</f>
        <v>815.16</v>
      </c>
      <c r="O2380" s="40">
        <f t="shared" si="590"/>
        <v>815.16</v>
      </c>
    </row>
    <row r="2381" spans="1:15" ht="0.75" customHeight="1" x14ac:dyDescent="0.25">
      <c r="A2381" s="41"/>
      <c r="B2381" s="41"/>
      <c r="C2381" s="41"/>
      <c r="D2381" s="41"/>
      <c r="E2381" s="41"/>
      <c r="F2381" s="41"/>
      <c r="G2381" s="41"/>
      <c r="H2381" s="41"/>
      <c r="I2381" s="41"/>
      <c r="J2381" s="41"/>
      <c r="K2381" s="42"/>
      <c r="L2381" s="43"/>
      <c r="M2381" s="6">
        <f t="shared" si="574"/>
        <v>0</v>
      </c>
      <c r="N2381" s="53"/>
      <c r="O2381" s="53"/>
    </row>
    <row r="2382" spans="1:15" ht="18" customHeight="1" x14ac:dyDescent="0.25">
      <c r="A2382" s="11" t="s">
        <v>1503</v>
      </c>
      <c r="B2382" s="12" t="s">
        <v>11</v>
      </c>
      <c r="C2382" s="11" t="s">
        <v>12</v>
      </c>
      <c r="D2382" s="11" t="s">
        <v>13</v>
      </c>
      <c r="E2382" s="185" t="s">
        <v>14</v>
      </c>
      <c r="F2382" s="184"/>
      <c r="G2382" s="13" t="s">
        <v>15</v>
      </c>
      <c r="H2382" s="12" t="s">
        <v>16</v>
      </c>
      <c r="I2382" s="12" t="s">
        <v>17</v>
      </c>
      <c r="J2382" s="12" t="s">
        <v>18</v>
      </c>
      <c r="K2382" s="14"/>
      <c r="L2382" s="15"/>
      <c r="M2382" s="6">
        <f t="shared" si="574"/>
        <v>0</v>
      </c>
    </row>
    <row r="2383" spans="1:15" ht="25.5" customHeight="1" x14ac:dyDescent="0.25">
      <c r="A2383" s="16" t="s">
        <v>19</v>
      </c>
      <c r="B2383" s="17" t="s">
        <v>226</v>
      </c>
      <c r="C2383" s="16" t="s">
        <v>21</v>
      </c>
      <c r="D2383" s="16" t="s">
        <v>227</v>
      </c>
      <c r="E2383" s="186" t="s">
        <v>69</v>
      </c>
      <c r="F2383" s="184"/>
      <c r="G2383" s="18" t="s">
        <v>70</v>
      </c>
      <c r="H2383" s="19">
        <v>1</v>
      </c>
      <c r="I2383" s="20">
        <v>277.07</v>
      </c>
      <c r="J2383" s="20">
        <v>277.07</v>
      </c>
      <c r="K2383" s="52">
        <f>SUM(K2384:K2388)</f>
        <v>277.07</v>
      </c>
      <c r="L2383" s="22"/>
      <c r="M2383" s="6">
        <f t="shared" si="574"/>
        <v>0</v>
      </c>
    </row>
    <row r="2384" spans="1:15" ht="39" customHeight="1" x14ac:dyDescent="0.25">
      <c r="A2384" s="23" t="s">
        <v>25</v>
      </c>
      <c r="B2384" s="24" t="s">
        <v>228</v>
      </c>
      <c r="C2384" s="23" t="s">
        <v>21</v>
      </c>
      <c r="D2384" s="23" t="s">
        <v>229</v>
      </c>
      <c r="E2384" s="183" t="s">
        <v>97</v>
      </c>
      <c r="F2384" s="184"/>
      <c r="G2384" s="25" t="s">
        <v>101</v>
      </c>
      <c r="H2384" s="26">
        <v>1.417</v>
      </c>
      <c r="I2384" s="27">
        <v>0.49</v>
      </c>
      <c r="J2384" s="27">
        <v>0.69</v>
      </c>
      <c r="K2384" s="28">
        <f t="shared" ref="K2384:K2388" si="591">TRUNC(H2384*I2384,2)</f>
        <v>0.69</v>
      </c>
      <c r="L2384" s="29"/>
      <c r="M2384" s="6">
        <f t="shared" si="574"/>
        <v>0</v>
      </c>
    </row>
    <row r="2385" spans="1:15" ht="24" customHeight="1" x14ac:dyDescent="0.25">
      <c r="A2385" s="23" t="s">
        <v>25</v>
      </c>
      <c r="B2385" s="24" t="s">
        <v>73</v>
      </c>
      <c r="C2385" s="23" t="s">
        <v>21</v>
      </c>
      <c r="D2385" s="23" t="s">
        <v>74</v>
      </c>
      <c r="E2385" s="183" t="s">
        <v>23</v>
      </c>
      <c r="F2385" s="184"/>
      <c r="G2385" s="25" t="s">
        <v>24</v>
      </c>
      <c r="H2385" s="26">
        <v>7.3769999999999998</v>
      </c>
      <c r="I2385" s="27">
        <v>20.32</v>
      </c>
      <c r="J2385" s="27">
        <v>149.9</v>
      </c>
      <c r="K2385" s="28">
        <f t="shared" si="591"/>
        <v>149.9</v>
      </c>
      <c r="L2385" s="29"/>
      <c r="M2385" s="6">
        <f t="shared" si="574"/>
        <v>0</v>
      </c>
    </row>
    <row r="2386" spans="1:15" ht="24" customHeight="1" x14ac:dyDescent="0.25">
      <c r="A2386" s="23" t="s">
        <v>25</v>
      </c>
      <c r="B2386" s="24" t="s">
        <v>71</v>
      </c>
      <c r="C2386" s="23" t="s">
        <v>21</v>
      </c>
      <c r="D2386" s="23" t="s">
        <v>72</v>
      </c>
      <c r="E2386" s="183" t="s">
        <v>23</v>
      </c>
      <c r="F2386" s="184"/>
      <c r="G2386" s="25" t="s">
        <v>24</v>
      </c>
      <c r="H2386" s="26">
        <v>2.4590000000000001</v>
      </c>
      <c r="I2386" s="27">
        <v>25.26</v>
      </c>
      <c r="J2386" s="27">
        <v>62.11</v>
      </c>
      <c r="K2386" s="28">
        <f t="shared" si="591"/>
        <v>62.11</v>
      </c>
      <c r="L2386" s="29"/>
      <c r="M2386" s="6">
        <f t="shared" si="574"/>
        <v>0</v>
      </c>
    </row>
    <row r="2387" spans="1:15" ht="39" customHeight="1" x14ac:dyDescent="0.25">
      <c r="A2387" s="23" t="s">
        <v>25</v>
      </c>
      <c r="B2387" s="24" t="s">
        <v>230</v>
      </c>
      <c r="C2387" s="23" t="s">
        <v>21</v>
      </c>
      <c r="D2387" s="23" t="s">
        <v>231</v>
      </c>
      <c r="E2387" s="183" t="s">
        <v>97</v>
      </c>
      <c r="F2387" s="184"/>
      <c r="G2387" s="25" t="s">
        <v>98</v>
      </c>
      <c r="H2387" s="26">
        <v>1.042</v>
      </c>
      <c r="I2387" s="27">
        <v>1.33</v>
      </c>
      <c r="J2387" s="27">
        <v>1.38</v>
      </c>
      <c r="K2387" s="28">
        <f t="shared" si="591"/>
        <v>1.38</v>
      </c>
      <c r="L2387" s="29"/>
      <c r="M2387" s="6">
        <f t="shared" si="574"/>
        <v>0</v>
      </c>
    </row>
    <row r="2388" spans="1:15" ht="24" customHeight="1" x14ac:dyDescent="0.25">
      <c r="A2388" s="23" t="s">
        <v>25</v>
      </c>
      <c r="B2388" s="24" t="s">
        <v>146</v>
      </c>
      <c r="C2388" s="23" t="s">
        <v>21</v>
      </c>
      <c r="D2388" s="23" t="s">
        <v>147</v>
      </c>
      <c r="E2388" s="183" t="s">
        <v>23</v>
      </c>
      <c r="F2388" s="184"/>
      <c r="G2388" s="25" t="s">
        <v>24</v>
      </c>
      <c r="H2388" s="26">
        <v>2.4590000000000001</v>
      </c>
      <c r="I2388" s="27">
        <v>25.62</v>
      </c>
      <c r="J2388" s="27">
        <v>62.99</v>
      </c>
      <c r="K2388" s="28">
        <f t="shared" si="591"/>
        <v>62.99</v>
      </c>
      <c r="L2388" s="29"/>
      <c r="M2388" s="6">
        <f t="shared" si="574"/>
        <v>0</v>
      </c>
    </row>
    <row r="2389" spans="1:15" ht="18" customHeight="1" x14ac:dyDescent="0.25">
      <c r="A2389" s="30"/>
      <c r="B2389" s="30"/>
      <c r="C2389" s="30"/>
      <c r="D2389" s="30"/>
      <c r="E2389" s="30" t="s">
        <v>41</v>
      </c>
      <c r="F2389" s="31">
        <v>210.45</v>
      </c>
      <c r="G2389" s="30" t="s">
        <v>42</v>
      </c>
      <c r="H2389" s="31">
        <v>0</v>
      </c>
      <c r="I2389" s="30" t="s">
        <v>43</v>
      </c>
      <c r="J2389" s="31">
        <v>210.45</v>
      </c>
      <c r="K2389" s="32"/>
      <c r="L2389" s="29"/>
      <c r="M2389" s="6">
        <f t="shared" si="574"/>
        <v>0</v>
      </c>
    </row>
    <row r="2390" spans="1:15" ht="18" customHeight="1" x14ac:dyDescent="0.25">
      <c r="A2390" s="30"/>
      <c r="B2390" s="30"/>
      <c r="C2390" s="30"/>
      <c r="D2390" s="30"/>
      <c r="E2390" s="30" t="s">
        <v>44</v>
      </c>
      <c r="F2390" s="31">
        <v>71.2</v>
      </c>
      <c r="G2390" s="30"/>
      <c r="H2390" s="187" t="s">
        <v>45</v>
      </c>
      <c r="I2390" s="188"/>
      <c r="J2390" s="31">
        <f>TRUNC(J2383*1.247,2)</f>
        <v>345.5</v>
      </c>
      <c r="K2390" s="46">
        <f>TRUNC(K2383*1.247,2)</f>
        <v>345.5</v>
      </c>
      <c r="L2390" s="29"/>
      <c r="M2390" s="6">
        <f t="shared" si="574"/>
        <v>0</v>
      </c>
    </row>
    <row r="2391" spans="1:15" x14ac:dyDescent="0.25">
      <c r="A2391" s="35"/>
      <c r="B2391" s="35"/>
      <c r="C2391" s="35"/>
      <c r="D2391" s="35"/>
      <c r="E2391" s="35"/>
      <c r="F2391" s="35"/>
      <c r="G2391" s="35" t="s">
        <v>46</v>
      </c>
      <c r="H2391" s="36" t="s">
        <v>1502</v>
      </c>
      <c r="I2391" s="35" t="s">
        <v>48</v>
      </c>
      <c r="J2391" s="37">
        <f>TRUNC(J2390*H2391,2)</f>
        <v>407.69</v>
      </c>
      <c r="K2391" s="45">
        <f>TRUNC(H2391*K2390,2)</f>
        <v>407.69</v>
      </c>
      <c r="L2391" s="39">
        <f>J2391-K2391</f>
        <v>0</v>
      </c>
      <c r="M2391" s="6">
        <f t="shared" si="574"/>
        <v>0</v>
      </c>
      <c r="N2391" s="40">
        <f t="shared" ref="N2391:O2391" si="592">J2391</f>
        <v>407.69</v>
      </c>
      <c r="O2391" s="40">
        <f t="shared" si="592"/>
        <v>407.69</v>
      </c>
    </row>
    <row r="2392" spans="1:15" ht="0.75" customHeight="1" x14ac:dyDescent="0.25">
      <c r="A2392" s="41"/>
      <c r="B2392" s="41"/>
      <c r="C2392" s="41"/>
      <c r="D2392" s="41"/>
      <c r="E2392" s="41"/>
      <c r="F2392" s="41"/>
      <c r="G2392" s="41"/>
      <c r="H2392" s="41"/>
      <c r="I2392" s="41"/>
      <c r="J2392" s="41"/>
      <c r="K2392" s="42"/>
      <c r="L2392" s="43"/>
      <c r="M2392" s="6">
        <f t="shared" si="574"/>
        <v>0</v>
      </c>
      <c r="N2392" s="53"/>
      <c r="O2392" s="53"/>
    </row>
    <row r="2393" spans="1:15" ht="18" customHeight="1" x14ac:dyDescent="0.25">
      <c r="A2393" s="11" t="s">
        <v>1504</v>
      </c>
      <c r="B2393" s="12" t="s">
        <v>11</v>
      </c>
      <c r="C2393" s="11" t="s">
        <v>12</v>
      </c>
      <c r="D2393" s="11" t="s">
        <v>13</v>
      </c>
      <c r="E2393" s="185" t="s">
        <v>14</v>
      </c>
      <c r="F2393" s="184"/>
      <c r="G2393" s="13" t="s">
        <v>15</v>
      </c>
      <c r="H2393" s="12" t="s">
        <v>16</v>
      </c>
      <c r="I2393" s="12" t="s">
        <v>17</v>
      </c>
      <c r="J2393" s="12" t="s">
        <v>18</v>
      </c>
      <c r="K2393" s="14"/>
      <c r="L2393" s="15"/>
      <c r="M2393" s="6">
        <f t="shared" si="574"/>
        <v>0</v>
      </c>
    </row>
    <row r="2394" spans="1:15" ht="39" customHeight="1" x14ac:dyDescent="0.25">
      <c r="A2394" s="16" t="s">
        <v>19</v>
      </c>
      <c r="B2394" s="17" t="s">
        <v>247</v>
      </c>
      <c r="C2394" s="16" t="s">
        <v>21</v>
      </c>
      <c r="D2394" s="16" t="s">
        <v>248</v>
      </c>
      <c r="E2394" s="186" t="s">
        <v>69</v>
      </c>
      <c r="F2394" s="184"/>
      <c r="G2394" s="18" t="s">
        <v>80</v>
      </c>
      <c r="H2394" s="19">
        <v>1</v>
      </c>
      <c r="I2394" s="20">
        <v>12.4</v>
      </c>
      <c r="J2394" s="20">
        <v>12.4</v>
      </c>
      <c r="K2394" s="52">
        <f>SUM(K2395:K2399)</f>
        <v>12.4</v>
      </c>
      <c r="L2394" s="22"/>
      <c r="M2394" s="6">
        <f t="shared" si="574"/>
        <v>0</v>
      </c>
    </row>
    <row r="2395" spans="1:15" ht="25.5" customHeight="1" x14ac:dyDescent="0.25">
      <c r="A2395" s="23" t="s">
        <v>25</v>
      </c>
      <c r="B2395" s="24" t="s">
        <v>249</v>
      </c>
      <c r="C2395" s="23" t="s">
        <v>21</v>
      </c>
      <c r="D2395" s="23" t="s">
        <v>250</v>
      </c>
      <c r="E2395" s="183" t="s">
        <v>69</v>
      </c>
      <c r="F2395" s="184"/>
      <c r="G2395" s="25" t="s">
        <v>80</v>
      </c>
      <c r="H2395" s="26">
        <v>1</v>
      </c>
      <c r="I2395" s="27">
        <v>10.55</v>
      </c>
      <c r="J2395" s="27">
        <v>10.55</v>
      </c>
      <c r="K2395" s="28">
        <f t="shared" ref="K2395:K2399" si="593">TRUNC(H2395*I2395,2)</f>
        <v>10.55</v>
      </c>
      <c r="L2395" s="29"/>
      <c r="M2395" s="6">
        <f t="shared" si="574"/>
        <v>0</v>
      </c>
    </row>
    <row r="2396" spans="1:15" ht="24" customHeight="1" x14ac:dyDescent="0.25">
      <c r="A2396" s="23" t="s">
        <v>25</v>
      </c>
      <c r="B2396" s="24" t="s">
        <v>251</v>
      </c>
      <c r="C2396" s="23" t="s">
        <v>21</v>
      </c>
      <c r="D2396" s="23" t="s">
        <v>252</v>
      </c>
      <c r="E2396" s="183" t="s">
        <v>23</v>
      </c>
      <c r="F2396" s="184"/>
      <c r="G2396" s="25" t="s">
        <v>24</v>
      </c>
      <c r="H2396" s="26">
        <v>6.4000000000000003E-3</v>
      </c>
      <c r="I2396" s="27">
        <v>21.5</v>
      </c>
      <c r="J2396" s="27">
        <v>0.13</v>
      </c>
      <c r="K2396" s="28">
        <f t="shared" si="593"/>
        <v>0.13</v>
      </c>
      <c r="L2396" s="29"/>
      <c r="M2396" s="6">
        <f t="shared" si="574"/>
        <v>0</v>
      </c>
    </row>
    <row r="2397" spans="1:15" ht="24" customHeight="1" x14ac:dyDescent="0.25">
      <c r="A2397" s="23" t="s">
        <v>25</v>
      </c>
      <c r="B2397" s="24" t="s">
        <v>253</v>
      </c>
      <c r="C2397" s="23" t="s">
        <v>21</v>
      </c>
      <c r="D2397" s="23" t="s">
        <v>254</v>
      </c>
      <c r="E2397" s="183" t="s">
        <v>23</v>
      </c>
      <c r="F2397" s="184"/>
      <c r="G2397" s="25" t="s">
        <v>24</v>
      </c>
      <c r="H2397" s="26">
        <v>3.9199999999999999E-2</v>
      </c>
      <c r="I2397" s="27">
        <v>25.4</v>
      </c>
      <c r="J2397" s="27">
        <v>0.99</v>
      </c>
      <c r="K2397" s="28">
        <f t="shared" si="593"/>
        <v>0.99</v>
      </c>
      <c r="L2397" s="29"/>
      <c r="M2397" s="6">
        <f t="shared" si="574"/>
        <v>0</v>
      </c>
    </row>
    <row r="2398" spans="1:15" ht="39" customHeight="1" x14ac:dyDescent="0.25">
      <c r="A2398" s="23" t="s">
        <v>28</v>
      </c>
      <c r="B2398" s="24" t="s">
        <v>255</v>
      </c>
      <c r="C2398" s="23" t="s">
        <v>21</v>
      </c>
      <c r="D2398" s="23" t="s">
        <v>256</v>
      </c>
      <c r="E2398" s="183" t="s">
        <v>31</v>
      </c>
      <c r="F2398" s="184"/>
      <c r="G2398" s="25" t="s">
        <v>159</v>
      </c>
      <c r="H2398" s="26">
        <v>0.54300000000000004</v>
      </c>
      <c r="I2398" s="27">
        <v>0.22</v>
      </c>
      <c r="J2398" s="27">
        <v>0.11</v>
      </c>
      <c r="K2398" s="28">
        <f t="shared" si="593"/>
        <v>0.11</v>
      </c>
      <c r="L2398" s="29"/>
      <c r="M2398" s="6">
        <f t="shared" si="574"/>
        <v>0</v>
      </c>
    </row>
    <row r="2399" spans="1:15" ht="25.5" customHeight="1" x14ac:dyDescent="0.25">
      <c r="A2399" s="23" t="s">
        <v>28</v>
      </c>
      <c r="B2399" s="24" t="s">
        <v>257</v>
      </c>
      <c r="C2399" s="23" t="s">
        <v>21</v>
      </c>
      <c r="D2399" s="23" t="s">
        <v>258</v>
      </c>
      <c r="E2399" s="183" t="s">
        <v>31</v>
      </c>
      <c r="F2399" s="184"/>
      <c r="G2399" s="25" t="s">
        <v>80</v>
      </c>
      <c r="H2399" s="26">
        <v>2.5000000000000001E-2</v>
      </c>
      <c r="I2399" s="27">
        <v>24.95</v>
      </c>
      <c r="J2399" s="27">
        <v>0.62</v>
      </c>
      <c r="K2399" s="28">
        <f t="shared" si="593"/>
        <v>0.62</v>
      </c>
      <c r="L2399" s="29"/>
      <c r="M2399" s="6">
        <f t="shared" si="574"/>
        <v>0</v>
      </c>
    </row>
    <row r="2400" spans="1:15" ht="18" customHeight="1" x14ac:dyDescent="0.25">
      <c r="A2400" s="30"/>
      <c r="B2400" s="30"/>
      <c r="C2400" s="30"/>
      <c r="D2400" s="30"/>
      <c r="E2400" s="30" t="s">
        <v>41</v>
      </c>
      <c r="F2400" s="31">
        <v>1.07</v>
      </c>
      <c r="G2400" s="30" t="s">
        <v>42</v>
      </c>
      <c r="H2400" s="31">
        <v>0</v>
      </c>
      <c r="I2400" s="30" t="s">
        <v>43</v>
      </c>
      <c r="J2400" s="31">
        <v>1.07</v>
      </c>
      <c r="K2400" s="32"/>
      <c r="L2400" s="29"/>
      <c r="M2400" s="6">
        <f t="shared" si="574"/>
        <v>0</v>
      </c>
    </row>
    <row r="2401" spans="1:15" ht="18" customHeight="1" x14ac:dyDescent="0.25">
      <c r="A2401" s="30"/>
      <c r="B2401" s="30"/>
      <c r="C2401" s="30"/>
      <c r="D2401" s="30"/>
      <c r="E2401" s="30" t="s">
        <v>44</v>
      </c>
      <c r="F2401" s="31">
        <v>3.18</v>
      </c>
      <c r="G2401" s="30"/>
      <c r="H2401" s="187" t="s">
        <v>45</v>
      </c>
      <c r="I2401" s="188"/>
      <c r="J2401" s="31">
        <v>15.46</v>
      </c>
      <c r="K2401" s="46">
        <f>TRUNC(K2394*1.247,2)</f>
        <v>15.46</v>
      </c>
      <c r="L2401" s="29"/>
      <c r="M2401" s="6">
        <f t="shared" si="574"/>
        <v>0</v>
      </c>
    </row>
    <row r="2402" spans="1:15" x14ac:dyDescent="0.25">
      <c r="A2402" s="35"/>
      <c r="B2402" s="35"/>
      <c r="C2402" s="35"/>
      <c r="D2402" s="35"/>
      <c r="E2402" s="35"/>
      <c r="F2402" s="35"/>
      <c r="G2402" s="35" t="s">
        <v>46</v>
      </c>
      <c r="H2402" s="36" t="s">
        <v>1505</v>
      </c>
      <c r="I2402" s="35" t="s">
        <v>48</v>
      </c>
      <c r="J2402" s="37">
        <f>TRUNC(J2401*H2402,2)</f>
        <v>935.02</v>
      </c>
      <c r="K2402" s="45">
        <f>TRUNC(H2402*K2401,2)</f>
        <v>935.02</v>
      </c>
      <c r="L2402" s="39">
        <f>J2402-K2402</f>
        <v>0</v>
      </c>
      <c r="M2402" s="6">
        <f t="shared" si="574"/>
        <v>0</v>
      </c>
      <c r="N2402" s="40">
        <f t="shared" ref="N2402:O2402" si="594">J2402</f>
        <v>935.02</v>
      </c>
      <c r="O2402" s="40">
        <f t="shared" si="594"/>
        <v>935.02</v>
      </c>
    </row>
    <row r="2403" spans="1:15" ht="0.75" customHeight="1" x14ac:dyDescent="0.25">
      <c r="A2403" s="41"/>
      <c r="B2403" s="41"/>
      <c r="C2403" s="41"/>
      <c r="D2403" s="41"/>
      <c r="E2403" s="41"/>
      <c r="F2403" s="41"/>
      <c r="G2403" s="41"/>
      <c r="H2403" s="41"/>
      <c r="I2403" s="41"/>
      <c r="J2403" s="41"/>
      <c r="K2403" s="42"/>
      <c r="L2403" s="43"/>
      <c r="M2403" s="6">
        <f t="shared" si="574"/>
        <v>0</v>
      </c>
      <c r="N2403" s="53"/>
      <c r="O2403" s="53"/>
    </row>
    <row r="2404" spans="1:15" ht="18" customHeight="1" x14ac:dyDescent="0.25">
      <c r="A2404" s="11" t="s">
        <v>1506</v>
      </c>
      <c r="B2404" s="12" t="s">
        <v>11</v>
      </c>
      <c r="C2404" s="11" t="s">
        <v>12</v>
      </c>
      <c r="D2404" s="11" t="s">
        <v>13</v>
      </c>
      <c r="E2404" s="185" t="s">
        <v>14</v>
      </c>
      <c r="F2404" s="184"/>
      <c r="G2404" s="13" t="s">
        <v>15</v>
      </c>
      <c r="H2404" s="12" t="s">
        <v>16</v>
      </c>
      <c r="I2404" s="12" t="s">
        <v>17</v>
      </c>
      <c r="J2404" s="12" t="s">
        <v>18</v>
      </c>
      <c r="K2404" s="14"/>
      <c r="L2404" s="15"/>
      <c r="M2404" s="6">
        <f t="shared" si="574"/>
        <v>0</v>
      </c>
    </row>
    <row r="2405" spans="1:15" ht="39" customHeight="1" x14ac:dyDescent="0.25">
      <c r="A2405" s="16" t="s">
        <v>19</v>
      </c>
      <c r="B2405" s="17" t="s">
        <v>261</v>
      </c>
      <c r="C2405" s="16" t="s">
        <v>21</v>
      </c>
      <c r="D2405" s="16" t="s">
        <v>262</v>
      </c>
      <c r="E2405" s="186" t="s">
        <v>69</v>
      </c>
      <c r="F2405" s="184"/>
      <c r="G2405" s="18" t="s">
        <v>80</v>
      </c>
      <c r="H2405" s="19">
        <v>1</v>
      </c>
      <c r="I2405" s="20">
        <v>14.45</v>
      </c>
      <c r="J2405" s="20">
        <v>14.45</v>
      </c>
      <c r="K2405" s="52">
        <f>SUM(K2406:K2410)</f>
        <v>14.45</v>
      </c>
      <c r="L2405" s="22"/>
      <c r="M2405" s="6">
        <f t="shared" si="574"/>
        <v>0</v>
      </c>
    </row>
    <row r="2406" spans="1:15" ht="24" customHeight="1" x14ac:dyDescent="0.25">
      <c r="A2406" s="23" t="s">
        <v>25</v>
      </c>
      <c r="B2406" s="24" t="s">
        <v>251</v>
      </c>
      <c r="C2406" s="23" t="s">
        <v>21</v>
      </c>
      <c r="D2406" s="23" t="s">
        <v>252</v>
      </c>
      <c r="E2406" s="183" t="s">
        <v>23</v>
      </c>
      <c r="F2406" s="184"/>
      <c r="G2406" s="25" t="s">
        <v>24</v>
      </c>
      <c r="H2406" s="26">
        <v>1.29E-2</v>
      </c>
      <c r="I2406" s="27">
        <v>21.5</v>
      </c>
      <c r="J2406" s="27">
        <v>0.27</v>
      </c>
      <c r="K2406" s="28">
        <f t="shared" ref="K2406:K2410" si="595">TRUNC(H2406*I2406,2)</f>
        <v>0.27</v>
      </c>
      <c r="L2406" s="29"/>
      <c r="M2406" s="6">
        <f t="shared" si="574"/>
        <v>0</v>
      </c>
    </row>
    <row r="2407" spans="1:15" ht="24" customHeight="1" x14ac:dyDescent="0.25">
      <c r="A2407" s="23" t="s">
        <v>25</v>
      </c>
      <c r="B2407" s="24" t="s">
        <v>253</v>
      </c>
      <c r="C2407" s="23" t="s">
        <v>21</v>
      </c>
      <c r="D2407" s="23" t="s">
        <v>254</v>
      </c>
      <c r="E2407" s="183" t="s">
        <v>23</v>
      </c>
      <c r="F2407" s="184"/>
      <c r="G2407" s="25" t="s">
        <v>24</v>
      </c>
      <c r="H2407" s="26">
        <v>7.9000000000000001E-2</v>
      </c>
      <c r="I2407" s="27">
        <v>25.4</v>
      </c>
      <c r="J2407" s="27">
        <v>2</v>
      </c>
      <c r="K2407" s="28">
        <f t="shared" si="595"/>
        <v>2</v>
      </c>
      <c r="L2407" s="29"/>
      <c r="M2407" s="6">
        <f t="shared" si="574"/>
        <v>0</v>
      </c>
    </row>
    <row r="2408" spans="1:15" ht="25.5" customHeight="1" x14ac:dyDescent="0.25">
      <c r="A2408" s="23" t="s">
        <v>25</v>
      </c>
      <c r="B2408" s="24" t="s">
        <v>263</v>
      </c>
      <c r="C2408" s="23" t="s">
        <v>21</v>
      </c>
      <c r="D2408" s="23" t="s">
        <v>264</v>
      </c>
      <c r="E2408" s="183" t="s">
        <v>69</v>
      </c>
      <c r="F2408" s="184"/>
      <c r="G2408" s="25" t="s">
        <v>80</v>
      </c>
      <c r="H2408" s="26">
        <v>1</v>
      </c>
      <c r="I2408" s="27">
        <v>11.35</v>
      </c>
      <c r="J2408" s="27">
        <v>11.35</v>
      </c>
      <c r="K2408" s="28">
        <f t="shared" si="595"/>
        <v>11.35</v>
      </c>
      <c r="L2408" s="29"/>
      <c r="M2408" s="6">
        <f t="shared" si="574"/>
        <v>0</v>
      </c>
    </row>
    <row r="2409" spans="1:15" ht="39" customHeight="1" x14ac:dyDescent="0.25">
      <c r="A2409" s="23" t="s">
        <v>28</v>
      </c>
      <c r="B2409" s="24" t="s">
        <v>255</v>
      </c>
      <c r="C2409" s="23" t="s">
        <v>21</v>
      </c>
      <c r="D2409" s="23" t="s">
        <v>256</v>
      </c>
      <c r="E2409" s="183" t="s">
        <v>31</v>
      </c>
      <c r="F2409" s="184"/>
      <c r="G2409" s="25" t="s">
        <v>159</v>
      </c>
      <c r="H2409" s="26">
        <v>0.97</v>
      </c>
      <c r="I2409" s="27">
        <v>0.22</v>
      </c>
      <c r="J2409" s="27">
        <v>0.21</v>
      </c>
      <c r="K2409" s="28">
        <f t="shared" si="595"/>
        <v>0.21</v>
      </c>
      <c r="L2409" s="29"/>
      <c r="M2409" s="6">
        <f t="shared" si="574"/>
        <v>0</v>
      </c>
    </row>
    <row r="2410" spans="1:15" ht="25.5" customHeight="1" x14ac:dyDescent="0.25">
      <c r="A2410" s="23" t="s">
        <v>28</v>
      </c>
      <c r="B2410" s="24" t="s">
        <v>257</v>
      </c>
      <c r="C2410" s="23" t="s">
        <v>21</v>
      </c>
      <c r="D2410" s="23" t="s">
        <v>258</v>
      </c>
      <c r="E2410" s="183" t="s">
        <v>31</v>
      </c>
      <c r="F2410" s="184"/>
      <c r="G2410" s="25" t="s">
        <v>80</v>
      </c>
      <c r="H2410" s="26">
        <v>2.5000000000000001E-2</v>
      </c>
      <c r="I2410" s="27">
        <v>24.95</v>
      </c>
      <c r="J2410" s="27">
        <v>0.62</v>
      </c>
      <c r="K2410" s="28">
        <f t="shared" si="595"/>
        <v>0.62</v>
      </c>
      <c r="L2410" s="29"/>
      <c r="M2410" s="6">
        <f t="shared" si="574"/>
        <v>0</v>
      </c>
    </row>
    <row r="2411" spans="1:15" ht="18" customHeight="1" x14ac:dyDescent="0.25">
      <c r="A2411" s="30"/>
      <c r="B2411" s="30"/>
      <c r="C2411" s="30"/>
      <c r="D2411" s="30"/>
      <c r="E2411" s="30" t="s">
        <v>41</v>
      </c>
      <c r="F2411" s="31">
        <v>2.48</v>
      </c>
      <c r="G2411" s="30" t="s">
        <v>42</v>
      </c>
      <c r="H2411" s="31">
        <v>0</v>
      </c>
      <c r="I2411" s="30" t="s">
        <v>43</v>
      </c>
      <c r="J2411" s="31">
        <v>2.48</v>
      </c>
      <c r="K2411" s="32"/>
      <c r="L2411" s="29"/>
      <c r="M2411" s="6">
        <f t="shared" si="574"/>
        <v>0</v>
      </c>
    </row>
    <row r="2412" spans="1:15" ht="18" customHeight="1" x14ac:dyDescent="0.25">
      <c r="A2412" s="30"/>
      <c r="B2412" s="30"/>
      <c r="C2412" s="30"/>
      <c r="D2412" s="30"/>
      <c r="E2412" s="30" t="s">
        <v>44</v>
      </c>
      <c r="F2412" s="31">
        <v>3.71</v>
      </c>
      <c r="G2412" s="30"/>
      <c r="H2412" s="187" t="s">
        <v>45</v>
      </c>
      <c r="I2412" s="188"/>
      <c r="J2412" s="31">
        <v>18.010000000000002</v>
      </c>
      <c r="K2412" s="46">
        <f>TRUNC(K2405*1.247,2)</f>
        <v>18.010000000000002</v>
      </c>
      <c r="L2412" s="29"/>
      <c r="M2412" s="6">
        <f t="shared" si="574"/>
        <v>0</v>
      </c>
    </row>
    <row r="2413" spans="1:15" x14ac:dyDescent="0.25">
      <c r="A2413" s="35"/>
      <c r="B2413" s="35"/>
      <c r="C2413" s="35"/>
      <c r="D2413" s="35"/>
      <c r="E2413" s="35"/>
      <c r="F2413" s="35"/>
      <c r="G2413" s="35" t="s">
        <v>46</v>
      </c>
      <c r="H2413" s="36" t="s">
        <v>1507</v>
      </c>
      <c r="I2413" s="35" t="s">
        <v>48</v>
      </c>
      <c r="J2413" s="37">
        <f>TRUNC(J2412*H2413,2)</f>
        <v>471.14</v>
      </c>
      <c r="K2413" s="45">
        <f>TRUNC(H2413*K2412,2)</f>
        <v>471.14</v>
      </c>
      <c r="L2413" s="39">
        <f>J2413-K2413</f>
        <v>0</v>
      </c>
      <c r="M2413" s="6">
        <f t="shared" si="574"/>
        <v>0</v>
      </c>
      <c r="N2413" s="40">
        <f t="shared" ref="N2413:O2413" si="596">J2413</f>
        <v>471.14</v>
      </c>
      <c r="O2413" s="40">
        <f t="shared" si="596"/>
        <v>471.14</v>
      </c>
    </row>
    <row r="2414" spans="1:15" x14ac:dyDescent="0.25">
      <c r="A2414" s="41"/>
      <c r="B2414" s="41"/>
      <c r="C2414" s="41"/>
      <c r="D2414" s="41"/>
      <c r="E2414" s="41"/>
      <c r="F2414" s="41"/>
      <c r="G2414" s="41"/>
      <c r="H2414" s="41"/>
      <c r="I2414" s="41"/>
      <c r="J2414" s="41"/>
      <c r="K2414" s="42"/>
      <c r="L2414" s="43"/>
      <c r="M2414" s="6">
        <f t="shared" si="574"/>
        <v>0</v>
      </c>
      <c r="N2414" s="53"/>
      <c r="O2414" s="53"/>
    </row>
    <row r="2415" spans="1:15" ht="18" customHeight="1" x14ac:dyDescent="0.25">
      <c r="A2415" s="11" t="s">
        <v>1508</v>
      </c>
      <c r="B2415" s="12" t="s">
        <v>11</v>
      </c>
      <c r="C2415" s="11" t="s">
        <v>12</v>
      </c>
      <c r="D2415" s="11" t="s">
        <v>13</v>
      </c>
      <c r="E2415" s="185" t="s">
        <v>14</v>
      </c>
      <c r="F2415" s="184"/>
      <c r="G2415" s="13" t="s">
        <v>15</v>
      </c>
      <c r="H2415" s="12" t="s">
        <v>16</v>
      </c>
      <c r="I2415" s="12" t="s">
        <v>17</v>
      </c>
      <c r="J2415" s="12" t="s">
        <v>18</v>
      </c>
      <c r="K2415" s="14"/>
      <c r="L2415" s="15"/>
      <c r="M2415" s="6">
        <f t="shared" si="574"/>
        <v>0</v>
      </c>
    </row>
    <row r="2416" spans="1:15" ht="51.75" customHeight="1" x14ac:dyDescent="0.25">
      <c r="A2416" s="16" t="s">
        <v>19</v>
      </c>
      <c r="B2416" s="17" t="s">
        <v>522</v>
      </c>
      <c r="C2416" s="16" t="s">
        <v>21</v>
      </c>
      <c r="D2416" s="16" t="s">
        <v>523</v>
      </c>
      <c r="E2416" s="186" t="s">
        <v>393</v>
      </c>
      <c r="F2416" s="184"/>
      <c r="G2416" s="18" t="s">
        <v>77</v>
      </c>
      <c r="H2416" s="19">
        <v>1</v>
      </c>
      <c r="I2416" s="20">
        <v>4.34</v>
      </c>
      <c r="J2416" s="20">
        <v>4.34</v>
      </c>
      <c r="K2416" s="52">
        <f>SUM(K2417:K2419)</f>
        <v>4.34</v>
      </c>
      <c r="L2416" s="22"/>
      <c r="M2416" s="6">
        <f t="shared" si="574"/>
        <v>0</v>
      </c>
    </row>
    <row r="2417" spans="1:15" ht="24" customHeight="1" x14ac:dyDescent="0.25">
      <c r="A2417" s="23" t="s">
        <v>25</v>
      </c>
      <c r="B2417" s="24" t="s">
        <v>73</v>
      </c>
      <c r="C2417" s="23" t="s">
        <v>21</v>
      </c>
      <c r="D2417" s="23" t="s">
        <v>74</v>
      </c>
      <c r="E2417" s="183" t="s">
        <v>23</v>
      </c>
      <c r="F2417" s="184"/>
      <c r="G2417" s="25" t="s">
        <v>24</v>
      </c>
      <c r="H2417" s="26">
        <v>2.5499999999999998E-2</v>
      </c>
      <c r="I2417" s="27">
        <v>20.32</v>
      </c>
      <c r="J2417" s="27">
        <v>0.51</v>
      </c>
      <c r="K2417" s="28">
        <f t="shared" ref="K2417:K2419" si="597">TRUNC(H2417*I2417,2)</f>
        <v>0.51</v>
      </c>
      <c r="L2417" s="29"/>
      <c r="M2417" s="6">
        <f t="shared" si="574"/>
        <v>0</v>
      </c>
    </row>
    <row r="2418" spans="1:15" ht="39" customHeight="1" x14ac:dyDescent="0.25">
      <c r="A2418" s="23" t="s">
        <v>25</v>
      </c>
      <c r="B2418" s="24" t="s">
        <v>524</v>
      </c>
      <c r="C2418" s="23" t="s">
        <v>21</v>
      </c>
      <c r="D2418" s="23" t="s">
        <v>525</v>
      </c>
      <c r="E2418" s="183" t="s">
        <v>23</v>
      </c>
      <c r="F2418" s="184"/>
      <c r="G2418" s="25" t="s">
        <v>70</v>
      </c>
      <c r="H2418" s="26">
        <v>3.7000000000000002E-3</v>
      </c>
      <c r="I2418" s="27">
        <v>565.17999999999995</v>
      </c>
      <c r="J2418" s="27">
        <v>2.09</v>
      </c>
      <c r="K2418" s="28">
        <f t="shared" si="597"/>
        <v>2.09</v>
      </c>
      <c r="L2418" s="29"/>
      <c r="M2418" s="6">
        <f t="shared" si="574"/>
        <v>0</v>
      </c>
    </row>
    <row r="2419" spans="1:15" ht="24" customHeight="1" x14ac:dyDescent="0.25">
      <c r="A2419" s="23" t="s">
        <v>25</v>
      </c>
      <c r="B2419" s="24" t="s">
        <v>146</v>
      </c>
      <c r="C2419" s="23" t="s">
        <v>21</v>
      </c>
      <c r="D2419" s="23" t="s">
        <v>147</v>
      </c>
      <c r="E2419" s="183" t="s">
        <v>23</v>
      </c>
      <c r="F2419" s="184"/>
      <c r="G2419" s="25" t="s">
        <v>24</v>
      </c>
      <c r="H2419" s="26">
        <v>6.8099999999999994E-2</v>
      </c>
      <c r="I2419" s="27">
        <v>25.62</v>
      </c>
      <c r="J2419" s="27">
        <v>1.74</v>
      </c>
      <c r="K2419" s="28">
        <f t="shared" si="597"/>
        <v>1.74</v>
      </c>
      <c r="L2419" s="29"/>
      <c r="M2419" s="6">
        <f t="shared" si="574"/>
        <v>0</v>
      </c>
    </row>
    <row r="2420" spans="1:15" ht="18" customHeight="1" x14ac:dyDescent="0.25">
      <c r="A2420" s="30"/>
      <c r="B2420" s="30"/>
      <c r="C2420" s="30"/>
      <c r="D2420" s="30"/>
      <c r="E2420" s="30" t="s">
        <v>41</v>
      </c>
      <c r="F2420" s="31">
        <v>2</v>
      </c>
      <c r="G2420" s="30" t="s">
        <v>42</v>
      </c>
      <c r="H2420" s="31">
        <v>0</v>
      </c>
      <c r="I2420" s="30" t="s">
        <v>43</v>
      </c>
      <c r="J2420" s="31">
        <v>2</v>
      </c>
      <c r="K2420" s="32"/>
      <c r="L2420" s="29"/>
      <c r="M2420" s="6">
        <f t="shared" si="574"/>
        <v>0</v>
      </c>
    </row>
    <row r="2421" spans="1:15" ht="18" customHeight="1" x14ac:dyDescent="0.25">
      <c r="A2421" s="30"/>
      <c r="B2421" s="30"/>
      <c r="C2421" s="30"/>
      <c r="D2421" s="30"/>
      <c r="E2421" s="30" t="s">
        <v>44</v>
      </c>
      <c r="F2421" s="31">
        <v>1.1100000000000001</v>
      </c>
      <c r="G2421" s="30"/>
      <c r="H2421" s="187" t="s">
        <v>45</v>
      </c>
      <c r="I2421" s="188"/>
      <c r="J2421" s="31">
        <v>5.41</v>
      </c>
      <c r="K2421" s="46">
        <f>TRUNC(K2416*1.247,2)</f>
        <v>5.41</v>
      </c>
      <c r="L2421" s="29"/>
      <c r="M2421" s="6">
        <f t="shared" si="574"/>
        <v>0</v>
      </c>
    </row>
    <row r="2422" spans="1:15" x14ac:dyDescent="0.25">
      <c r="A2422" s="35"/>
      <c r="B2422" s="35"/>
      <c r="C2422" s="35"/>
      <c r="D2422" s="35"/>
      <c r="E2422" s="35"/>
      <c r="F2422" s="35"/>
      <c r="G2422" s="35" t="s">
        <v>46</v>
      </c>
      <c r="H2422" s="36" t="s">
        <v>1509</v>
      </c>
      <c r="I2422" s="35" t="s">
        <v>48</v>
      </c>
      <c r="J2422" s="37">
        <f>TRUNC(J2421*H2422,2)</f>
        <v>85.53</v>
      </c>
      <c r="K2422" s="45">
        <f>TRUNC(H2422*K2421,2)</f>
        <v>85.53</v>
      </c>
      <c r="L2422" s="39">
        <f>J2422-K2422</f>
        <v>0</v>
      </c>
      <c r="M2422" s="6">
        <f t="shared" si="574"/>
        <v>0</v>
      </c>
      <c r="N2422" s="40">
        <f t="shared" ref="N2422:O2422" si="598">J2422</f>
        <v>85.53</v>
      </c>
      <c r="O2422" s="40">
        <f t="shared" si="598"/>
        <v>85.53</v>
      </c>
    </row>
    <row r="2423" spans="1:15" ht="0.75" customHeight="1" x14ac:dyDescent="0.25">
      <c r="A2423" s="41"/>
      <c r="B2423" s="41"/>
      <c r="C2423" s="41"/>
      <c r="D2423" s="41"/>
      <c r="E2423" s="41"/>
      <c r="F2423" s="41"/>
      <c r="G2423" s="41"/>
      <c r="H2423" s="41"/>
      <c r="I2423" s="41"/>
      <c r="J2423" s="41"/>
      <c r="K2423" s="42"/>
      <c r="L2423" s="43"/>
      <c r="M2423" s="6">
        <f t="shared" si="574"/>
        <v>0</v>
      </c>
      <c r="N2423" s="53"/>
      <c r="O2423" s="53"/>
    </row>
    <row r="2424" spans="1:15" ht="18" customHeight="1" x14ac:dyDescent="0.25">
      <c r="A2424" s="11" t="s">
        <v>1510</v>
      </c>
      <c r="B2424" s="12" t="s">
        <v>11</v>
      </c>
      <c r="C2424" s="11" t="s">
        <v>12</v>
      </c>
      <c r="D2424" s="11" t="s">
        <v>13</v>
      </c>
      <c r="E2424" s="185" t="s">
        <v>14</v>
      </c>
      <c r="F2424" s="184"/>
      <c r="G2424" s="13" t="s">
        <v>15</v>
      </c>
      <c r="H2424" s="12" t="s">
        <v>16</v>
      </c>
      <c r="I2424" s="12" t="s">
        <v>17</v>
      </c>
      <c r="J2424" s="12" t="s">
        <v>18</v>
      </c>
      <c r="K2424" s="14"/>
      <c r="L2424" s="15"/>
      <c r="M2424" s="6">
        <f t="shared" si="574"/>
        <v>0</v>
      </c>
    </row>
    <row r="2425" spans="1:15" ht="51.75" customHeight="1" x14ac:dyDescent="0.25">
      <c r="A2425" s="16" t="s">
        <v>19</v>
      </c>
      <c r="B2425" s="17" t="s">
        <v>528</v>
      </c>
      <c r="C2425" s="16" t="s">
        <v>21</v>
      </c>
      <c r="D2425" s="16" t="s">
        <v>529</v>
      </c>
      <c r="E2425" s="186" t="s">
        <v>393</v>
      </c>
      <c r="F2425" s="184"/>
      <c r="G2425" s="18" t="s">
        <v>77</v>
      </c>
      <c r="H2425" s="19">
        <v>1</v>
      </c>
      <c r="I2425" s="20">
        <v>34.520000000000003</v>
      </c>
      <c r="J2425" s="20">
        <v>34.520000000000003</v>
      </c>
      <c r="K2425" s="52">
        <f>SUM(K2426:K2428)</f>
        <v>34.519999999999996</v>
      </c>
      <c r="L2425" s="22"/>
      <c r="M2425" s="6">
        <f t="shared" si="574"/>
        <v>0</v>
      </c>
    </row>
    <row r="2426" spans="1:15" ht="24" customHeight="1" x14ac:dyDescent="0.25">
      <c r="A2426" s="23" t="s">
        <v>25</v>
      </c>
      <c r="B2426" s="24" t="s">
        <v>73</v>
      </c>
      <c r="C2426" s="23" t="s">
        <v>21</v>
      </c>
      <c r="D2426" s="23" t="s">
        <v>74</v>
      </c>
      <c r="E2426" s="183" t="s">
        <v>23</v>
      </c>
      <c r="F2426" s="184"/>
      <c r="G2426" s="25" t="s">
        <v>24</v>
      </c>
      <c r="H2426" s="26">
        <v>0.23619999999999999</v>
      </c>
      <c r="I2426" s="27">
        <v>20.32</v>
      </c>
      <c r="J2426" s="27">
        <v>4.79</v>
      </c>
      <c r="K2426" s="28">
        <f t="shared" ref="K2426:K2428" si="599">TRUNC(H2426*I2426,2)</f>
        <v>4.79</v>
      </c>
      <c r="L2426" s="29"/>
      <c r="M2426" s="6">
        <f t="shared" si="574"/>
        <v>0</v>
      </c>
    </row>
    <row r="2427" spans="1:15" ht="24" customHeight="1" x14ac:dyDescent="0.25">
      <c r="A2427" s="23" t="s">
        <v>25</v>
      </c>
      <c r="B2427" s="24" t="s">
        <v>146</v>
      </c>
      <c r="C2427" s="23" t="s">
        <v>21</v>
      </c>
      <c r="D2427" s="23" t="s">
        <v>147</v>
      </c>
      <c r="E2427" s="183" t="s">
        <v>23</v>
      </c>
      <c r="F2427" s="184"/>
      <c r="G2427" s="25" t="s">
        <v>24</v>
      </c>
      <c r="H2427" s="26">
        <v>0.47239999999999999</v>
      </c>
      <c r="I2427" s="27">
        <v>25.62</v>
      </c>
      <c r="J2427" s="27">
        <v>12.1</v>
      </c>
      <c r="K2427" s="28">
        <f t="shared" si="599"/>
        <v>12.1</v>
      </c>
      <c r="L2427" s="29"/>
      <c r="M2427" s="6">
        <f t="shared" si="574"/>
        <v>0</v>
      </c>
    </row>
    <row r="2428" spans="1:15" ht="51.75" customHeight="1" x14ac:dyDescent="0.25">
      <c r="A2428" s="23" t="s">
        <v>25</v>
      </c>
      <c r="B2428" s="24" t="s">
        <v>269</v>
      </c>
      <c r="C2428" s="23" t="s">
        <v>21</v>
      </c>
      <c r="D2428" s="23" t="s">
        <v>270</v>
      </c>
      <c r="E2428" s="183" t="s">
        <v>23</v>
      </c>
      <c r="F2428" s="184"/>
      <c r="G2428" s="25" t="s">
        <v>70</v>
      </c>
      <c r="H2428" s="26">
        <v>3.04E-2</v>
      </c>
      <c r="I2428" s="27">
        <v>580.02</v>
      </c>
      <c r="J2428" s="27">
        <v>17.63</v>
      </c>
      <c r="K2428" s="28">
        <f t="shared" si="599"/>
        <v>17.63</v>
      </c>
      <c r="L2428" s="29"/>
      <c r="M2428" s="6">
        <f t="shared" si="574"/>
        <v>0</v>
      </c>
    </row>
    <row r="2429" spans="1:15" ht="18" customHeight="1" x14ac:dyDescent="0.25">
      <c r="A2429" s="30"/>
      <c r="B2429" s="30"/>
      <c r="C2429" s="30"/>
      <c r="D2429" s="30"/>
      <c r="E2429" s="30" t="s">
        <v>41</v>
      </c>
      <c r="F2429" s="31">
        <v>15.24</v>
      </c>
      <c r="G2429" s="30" t="s">
        <v>42</v>
      </c>
      <c r="H2429" s="31">
        <v>0</v>
      </c>
      <c r="I2429" s="30" t="s">
        <v>43</v>
      </c>
      <c r="J2429" s="31">
        <v>15.24</v>
      </c>
      <c r="K2429" s="32"/>
      <c r="L2429" s="29"/>
      <c r="M2429" s="6">
        <f t="shared" si="574"/>
        <v>0</v>
      </c>
    </row>
    <row r="2430" spans="1:15" ht="18" customHeight="1" x14ac:dyDescent="0.25">
      <c r="A2430" s="30"/>
      <c r="B2430" s="30"/>
      <c r="C2430" s="30"/>
      <c r="D2430" s="30"/>
      <c r="E2430" s="30" t="s">
        <v>44</v>
      </c>
      <c r="F2430" s="31">
        <v>8.8699999999999992</v>
      </c>
      <c r="G2430" s="30"/>
      <c r="H2430" s="187" t="s">
        <v>45</v>
      </c>
      <c r="I2430" s="188"/>
      <c r="J2430" s="31">
        <v>43.04</v>
      </c>
      <c r="K2430" s="46">
        <f>TRUNC(K2425*1.247,2)</f>
        <v>43.04</v>
      </c>
      <c r="L2430" s="29"/>
      <c r="M2430" s="6">
        <f t="shared" si="574"/>
        <v>0</v>
      </c>
    </row>
    <row r="2431" spans="1:15" x14ac:dyDescent="0.25">
      <c r="A2431" s="35"/>
      <c r="B2431" s="35"/>
      <c r="C2431" s="35"/>
      <c r="D2431" s="35"/>
      <c r="E2431" s="35"/>
      <c r="F2431" s="35"/>
      <c r="G2431" s="35" t="s">
        <v>46</v>
      </c>
      <c r="H2431" s="36" t="s">
        <v>1509</v>
      </c>
      <c r="I2431" s="35" t="s">
        <v>48</v>
      </c>
      <c r="J2431" s="37">
        <f>TRUNC(J2430*H2431,2)</f>
        <v>680.46</v>
      </c>
      <c r="K2431" s="45">
        <f>TRUNC(H2431*K2430,2)</f>
        <v>680.46</v>
      </c>
      <c r="L2431" s="39">
        <f>J2431-K2431</f>
        <v>0</v>
      </c>
      <c r="M2431" s="6">
        <f t="shared" si="574"/>
        <v>0</v>
      </c>
      <c r="N2431" s="40">
        <f t="shared" ref="N2431:O2431" si="600">J2431</f>
        <v>680.46</v>
      </c>
      <c r="O2431" s="40">
        <f t="shared" si="600"/>
        <v>680.46</v>
      </c>
    </row>
    <row r="2432" spans="1:15" ht="0.75" customHeight="1" x14ac:dyDescent="0.25">
      <c r="A2432" s="41"/>
      <c r="B2432" s="41"/>
      <c r="C2432" s="41"/>
      <c r="D2432" s="41"/>
      <c r="E2432" s="41"/>
      <c r="F2432" s="41"/>
      <c r="G2432" s="41"/>
      <c r="H2432" s="41"/>
      <c r="I2432" s="41"/>
      <c r="J2432" s="41"/>
      <c r="K2432" s="42"/>
      <c r="L2432" s="43"/>
      <c r="M2432" s="6">
        <f t="shared" si="574"/>
        <v>0</v>
      </c>
      <c r="N2432" s="53"/>
      <c r="O2432" s="53"/>
    </row>
    <row r="2433" spans="1:15" ht="18" customHeight="1" x14ac:dyDescent="0.25">
      <c r="A2433" s="11" t="s">
        <v>1511</v>
      </c>
      <c r="B2433" s="12" t="s">
        <v>11</v>
      </c>
      <c r="C2433" s="11" t="s">
        <v>12</v>
      </c>
      <c r="D2433" s="11" t="s">
        <v>13</v>
      </c>
      <c r="E2433" s="185" t="s">
        <v>14</v>
      </c>
      <c r="F2433" s="184"/>
      <c r="G2433" s="13" t="s">
        <v>15</v>
      </c>
      <c r="H2433" s="12" t="s">
        <v>16</v>
      </c>
      <c r="I2433" s="12" t="s">
        <v>17</v>
      </c>
      <c r="J2433" s="12" t="s">
        <v>18</v>
      </c>
      <c r="K2433" s="14"/>
      <c r="L2433" s="15"/>
      <c r="M2433" s="6">
        <f t="shared" si="574"/>
        <v>0</v>
      </c>
    </row>
    <row r="2434" spans="1:15" ht="25.5" customHeight="1" x14ac:dyDescent="0.25">
      <c r="A2434" s="16" t="s">
        <v>19</v>
      </c>
      <c r="B2434" s="17" t="s">
        <v>650</v>
      </c>
      <c r="C2434" s="16" t="s">
        <v>21</v>
      </c>
      <c r="D2434" s="16" t="s">
        <v>651</v>
      </c>
      <c r="E2434" s="186" t="s">
        <v>641</v>
      </c>
      <c r="F2434" s="184"/>
      <c r="G2434" s="18" t="s">
        <v>77</v>
      </c>
      <c r="H2434" s="19">
        <v>1</v>
      </c>
      <c r="I2434" s="20">
        <v>12.04</v>
      </c>
      <c r="J2434" s="20">
        <v>12.04</v>
      </c>
      <c r="K2434" s="52">
        <f>SUM(K2435:K2437)</f>
        <v>12.04</v>
      </c>
      <c r="L2434" s="22"/>
      <c r="M2434" s="6">
        <f t="shared" si="574"/>
        <v>0</v>
      </c>
    </row>
    <row r="2435" spans="1:15" ht="24" customHeight="1" x14ac:dyDescent="0.25">
      <c r="A2435" s="23" t="s">
        <v>25</v>
      </c>
      <c r="B2435" s="24" t="s">
        <v>642</v>
      </c>
      <c r="C2435" s="23" t="s">
        <v>21</v>
      </c>
      <c r="D2435" s="23" t="s">
        <v>643</v>
      </c>
      <c r="E2435" s="183" t="s">
        <v>23</v>
      </c>
      <c r="F2435" s="184"/>
      <c r="G2435" s="25" t="s">
        <v>24</v>
      </c>
      <c r="H2435" s="26">
        <v>0.16309999999999999</v>
      </c>
      <c r="I2435" s="27">
        <v>27.11</v>
      </c>
      <c r="J2435" s="27">
        <v>4.42</v>
      </c>
      <c r="K2435" s="28">
        <f t="shared" ref="K2435:K2437" si="601">TRUNC(H2435*I2435,2)</f>
        <v>4.42</v>
      </c>
      <c r="L2435" s="29"/>
      <c r="M2435" s="6">
        <f t="shared" si="574"/>
        <v>0</v>
      </c>
    </row>
    <row r="2436" spans="1:15" ht="24" customHeight="1" x14ac:dyDescent="0.25">
      <c r="A2436" s="23" t="s">
        <v>25</v>
      </c>
      <c r="B2436" s="24" t="s">
        <v>73</v>
      </c>
      <c r="C2436" s="23" t="s">
        <v>21</v>
      </c>
      <c r="D2436" s="23" t="s">
        <v>74</v>
      </c>
      <c r="E2436" s="183" t="s">
        <v>23</v>
      </c>
      <c r="F2436" s="184"/>
      <c r="G2436" s="25" t="s">
        <v>24</v>
      </c>
      <c r="H2436" s="26">
        <v>5.4399999999999997E-2</v>
      </c>
      <c r="I2436" s="27">
        <v>20.32</v>
      </c>
      <c r="J2436" s="27">
        <v>1.1000000000000001</v>
      </c>
      <c r="K2436" s="28">
        <f t="shared" si="601"/>
        <v>1.1000000000000001</v>
      </c>
      <c r="L2436" s="29"/>
      <c r="M2436" s="6">
        <f t="shared" si="574"/>
        <v>0</v>
      </c>
    </row>
    <row r="2437" spans="1:15" ht="24" customHeight="1" x14ac:dyDescent="0.25">
      <c r="A2437" s="23" t="s">
        <v>28</v>
      </c>
      <c r="B2437" s="24" t="s">
        <v>108</v>
      </c>
      <c r="C2437" s="23" t="s">
        <v>21</v>
      </c>
      <c r="D2437" s="23" t="s">
        <v>109</v>
      </c>
      <c r="E2437" s="183" t="s">
        <v>31</v>
      </c>
      <c r="F2437" s="184"/>
      <c r="G2437" s="25" t="s">
        <v>110</v>
      </c>
      <c r="H2437" s="26">
        <v>0.22850000000000001</v>
      </c>
      <c r="I2437" s="27">
        <v>28.56</v>
      </c>
      <c r="J2437" s="27">
        <v>6.52</v>
      </c>
      <c r="K2437" s="28">
        <f t="shared" si="601"/>
        <v>6.52</v>
      </c>
      <c r="L2437" s="29"/>
      <c r="M2437" s="6">
        <f t="shared" si="574"/>
        <v>0</v>
      </c>
    </row>
    <row r="2438" spans="1:15" ht="18" customHeight="1" x14ac:dyDescent="0.25">
      <c r="A2438" s="30"/>
      <c r="B2438" s="30"/>
      <c r="C2438" s="30"/>
      <c r="D2438" s="30"/>
      <c r="E2438" s="30" t="s">
        <v>41</v>
      </c>
      <c r="F2438" s="31">
        <v>4.0999999999999996</v>
      </c>
      <c r="G2438" s="30" t="s">
        <v>42</v>
      </c>
      <c r="H2438" s="31">
        <v>0</v>
      </c>
      <c r="I2438" s="30" t="s">
        <v>43</v>
      </c>
      <c r="J2438" s="31">
        <v>4.0999999999999996</v>
      </c>
      <c r="K2438" s="32"/>
      <c r="L2438" s="29"/>
      <c r="M2438" s="6">
        <f t="shared" si="574"/>
        <v>0</v>
      </c>
    </row>
    <row r="2439" spans="1:15" ht="18" customHeight="1" x14ac:dyDescent="0.25">
      <c r="A2439" s="30"/>
      <c r="B2439" s="30"/>
      <c r="C2439" s="30"/>
      <c r="D2439" s="30"/>
      <c r="E2439" s="30" t="s">
        <v>44</v>
      </c>
      <c r="F2439" s="31">
        <v>3.09</v>
      </c>
      <c r="G2439" s="30"/>
      <c r="H2439" s="187" t="s">
        <v>45</v>
      </c>
      <c r="I2439" s="188"/>
      <c r="J2439" s="31">
        <v>15.01</v>
      </c>
      <c r="K2439" s="46">
        <f>TRUNC(K2434*1.247,2)</f>
        <v>15.01</v>
      </c>
      <c r="L2439" s="29"/>
      <c r="M2439" s="6">
        <f t="shared" si="574"/>
        <v>0</v>
      </c>
    </row>
    <row r="2440" spans="1:15" x14ac:dyDescent="0.25">
      <c r="A2440" s="35"/>
      <c r="B2440" s="35"/>
      <c r="C2440" s="35"/>
      <c r="D2440" s="35"/>
      <c r="E2440" s="35"/>
      <c r="F2440" s="35"/>
      <c r="G2440" s="35" t="s">
        <v>46</v>
      </c>
      <c r="H2440" s="36" t="s">
        <v>1512</v>
      </c>
      <c r="I2440" s="35" t="s">
        <v>48</v>
      </c>
      <c r="J2440" s="37">
        <f>TRUNC(J2439*H2440,2)</f>
        <v>648.58000000000004</v>
      </c>
      <c r="K2440" s="45">
        <f>TRUNC(H2440*K2439,2)</f>
        <v>648.58000000000004</v>
      </c>
      <c r="L2440" s="39">
        <f>J2440-K2440</f>
        <v>0</v>
      </c>
      <c r="M2440" s="6">
        <f t="shared" si="574"/>
        <v>0</v>
      </c>
      <c r="N2440" s="40">
        <f t="shared" ref="N2440:O2440" si="602">J2440</f>
        <v>648.58000000000004</v>
      </c>
      <c r="O2440" s="40">
        <f t="shared" si="602"/>
        <v>648.58000000000004</v>
      </c>
    </row>
    <row r="2441" spans="1:15" x14ac:dyDescent="0.25">
      <c r="A2441" s="41"/>
      <c r="B2441" s="41"/>
      <c r="C2441" s="41"/>
      <c r="D2441" s="41"/>
      <c r="E2441" s="41"/>
      <c r="F2441" s="41"/>
      <c r="G2441" s="41"/>
      <c r="H2441" s="41"/>
      <c r="I2441" s="41"/>
      <c r="J2441" s="41"/>
      <c r="K2441" s="42"/>
      <c r="L2441" s="43"/>
      <c r="M2441" s="6">
        <f t="shared" si="574"/>
        <v>0</v>
      </c>
      <c r="N2441" s="53"/>
      <c r="O2441" s="53"/>
    </row>
    <row r="2442" spans="1:15" ht="18" customHeight="1" x14ac:dyDescent="0.25">
      <c r="A2442" s="11" t="s">
        <v>1513</v>
      </c>
      <c r="B2442" s="12" t="s">
        <v>11</v>
      </c>
      <c r="C2442" s="11" t="s">
        <v>12</v>
      </c>
      <c r="D2442" s="11" t="s">
        <v>13</v>
      </c>
      <c r="E2442" s="185" t="s">
        <v>14</v>
      </c>
      <c r="F2442" s="184"/>
      <c r="G2442" s="13" t="s">
        <v>15</v>
      </c>
      <c r="H2442" s="12" t="s">
        <v>16</v>
      </c>
      <c r="I2442" s="12" t="s">
        <v>17</v>
      </c>
      <c r="J2442" s="12" t="s">
        <v>18</v>
      </c>
      <c r="K2442" s="14"/>
      <c r="L2442" s="15"/>
      <c r="M2442" s="6">
        <f t="shared" si="574"/>
        <v>0</v>
      </c>
    </row>
    <row r="2443" spans="1:15" ht="39" customHeight="1" x14ac:dyDescent="0.25">
      <c r="A2443" s="16" t="s">
        <v>19</v>
      </c>
      <c r="B2443" s="17" t="s">
        <v>1514</v>
      </c>
      <c r="C2443" s="16" t="s">
        <v>21</v>
      </c>
      <c r="D2443" s="16" t="s">
        <v>1515</v>
      </c>
      <c r="E2443" s="186" t="s">
        <v>1516</v>
      </c>
      <c r="F2443" s="184"/>
      <c r="G2443" s="18" t="s">
        <v>77</v>
      </c>
      <c r="H2443" s="19">
        <v>1</v>
      </c>
      <c r="I2443" s="20">
        <v>37.79</v>
      </c>
      <c r="J2443" s="20">
        <v>37.79</v>
      </c>
      <c r="K2443" s="52">
        <f>SUM(K2444:K2447)</f>
        <v>37.79</v>
      </c>
      <c r="L2443" s="22"/>
      <c r="M2443" s="6">
        <f t="shared" si="574"/>
        <v>0</v>
      </c>
    </row>
    <row r="2444" spans="1:15" ht="24" customHeight="1" x14ac:dyDescent="0.25">
      <c r="A2444" s="23" t="s">
        <v>25</v>
      </c>
      <c r="B2444" s="24" t="s">
        <v>73</v>
      </c>
      <c r="C2444" s="23" t="s">
        <v>21</v>
      </c>
      <c r="D2444" s="23" t="s">
        <v>74</v>
      </c>
      <c r="E2444" s="183" t="s">
        <v>23</v>
      </c>
      <c r="F2444" s="184"/>
      <c r="G2444" s="25" t="s">
        <v>24</v>
      </c>
      <c r="H2444" s="26">
        <v>0.1024</v>
      </c>
      <c r="I2444" s="27">
        <v>20.32</v>
      </c>
      <c r="J2444" s="27">
        <v>2.08</v>
      </c>
      <c r="K2444" s="28">
        <f t="shared" ref="K2444:K2447" si="603">TRUNC(H2444*I2444,2)</f>
        <v>2.08</v>
      </c>
      <c r="L2444" s="29"/>
      <c r="M2444" s="6">
        <f t="shared" si="574"/>
        <v>0</v>
      </c>
    </row>
    <row r="2445" spans="1:15" ht="24" customHeight="1" x14ac:dyDescent="0.25">
      <c r="A2445" s="23" t="s">
        <v>25</v>
      </c>
      <c r="B2445" s="24" t="s">
        <v>146</v>
      </c>
      <c r="C2445" s="23" t="s">
        <v>21</v>
      </c>
      <c r="D2445" s="23" t="s">
        <v>147</v>
      </c>
      <c r="E2445" s="183" t="s">
        <v>23</v>
      </c>
      <c r="F2445" s="184"/>
      <c r="G2445" s="25" t="s">
        <v>24</v>
      </c>
      <c r="H2445" s="26">
        <v>0.4541</v>
      </c>
      <c r="I2445" s="27">
        <v>25.62</v>
      </c>
      <c r="J2445" s="27">
        <v>11.63</v>
      </c>
      <c r="K2445" s="28">
        <f t="shared" si="603"/>
        <v>11.63</v>
      </c>
      <c r="L2445" s="29"/>
      <c r="M2445" s="6">
        <f t="shared" si="574"/>
        <v>0</v>
      </c>
    </row>
    <row r="2446" spans="1:15" ht="39" customHeight="1" x14ac:dyDescent="0.25">
      <c r="A2446" s="23" t="s">
        <v>25</v>
      </c>
      <c r="B2446" s="24" t="s">
        <v>1517</v>
      </c>
      <c r="C2446" s="23" t="s">
        <v>21</v>
      </c>
      <c r="D2446" s="23" t="s">
        <v>1518</v>
      </c>
      <c r="E2446" s="183" t="s">
        <v>23</v>
      </c>
      <c r="F2446" s="184"/>
      <c r="G2446" s="25" t="s">
        <v>70</v>
      </c>
      <c r="H2446" s="26">
        <v>2.5000000000000001E-2</v>
      </c>
      <c r="I2446" s="27">
        <v>864.48</v>
      </c>
      <c r="J2446" s="27">
        <v>21.61</v>
      </c>
      <c r="K2446" s="28">
        <f t="shared" si="603"/>
        <v>21.61</v>
      </c>
      <c r="L2446" s="29"/>
      <c r="M2446" s="6">
        <f t="shared" si="574"/>
        <v>0</v>
      </c>
    </row>
    <row r="2447" spans="1:15" ht="25.5" customHeight="1" x14ac:dyDescent="0.25">
      <c r="A2447" s="23" t="s">
        <v>28</v>
      </c>
      <c r="B2447" s="24" t="s">
        <v>1519</v>
      </c>
      <c r="C2447" s="23" t="s">
        <v>21</v>
      </c>
      <c r="D2447" s="23" t="s">
        <v>1520</v>
      </c>
      <c r="E2447" s="183" t="s">
        <v>31</v>
      </c>
      <c r="F2447" s="184"/>
      <c r="G2447" s="25" t="s">
        <v>77</v>
      </c>
      <c r="H2447" s="26">
        <v>1.04</v>
      </c>
      <c r="I2447" s="27">
        <v>2.38</v>
      </c>
      <c r="J2447" s="27">
        <v>2.4700000000000002</v>
      </c>
      <c r="K2447" s="28">
        <f t="shared" si="603"/>
        <v>2.4700000000000002</v>
      </c>
      <c r="L2447" s="29"/>
      <c r="M2447" s="6">
        <f t="shared" si="574"/>
        <v>0</v>
      </c>
    </row>
    <row r="2448" spans="1:15" ht="18" customHeight="1" x14ac:dyDescent="0.25">
      <c r="A2448" s="30"/>
      <c r="B2448" s="30"/>
      <c r="C2448" s="30"/>
      <c r="D2448" s="30"/>
      <c r="E2448" s="30" t="s">
        <v>41</v>
      </c>
      <c r="F2448" s="31">
        <v>15.13</v>
      </c>
      <c r="G2448" s="30" t="s">
        <v>42</v>
      </c>
      <c r="H2448" s="31">
        <v>0</v>
      </c>
      <c r="I2448" s="30" t="s">
        <v>43</v>
      </c>
      <c r="J2448" s="31">
        <v>15.13</v>
      </c>
      <c r="K2448" s="32"/>
      <c r="L2448" s="29"/>
      <c r="M2448" s="6">
        <f t="shared" si="574"/>
        <v>0</v>
      </c>
    </row>
    <row r="2449" spans="1:15" ht="18" customHeight="1" x14ac:dyDescent="0.25">
      <c r="A2449" s="30"/>
      <c r="B2449" s="30"/>
      <c r="C2449" s="30"/>
      <c r="D2449" s="30"/>
      <c r="E2449" s="30" t="s">
        <v>44</v>
      </c>
      <c r="F2449" s="31">
        <v>9.7100000000000009</v>
      </c>
      <c r="G2449" s="30"/>
      <c r="H2449" s="187" t="s">
        <v>45</v>
      </c>
      <c r="I2449" s="188"/>
      <c r="J2449" s="31">
        <v>47.12</v>
      </c>
      <c r="K2449" s="46">
        <f>TRUNC(K2443*1.247,2)</f>
        <v>47.12</v>
      </c>
      <c r="L2449" s="29"/>
      <c r="M2449" s="6">
        <f t="shared" si="574"/>
        <v>0</v>
      </c>
    </row>
    <row r="2450" spans="1:15" x14ac:dyDescent="0.25">
      <c r="A2450" s="35"/>
      <c r="B2450" s="35"/>
      <c r="C2450" s="35"/>
      <c r="D2450" s="35"/>
      <c r="E2450" s="35"/>
      <c r="F2450" s="35"/>
      <c r="G2450" s="35" t="s">
        <v>46</v>
      </c>
      <c r="H2450" s="36" t="s">
        <v>1521</v>
      </c>
      <c r="I2450" s="35" t="s">
        <v>48</v>
      </c>
      <c r="J2450" s="37">
        <f>TRUNC(J2449*H2450,2)</f>
        <v>254.44</v>
      </c>
      <c r="K2450" s="45">
        <f>TRUNC(H2450*K2449,2)</f>
        <v>254.44</v>
      </c>
      <c r="L2450" s="39">
        <f>J2450-K2450</f>
        <v>0</v>
      </c>
      <c r="M2450" s="6">
        <f t="shared" si="574"/>
        <v>0</v>
      </c>
      <c r="N2450" s="40">
        <f t="shared" ref="N2450:O2450" si="604">J2450</f>
        <v>254.44</v>
      </c>
      <c r="O2450" s="40">
        <f t="shared" si="604"/>
        <v>254.44</v>
      </c>
    </row>
    <row r="2451" spans="1:15" ht="0.75" customHeight="1" x14ac:dyDescent="0.25">
      <c r="A2451" s="41"/>
      <c r="B2451" s="41"/>
      <c r="C2451" s="41"/>
      <c r="D2451" s="41"/>
      <c r="E2451" s="41"/>
      <c r="F2451" s="41"/>
      <c r="G2451" s="41"/>
      <c r="H2451" s="41"/>
      <c r="I2451" s="41"/>
      <c r="J2451" s="41"/>
      <c r="K2451" s="42"/>
      <c r="L2451" s="43"/>
      <c r="M2451" s="6">
        <f t="shared" si="574"/>
        <v>0</v>
      </c>
      <c r="N2451" s="53"/>
      <c r="O2451" s="53"/>
    </row>
    <row r="2452" spans="1:15" ht="18" customHeight="1" x14ac:dyDescent="0.25">
      <c r="A2452" s="11" t="s">
        <v>1522</v>
      </c>
      <c r="B2452" s="12" t="s">
        <v>11</v>
      </c>
      <c r="C2452" s="11" t="s">
        <v>12</v>
      </c>
      <c r="D2452" s="11" t="s">
        <v>13</v>
      </c>
      <c r="E2452" s="185" t="s">
        <v>14</v>
      </c>
      <c r="F2452" s="184"/>
      <c r="G2452" s="13" t="s">
        <v>15</v>
      </c>
      <c r="H2452" s="12" t="s">
        <v>16</v>
      </c>
      <c r="I2452" s="12" t="s">
        <v>17</v>
      </c>
      <c r="J2452" s="12" t="s">
        <v>18</v>
      </c>
      <c r="K2452" s="14"/>
      <c r="L2452" s="15"/>
      <c r="M2452" s="6">
        <f t="shared" si="574"/>
        <v>0</v>
      </c>
    </row>
    <row r="2453" spans="1:15" ht="39" customHeight="1" x14ac:dyDescent="0.25">
      <c r="A2453" s="16" t="s">
        <v>19</v>
      </c>
      <c r="B2453" s="17" t="s">
        <v>1523</v>
      </c>
      <c r="C2453" s="16" t="s">
        <v>21</v>
      </c>
      <c r="D2453" s="16" t="s">
        <v>1524</v>
      </c>
      <c r="E2453" s="186" t="s">
        <v>1516</v>
      </c>
      <c r="F2453" s="184"/>
      <c r="G2453" s="18" t="s">
        <v>77</v>
      </c>
      <c r="H2453" s="19">
        <v>1</v>
      </c>
      <c r="I2453" s="20">
        <v>50.27</v>
      </c>
      <c r="J2453" s="20">
        <v>50.27</v>
      </c>
      <c r="K2453" s="52">
        <f>SUM(K2454:K2457)</f>
        <v>50.27</v>
      </c>
      <c r="L2453" s="22"/>
      <c r="M2453" s="6">
        <f t="shared" si="574"/>
        <v>0</v>
      </c>
    </row>
    <row r="2454" spans="1:15" ht="39" customHeight="1" x14ac:dyDescent="0.25">
      <c r="A2454" s="23" t="s">
        <v>25</v>
      </c>
      <c r="B2454" s="24" t="s">
        <v>1517</v>
      </c>
      <c r="C2454" s="23" t="s">
        <v>21</v>
      </c>
      <c r="D2454" s="23" t="s">
        <v>1518</v>
      </c>
      <c r="E2454" s="183" t="s">
        <v>23</v>
      </c>
      <c r="F2454" s="184"/>
      <c r="G2454" s="25" t="s">
        <v>70</v>
      </c>
      <c r="H2454" s="26">
        <v>2.5000000000000001E-2</v>
      </c>
      <c r="I2454" s="27">
        <v>864.48</v>
      </c>
      <c r="J2454" s="27">
        <v>21.61</v>
      </c>
      <c r="K2454" s="28">
        <f t="shared" ref="K2454:K2457" si="605">TRUNC(H2454*I2454,2)</f>
        <v>21.61</v>
      </c>
      <c r="L2454" s="29"/>
      <c r="M2454" s="6">
        <f t="shared" si="574"/>
        <v>0</v>
      </c>
    </row>
    <row r="2455" spans="1:15" ht="24" customHeight="1" x14ac:dyDescent="0.25">
      <c r="A2455" s="23" t="s">
        <v>25</v>
      </c>
      <c r="B2455" s="24" t="s">
        <v>73</v>
      </c>
      <c r="C2455" s="23" t="s">
        <v>21</v>
      </c>
      <c r="D2455" s="23" t="s">
        <v>74</v>
      </c>
      <c r="E2455" s="183" t="s">
        <v>23</v>
      </c>
      <c r="F2455" s="184"/>
      <c r="G2455" s="25" t="s">
        <v>24</v>
      </c>
      <c r="H2455" s="26">
        <v>0.1162</v>
      </c>
      <c r="I2455" s="27">
        <v>20.32</v>
      </c>
      <c r="J2455" s="27">
        <v>2.36</v>
      </c>
      <c r="K2455" s="28">
        <f t="shared" si="605"/>
        <v>2.36</v>
      </c>
      <c r="L2455" s="29"/>
      <c r="M2455" s="6">
        <f t="shared" si="574"/>
        <v>0</v>
      </c>
    </row>
    <row r="2456" spans="1:15" ht="24" customHeight="1" x14ac:dyDescent="0.25">
      <c r="A2456" s="23" t="s">
        <v>25</v>
      </c>
      <c r="B2456" s="24" t="s">
        <v>146</v>
      </c>
      <c r="C2456" s="23" t="s">
        <v>21</v>
      </c>
      <c r="D2456" s="23" t="s">
        <v>147</v>
      </c>
      <c r="E2456" s="183" t="s">
        <v>23</v>
      </c>
      <c r="F2456" s="184"/>
      <c r="G2456" s="25" t="s">
        <v>24</v>
      </c>
      <c r="H2456" s="26">
        <v>0.51539999999999997</v>
      </c>
      <c r="I2456" s="27">
        <v>25.62</v>
      </c>
      <c r="J2456" s="27">
        <v>13.2</v>
      </c>
      <c r="K2456" s="28">
        <f t="shared" si="605"/>
        <v>13.2</v>
      </c>
      <c r="L2456" s="29"/>
      <c r="M2456" s="6">
        <f t="shared" si="574"/>
        <v>0</v>
      </c>
    </row>
    <row r="2457" spans="1:15" ht="25.5" customHeight="1" x14ac:dyDescent="0.25">
      <c r="A2457" s="23" t="s">
        <v>28</v>
      </c>
      <c r="B2457" s="24" t="s">
        <v>1525</v>
      </c>
      <c r="C2457" s="23" t="s">
        <v>21</v>
      </c>
      <c r="D2457" s="23" t="s">
        <v>1526</v>
      </c>
      <c r="E2457" s="183" t="s">
        <v>31</v>
      </c>
      <c r="F2457" s="184"/>
      <c r="G2457" s="25" t="s">
        <v>77</v>
      </c>
      <c r="H2457" s="26">
        <v>1.05</v>
      </c>
      <c r="I2457" s="27">
        <v>12.48</v>
      </c>
      <c r="J2457" s="27">
        <v>13.1</v>
      </c>
      <c r="K2457" s="28">
        <f t="shared" si="605"/>
        <v>13.1</v>
      </c>
      <c r="L2457" s="29"/>
      <c r="M2457" s="6">
        <f t="shared" si="574"/>
        <v>0</v>
      </c>
    </row>
    <row r="2458" spans="1:15" ht="18" customHeight="1" x14ac:dyDescent="0.25">
      <c r="A2458" s="30"/>
      <c r="B2458" s="30"/>
      <c r="C2458" s="30"/>
      <c r="D2458" s="30"/>
      <c r="E2458" s="30" t="s">
        <v>41</v>
      </c>
      <c r="F2458" s="31">
        <v>16.579999999999998</v>
      </c>
      <c r="G2458" s="30" t="s">
        <v>42</v>
      </c>
      <c r="H2458" s="31">
        <v>0</v>
      </c>
      <c r="I2458" s="30" t="s">
        <v>43</v>
      </c>
      <c r="J2458" s="31">
        <v>16.579999999999998</v>
      </c>
      <c r="K2458" s="32"/>
      <c r="L2458" s="29"/>
      <c r="M2458" s="6">
        <f t="shared" si="574"/>
        <v>0</v>
      </c>
    </row>
    <row r="2459" spans="1:15" ht="18" customHeight="1" x14ac:dyDescent="0.25">
      <c r="A2459" s="30"/>
      <c r="B2459" s="30"/>
      <c r="C2459" s="30"/>
      <c r="D2459" s="30"/>
      <c r="E2459" s="30" t="s">
        <v>44</v>
      </c>
      <c r="F2459" s="31">
        <v>12.91</v>
      </c>
      <c r="G2459" s="30"/>
      <c r="H2459" s="187" t="s">
        <v>45</v>
      </c>
      <c r="I2459" s="188"/>
      <c r="J2459" s="31">
        <v>62.68</v>
      </c>
      <c r="K2459" s="46">
        <f>TRUNC(K2453*1.247,2)</f>
        <v>62.68</v>
      </c>
      <c r="L2459" s="29"/>
      <c r="M2459" s="6">
        <f t="shared" si="574"/>
        <v>0</v>
      </c>
    </row>
    <row r="2460" spans="1:15" x14ac:dyDescent="0.25">
      <c r="A2460" s="35"/>
      <c r="B2460" s="35"/>
      <c r="C2460" s="35"/>
      <c r="D2460" s="35"/>
      <c r="E2460" s="35"/>
      <c r="F2460" s="35"/>
      <c r="G2460" s="35" t="s">
        <v>46</v>
      </c>
      <c r="H2460" s="36" t="s">
        <v>1527</v>
      </c>
      <c r="I2460" s="35" t="s">
        <v>48</v>
      </c>
      <c r="J2460" s="37">
        <f>TRUNC(J2459*H2460,2)</f>
        <v>652.49</v>
      </c>
      <c r="K2460" s="45">
        <f>TRUNC(H2460*K2459,2)</f>
        <v>652.49</v>
      </c>
      <c r="L2460" s="39">
        <f>J2460-K2460</f>
        <v>0</v>
      </c>
      <c r="M2460" s="6">
        <f t="shared" si="574"/>
        <v>0</v>
      </c>
      <c r="N2460" s="40">
        <f t="shared" ref="N2460:O2460" si="606">J2460</f>
        <v>652.49</v>
      </c>
      <c r="O2460" s="40">
        <f t="shared" si="606"/>
        <v>652.49</v>
      </c>
    </row>
    <row r="2461" spans="1:15" ht="0.75" customHeight="1" x14ac:dyDescent="0.25">
      <c r="A2461" s="41"/>
      <c r="B2461" s="41"/>
      <c r="C2461" s="41"/>
      <c r="D2461" s="41"/>
      <c r="E2461" s="41"/>
      <c r="F2461" s="41"/>
      <c r="G2461" s="41"/>
      <c r="H2461" s="41"/>
      <c r="I2461" s="41"/>
      <c r="J2461" s="41"/>
      <c r="K2461" s="42"/>
      <c r="L2461" s="43"/>
      <c r="M2461" s="6">
        <f t="shared" si="574"/>
        <v>0</v>
      </c>
      <c r="N2461" s="53"/>
      <c r="O2461" s="53"/>
    </row>
    <row r="2462" spans="1:15" ht="18" customHeight="1" x14ac:dyDescent="0.25">
      <c r="A2462" s="11" t="s">
        <v>1528</v>
      </c>
      <c r="B2462" s="12" t="s">
        <v>11</v>
      </c>
      <c r="C2462" s="11" t="s">
        <v>12</v>
      </c>
      <c r="D2462" s="11" t="s">
        <v>13</v>
      </c>
      <c r="E2462" s="185" t="s">
        <v>14</v>
      </c>
      <c r="F2462" s="184"/>
      <c r="G2462" s="13" t="s">
        <v>15</v>
      </c>
      <c r="H2462" s="12" t="s">
        <v>16</v>
      </c>
      <c r="I2462" s="12" t="s">
        <v>17</v>
      </c>
      <c r="J2462" s="12" t="s">
        <v>18</v>
      </c>
      <c r="K2462" s="14"/>
      <c r="L2462" s="15"/>
      <c r="M2462" s="6">
        <f t="shared" si="574"/>
        <v>0</v>
      </c>
    </row>
    <row r="2463" spans="1:15" ht="51.75" customHeight="1" x14ac:dyDescent="0.25">
      <c r="A2463" s="16" t="s">
        <v>19</v>
      </c>
      <c r="B2463" s="17" t="s">
        <v>1529</v>
      </c>
      <c r="C2463" s="16" t="s">
        <v>63</v>
      </c>
      <c r="D2463" s="16" t="s">
        <v>1530</v>
      </c>
      <c r="E2463" s="186" t="s">
        <v>1033</v>
      </c>
      <c r="F2463" s="184"/>
      <c r="G2463" s="18" t="s">
        <v>116</v>
      </c>
      <c r="H2463" s="19">
        <v>1</v>
      </c>
      <c r="I2463" s="20">
        <f>J2463</f>
        <v>1940.0099999999998</v>
      </c>
      <c r="J2463" s="20">
        <f>SUM(J2468+J2467+J2466+J2465+J2464)</f>
        <v>1940.0099999999998</v>
      </c>
      <c r="K2463" s="52">
        <f>SUM(K2464:K2468)</f>
        <v>1940.01</v>
      </c>
      <c r="L2463" s="22"/>
      <c r="M2463" s="6">
        <f t="shared" si="574"/>
        <v>0</v>
      </c>
    </row>
    <row r="2464" spans="1:15" ht="24" customHeight="1" x14ac:dyDescent="0.25">
      <c r="A2464" s="23" t="s">
        <v>25</v>
      </c>
      <c r="B2464" s="24" t="s">
        <v>73</v>
      </c>
      <c r="C2464" s="23" t="s">
        <v>21</v>
      </c>
      <c r="D2464" s="23" t="s">
        <v>74</v>
      </c>
      <c r="E2464" s="183" t="s">
        <v>23</v>
      </c>
      <c r="F2464" s="184"/>
      <c r="G2464" s="25" t="s">
        <v>24</v>
      </c>
      <c r="H2464" s="26">
        <v>5</v>
      </c>
      <c r="I2464" s="27">
        <v>20.32</v>
      </c>
      <c r="J2464" s="27">
        <v>101.6</v>
      </c>
      <c r="K2464" s="28">
        <f t="shared" ref="K2464:K2468" si="607">TRUNC(H2464*I2464,2)</f>
        <v>101.6</v>
      </c>
      <c r="L2464" s="29"/>
      <c r="M2464" s="6">
        <f t="shared" si="574"/>
        <v>0</v>
      </c>
    </row>
    <row r="2465" spans="1:15" ht="39" customHeight="1" x14ac:dyDescent="0.25">
      <c r="A2465" s="23" t="s">
        <v>25</v>
      </c>
      <c r="B2465" s="24" t="s">
        <v>1531</v>
      </c>
      <c r="C2465" s="23" t="s">
        <v>21</v>
      </c>
      <c r="D2465" s="23" t="s">
        <v>1532</v>
      </c>
      <c r="E2465" s="183" t="s">
        <v>641</v>
      </c>
      <c r="F2465" s="184"/>
      <c r="G2465" s="25" t="s">
        <v>77</v>
      </c>
      <c r="H2465" s="26">
        <v>5.18</v>
      </c>
      <c r="I2465" s="27">
        <v>9.52</v>
      </c>
      <c r="J2465" s="27">
        <v>49.31</v>
      </c>
      <c r="K2465" s="28">
        <f t="shared" si="607"/>
        <v>49.31</v>
      </c>
      <c r="L2465" s="29"/>
      <c r="M2465" s="6">
        <f t="shared" si="574"/>
        <v>0</v>
      </c>
    </row>
    <row r="2466" spans="1:15" ht="24" customHeight="1" x14ac:dyDescent="0.25">
      <c r="A2466" s="23" t="s">
        <v>25</v>
      </c>
      <c r="B2466" s="24" t="s">
        <v>146</v>
      </c>
      <c r="C2466" s="23" t="s">
        <v>21</v>
      </c>
      <c r="D2466" s="23" t="s">
        <v>147</v>
      </c>
      <c r="E2466" s="183" t="s">
        <v>23</v>
      </c>
      <c r="F2466" s="184"/>
      <c r="G2466" s="25" t="s">
        <v>24</v>
      </c>
      <c r="H2466" s="26">
        <v>5</v>
      </c>
      <c r="I2466" s="27">
        <v>25.62</v>
      </c>
      <c r="J2466" s="27">
        <v>128.1</v>
      </c>
      <c r="K2466" s="28">
        <f t="shared" si="607"/>
        <v>128.1</v>
      </c>
      <c r="L2466" s="29"/>
      <c r="M2466" s="6">
        <f t="shared" si="574"/>
        <v>0</v>
      </c>
    </row>
    <row r="2467" spans="1:15" ht="25.5" customHeight="1" x14ac:dyDescent="0.25">
      <c r="A2467" s="23" t="s">
        <v>28</v>
      </c>
      <c r="B2467" s="24" t="s">
        <v>1533</v>
      </c>
      <c r="C2467" s="23" t="s">
        <v>63</v>
      </c>
      <c r="D2467" s="23" t="s">
        <v>1534</v>
      </c>
      <c r="E2467" s="183" t="s">
        <v>31</v>
      </c>
      <c r="F2467" s="184"/>
      <c r="G2467" s="25" t="s">
        <v>116</v>
      </c>
      <c r="H2467" s="26">
        <v>1</v>
      </c>
      <c r="I2467" s="27">
        <v>1601</v>
      </c>
      <c r="J2467" s="27">
        <f>I2467</f>
        <v>1601</v>
      </c>
      <c r="K2467" s="28">
        <f t="shared" si="607"/>
        <v>1601</v>
      </c>
      <c r="L2467" s="29"/>
      <c r="M2467" s="6">
        <f t="shared" si="574"/>
        <v>0</v>
      </c>
    </row>
    <row r="2468" spans="1:15" ht="25.5" customHeight="1" x14ac:dyDescent="0.25">
      <c r="A2468" s="23" t="s">
        <v>28</v>
      </c>
      <c r="B2468" s="24" t="s">
        <v>1535</v>
      </c>
      <c r="C2468" s="23" t="s">
        <v>21</v>
      </c>
      <c r="D2468" s="23" t="s">
        <v>1536</v>
      </c>
      <c r="E2468" s="183" t="s">
        <v>31</v>
      </c>
      <c r="F2468" s="184"/>
      <c r="G2468" s="25" t="s">
        <v>159</v>
      </c>
      <c r="H2468" s="26">
        <v>24</v>
      </c>
      <c r="I2468" s="27">
        <v>2.5</v>
      </c>
      <c r="J2468" s="27">
        <f>I2468*H2468</f>
        <v>60</v>
      </c>
      <c r="K2468" s="28">
        <f t="shared" si="607"/>
        <v>60</v>
      </c>
      <c r="L2468" s="29"/>
      <c r="M2468" s="6">
        <f t="shared" si="574"/>
        <v>0</v>
      </c>
    </row>
    <row r="2469" spans="1:15" ht="18" customHeight="1" x14ac:dyDescent="0.25">
      <c r="A2469" s="30"/>
      <c r="B2469" s="30"/>
      <c r="C2469" s="30"/>
      <c r="D2469" s="30"/>
      <c r="E2469" s="30" t="s">
        <v>41</v>
      </c>
      <c r="F2469" s="31">
        <v>183.37</v>
      </c>
      <c r="G2469" s="30" t="s">
        <v>42</v>
      </c>
      <c r="H2469" s="31">
        <v>0</v>
      </c>
      <c r="I2469" s="30" t="s">
        <v>43</v>
      </c>
      <c r="J2469" s="31">
        <v>183.37</v>
      </c>
      <c r="K2469" s="32"/>
      <c r="L2469" s="29"/>
      <c r="M2469" s="6">
        <f t="shared" si="574"/>
        <v>0</v>
      </c>
    </row>
    <row r="2470" spans="1:15" ht="18" customHeight="1" x14ac:dyDescent="0.25">
      <c r="A2470" s="30"/>
      <c r="B2470" s="30"/>
      <c r="C2470" s="30"/>
      <c r="D2470" s="30"/>
      <c r="E2470" s="30" t="s">
        <v>44</v>
      </c>
      <c r="F2470" s="31">
        <v>503.36</v>
      </c>
      <c r="G2470" s="30"/>
      <c r="H2470" s="187" t="s">
        <v>45</v>
      </c>
      <c r="I2470" s="188"/>
      <c r="J2470" s="31">
        <v>2419.19</v>
      </c>
      <c r="K2470" s="46">
        <f>TRUNC(K2463*1.247,2)</f>
        <v>2419.19</v>
      </c>
      <c r="L2470" s="29"/>
      <c r="M2470" s="6">
        <f t="shared" si="574"/>
        <v>0</v>
      </c>
    </row>
    <row r="2471" spans="1:15" x14ac:dyDescent="0.25">
      <c r="A2471" s="35"/>
      <c r="B2471" s="35"/>
      <c r="C2471" s="35"/>
      <c r="D2471" s="35"/>
      <c r="E2471" s="35"/>
      <c r="F2471" s="35"/>
      <c r="G2471" s="35" t="s">
        <v>46</v>
      </c>
      <c r="H2471" s="36" t="s">
        <v>170</v>
      </c>
      <c r="I2471" s="35" t="s">
        <v>48</v>
      </c>
      <c r="J2471" s="37">
        <f>TRUNC(J2470*H2471,2)</f>
        <v>2419.19</v>
      </c>
      <c r="K2471" s="45">
        <f>TRUNC(H2471*K2470,2)</f>
        <v>2419.19</v>
      </c>
      <c r="L2471" s="39">
        <f>J2471-K2471</f>
        <v>0</v>
      </c>
      <c r="M2471" s="6">
        <f t="shared" si="574"/>
        <v>0</v>
      </c>
      <c r="N2471" s="40">
        <f t="shared" ref="N2471:O2471" si="608">J2471</f>
        <v>2419.19</v>
      </c>
      <c r="O2471" s="40">
        <f t="shared" si="608"/>
        <v>2419.19</v>
      </c>
    </row>
    <row r="2472" spans="1:15" ht="0.75" customHeight="1" x14ac:dyDescent="0.25">
      <c r="A2472" s="41"/>
      <c r="B2472" s="41"/>
      <c r="C2472" s="41"/>
      <c r="D2472" s="41"/>
      <c r="E2472" s="41"/>
      <c r="F2472" s="41"/>
      <c r="G2472" s="41"/>
      <c r="H2472" s="41"/>
      <c r="I2472" s="41"/>
      <c r="J2472" s="41"/>
      <c r="K2472" s="42"/>
      <c r="L2472" s="43"/>
      <c r="M2472" s="6">
        <f t="shared" si="574"/>
        <v>0</v>
      </c>
      <c r="N2472" s="53"/>
      <c r="O2472" s="53"/>
    </row>
    <row r="2473" spans="1:15" ht="18" customHeight="1" x14ac:dyDescent="0.25">
      <c r="A2473" s="11" t="s">
        <v>1537</v>
      </c>
      <c r="B2473" s="12" t="s">
        <v>11</v>
      </c>
      <c r="C2473" s="11" t="s">
        <v>12</v>
      </c>
      <c r="D2473" s="11" t="s">
        <v>13</v>
      </c>
      <c r="E2473" s="185" t="s">
        <v>14</v>
      </c>
      <c r="F2473" s="184"/>
      <c r="G2473" s="13" t="s">
        <v>15</v>
      </c>
      <c r="H2473" s="12" t="s">
        <v>16</v>
      </c>
      <c r="I2473" s="12" t="s">
        <v>17</v>
      </c>
      <c r="J2473" s="12" t="s">
        <v>18</v>
      </c>
      <c r="K2473" s="14"/>
      <c r="L2473" s="15"/>
      <c r="M2473" s="6">
        <f t="shared" si="574"/>
        <v>0</v>
      </c>
    </row>
    <row r="2474" spans="1:15" ht="25.5" customHeight="1" x14ac:dyDescent="0.25">
      <c r="A2474" s="16" t="s">
        <v>19</v>
      </c>
      <c r="B2474" s="17" t="s">
        <v>1538</v>
      </c>
      <c r="C2474" s="16" t="s">
        <v>21</v>
      </c>
      <c r="D2474" s="16" t="s">
        <v>1539</v>
      </c>
      <c r="E2474" s="186" t="s">
        <v>1516</v>
      </c>
      <c r="F2474" s="184"/>
      <c r="G2474" s="18" t="s">
        <v>77</v>
      </c>
      <c r="H2474" s="19">
        <v>1</v>
      </c>
      <c r="I2474" s="20">
        <v>175.49</v>
      </c>
      <c r="J2474" s="20">
        <f t="shared" ref="J2474:K2474" si="609">SUM(J2475:J2478)</f>
        <v>158.99</v>
      </c>
      <c r="K2474" s="52">
        <f t="shared" si="609"/>
        <v>158.99</v>
      </c>
      <c r="L2474" s="22"/>
      <c r="M2474" s="6">
        <f t="shared" si="574"/>
        <v>0</v>
      </c>
    </row>
    <row r="2475" spans="1:15" ht="24" customHeight="1" x14ac:dyDescent="0.25">
      <c r="A2475" s="23" t="s">
        <v>25</v>
      </c>
      <c r="B2475" s="24" t="s">
        <v>1540</v>
      </c>
      <c r="C2475" s="23" t="s">
        <v>21</v>
      </c>
      <c r="D2475" s="23" t="s">
        <v>1541</v>
      </c>
      <c r="E2475" s="183" t="s">
        <v>23</v>
      </c>
      <c r="F2475" s="184"/>
      <c r="G2475" s="25" t="s">
        <v>24</v>
      </c>
      <c r="H2475" s="26">
        <v>0.49830000000000002</v>
      </c>
      <c r="I2475" s="27">
        <v>23.14</v>
      </c>
      <c r="J2475" s="27">
        <f t="shared" ref="J2475:J2478" si="610">TRUNC(I2475*H2475,2)</f>
        <v>11.53</v>
      </c>
      <c r="K2475" s="28">
        <f t="shared" ref="K2475:K2478" si="611">TRUNC(H2475*I2475,2)</f>
        <v>11.53</v>
      </c>
      <c r="L2475" s="29"/>
      <c r="M2475" s="6">
        <f t="shared" si="574"/>
        <v>0</v>
      </c>
    </row>
    <row r="2476" spans="1:15" ht="25.5" customHeight="1" x14ac:dyDescent="0.25">
      <c r="A2476" s="23" t="s">
        <v>25</v>
      </c>
      <c r="B2476" s="24" t="s">
        <v>1542</v>
      </c>
      <c r="C2476" s="23" t="s">
        <v>21</v>
      </c>
      <c r="D2476" s="23" t="s">
        <v>1543</v>
      </c>
      <c r="E2476" s="183" t="s">
        <v>23</v>
      </c>
      <c r="F2476" s="184"/>
      <c r="G2476" s="25" t="s">
        <v>24</v>
      </c>
      <c r="H2476" s="26">
        <v>0.1124</v>
      </c>
      <c r="I2476" s="27">
        <v>21.21</v>
      </c>
      <c r="J2476" s="27">
        <f t="shared" si="610"/>
        <v>2.38</v>
      </c>
      <c r="K2476" s="28">
        <f t="shared" si="611"/>
        <v>2.38</v>
      </c>
      <c r="L2476" s="29"/>
      <c r="M2476" s="6">
        <f t="shared" si="574"/>
        <v>0</v>
      </c>
    </row>
    <row r="2477" spans="1:15" ht="24" customHeight="1" x14ac:dyDescent="0.25">
      <c r="A2477" s="23" t="s">
        <v>28</v>
      </c>
      <c r="B2477" s="24" t="s">
        <v>1544</v>
      </c>
      <c r="C2477" s="23" t="s">
        <v>21</v>
      </c>
      <c r="D2477" s="23" t="s">
        <v>1545</v>
      </c>
      <c r="E2477" s="183" t="s">
        <v>31</v>
      </c>
      <c r="F2477" s="184"/>
      <c r="G2477" s="25" t="s">
        <v>110</v>
      </c>
      <c r="H2477" s="26">
        <v>0.3</v>
      </c>
      <c r="I2477" s="27">
        <v>104.4</v>
      </c>
      <c r="J2477" s="27">
        <f t="shared" si="610"/>
        <v>31.32</v>
      </c>
      <c r="K2477" s="28">
        <f t="shared" si="611"/>
        <v>31.32</v>
      </c>
      <c r="L2477" s="29"/>
      <c r="M2477" s="6">
        <f t="shared" si="574"/>
        <v>0</v>
      </c>
    </row>
    <row r="2478" spans="1:15" ht="24" customHeight="1" x14ac:dyDescent="0.25">
      <c r="A2478" s="23" t="s">
        <v>28</v>
      </c>
      <c r="B2478" s="24" t="s">
        <v>1546</v>
      </c>
      <c r="C2478" s="23" t="s">
        <v>21</v>
      </c>
      <c r="D2478" s="23" t="s">
        <v>1547</v>
      </c>
      <c r="E2478" s="183" t="s">
        <v>31</v>
      </c>
      <c r="F2478" s="184"/>
      <c r="G2478" s="25" t="s">
        <v>80</v>
      </c>
      <c r="H2478" s="26">
        <v>2</v>
      </c>
      <c r="I2478" s="27">
        <v>56.88</v>
      </c>
      <c r="J2478" s="27">
        <f t="shared" si="610"/>
        <v>113.76</v>
      </c>
      <c r="K2478" s="28">
        <f t="shared" si="611"/>
        <v>113.76</v>
      </c>
      <c r="L2478" s="29"/>
      <c r="M2478" s="6">
        <f t="shared" si="574"/>
        <v>0</v>
      </c>
    </row>
    <row r="2479" spans="1:15" ht="18" customHeight="1" x14ac:dyDescent="0.25">
      <c r="A2479" s="30"/>
      <c r="B2479" s="30"/>
      <c r="C2479" s="30"/>
      <c r="D2479" s="30"/>
      <c r="E2479" s="30" t="s">
        <v>41</v>
      </c>
      <c r="F2479" s="31">
        <v>10.65</v>
      </c>
      <c r="G2479" s="30" t="s">
        <v>42</v>
      </c>
      <c r="H2479" s="31">
        <v>0</v>
      </c>
      <c r="I2479" s="30" t="s">
        <v>43</v>
      </c>
      <c r="J2479" s="31">
        <v>10.65</v>
      </c>
      <c r="K2479" s="46">
        <f>TRUNC(K2474*1.247,2)</f>
        <v>198.26</v>
      </c>
      <c r="L2479" s="29"/>
      <c r="M2479" s="6">
        <f t="shared" si="574"/>
        <v>0</v>
      </c>
    </row>
    <row r="2480" spans="1:15" ht="18" customHeight="1" x14ac:dyDescent="0.25">
      <c r="A2480" s="30"/>
      <c r="B2480" s="30"/>
      <c r="C2480" s="30"/>
      <c r="D2480" s="30"/>
      <c r="E2480" s="30" t="s">
        <v>44</v>
      </c>
      <c r="F2480" s="31">
        <v>45.1</v>
      </c>
      <c r="G2480" s="30"/>
      <c r="H2480" s="187" t="s">
        <v>45</v>
      </c>
      <c r="I2480" s="188"/>
      <c r="J2480" s="31">
        <f>TRUNC(J2474*1.247,2)</f>
        <v>198.26</v>
      </c>
      <c r="K2480" s="45"/>
      <c r="L2480" s="29"/>
      <c r="M2480" s="6">
        <f t="shared" si="574"/>
        <v>0</v>
      </c>
    </row>
    <row r="2481" spans="1:15" x14ac:dyDescent="0.25">
      <c r="A2481" s="35"/>
      <c r="B2481" s="35"/>
      <c r="C2481" s="35"/>
      <c r="D2481" s="35"/>
      <c r="E2481" s="35"/>
      <c r="F2481" s="35"/>
      <c r="G2481" s="35" t="s">
        <v>46</v>
      </c>
      <c r="H2481" s="36" t="s">
        <v>1509</v>
      </c>
      <c r="I2481" s="35" t="s">
        <v>48</v>
      </c>
      <c r="J2481" s="37">
        <f>TRUNC(J2480*H2481,2)</f>
        <v>3134.49</v>
      </c>
      <c r="K2481" s="45">
        <f>TRUNC(H2481*K2479,2)</f>
        <v>3134.49</v>
      </c>
      <c r="L2481" s="39">
        <f>J2481-K2481</f>
        <v>0</v>
      </c>
      <c r="M2481" s="6">
        <f t="shared" si="574"/>
        <v>0</v>
      </c>
      <c r="N2481" s="40">
        <f t="shared" ref="N2481:O2481" si="612">J2481</f>
        <v>3134.49</v>
      </c>
      <c r="O2481" s="40">
        <f t="shared" si="612"/>
        <v>3134.49</v>
      </c>
    </row>
    <row r="2482" spans="1:15" x14ac:dyDescent="0.25">
      <c r="A2482" s="41"/>
      <c r="B2482" s="41"/>
      <c r="C2482" s="41"/>
      <c r="D2482" s="41"/>
      <c r="E2482" s="41"/>
      <c r="F2482" s="41"/>
      <c r="G2482" s="41"/>
      <c r="H2482" s="41"/>
      <c r="I2482" s="41"/>
      <c r="J2482" s="41"/>
      <c r="K2482" s="42"/>
      <c r="L2482" s="43"/>
      <c r="M2482" s="6">
        <f t="shared" si="574"/>
        <v>0</v>
      </c>
      <c r="N2482" s="53"/>
      <c r="O2482" s="53"/>
    </row>
    <row r="2483" spans="1:15" ht="18" customHeight="1" x14ac:dyDescent="0.25">
      <c r="A2483" s="11" t="s">
        <v>1548</v>
      </c>
      <c r="B2483" s="12" t="s">
        <v>11</v>
      </c>
      <c r="C2483" s="11" t="s">
        <v>12</v>
      </c>
      <c r="D2483" s="11" t="s">
        <v>13</v>
      </c>
      <c r="E2483" s="185" t="s">
        <v>14</v>
      </c>
      <c r="F2483" s="184"/>
      <c r="G2483" s="13" t="s">
        <v>15</v>
      </c>
      <c r="H2483" s="12" t="s">
        <v>16</v>
      </c>
      <c r="I2483" s="12" t="s">
        <v>17</v>
      </c>
      <c r="J2483" s="12" t="s">
        <v>18</v>
      </c>
      <c r="K2483" s="14"/>
      <c r="L2483" s="15"/>
      <c r="M2483" s="6">
        <f t="shared" si="574"/>
        <v>0</v>
      </c>
    </row>
    <row r="2484" spans="1:15" ht="25.5" customHeight="1" x14ac:dyDescent="0.25">
      <c r="A2484" s="16" t="s">
        <v>19</v>
      </c>
      <c r="B2484" s="17" t="s">
        <v>741</v>
      </c>
      <c r="C2484" s="16" t="s">
        <v>21</v>
      </c>
      <c r="D2484" s="16" t="s">
        <v>742</v>
      </c>
      <c r="E2484" s="186" t="s">
        <v>543</v>
      </c>
      <c r="F2484" s="184"/>
      <c r="G2484" s="18" t="s">
        <v>83</v>
      </c>
      <c r="H2484" s="19">
        <v>1</v>
      </c>
      <c r="I2484" s="20">
        <v>7.7</v>
      </c>
      <c r="J2484" s="20">
        <v>7.7</v>
      </c>
      <c r="K2484" s="52">
        <f>SUM(K2485:K2486)</f>
        <v>7.6999999999999993</v>
      </c>
      <c r="L2484" s="22"/>
      <c r="M2484" s="6">
        <f t="shared" si="574"/>
        <v>0</v>
      </c>
    </row>
    <row r="2485" spans="1:15" ht="25.5" customHeight="1" x14ac:dyDescent="0.25">
      <c r="A2485" s="23" t="s">
        <v>25</v>
      </c>
      <c r="B2485" s="24" t="s">
        <v>706</v>
      </c>
      <c r="C2485" s="23" t="s">
        <v>21</v>
      </c>
      <c r="D2485" s="23" t="s">
        <v>707</v>
      </c>
      <c r="E2485" s="183" t="s">
        <v>23</v>
      </c>
      <c r="F2485" s="184"/>
      <c r="G2485" s="25" t="s">
        <v>24</v>
      </c>
      <c r="H2485" s="26">
        <v>6.6000000000000003E-2</v>
      </c>
      <c r="I2485" s="27">
        <v>21.96</v>
      </c>
      <c r="J2485" s="27">
        <v>1.44</v>
      </c>
      <c r="K2485" s="28">
        <f t="shared" ref="K2485:K2486" si="613">TRUNC(H2485*I2485,2)</f>
        <v>1.44</v>
      </c>
      <c r="L2485" s="29"/>
      <c r="M2485" s="6">
        <f t="shared" si="574"/>
        <v>0</v>
      </c>
    </row>
    <row r="2486" spans="1:15" ht="24" customHeight="1" x14ac:dyDescent="0.25">
      <c r="A2486" s="23" t="s">
        <v>25</v>
      </c>
      <c r="B2486" s="24" t="s">
        <v>702</v>
      </c>
      <c r="C2486" s="23" t="s">
        <v>21</v>
      </c>
      <c r="D2486" s="23" t="s">
        <v>703</v>
      </c>
      <c r="E2486" s="183" t="s">
        <v>23</v>
      </c>
      <c r="F2486" s="184"/>
      <c r="G2486" s="25" t="s">
        <v>24</v>
      </c>
      <c r="H2486" s="26">
        <v>0.23480000000000001</v>
      </c>
      <c r="I2486" s="27">
        <v>26.68</v>
      </c>
      <c r="J2486" s="27">
        <v>6.26</v>
      </c>
      <c r="K2486" s="28">
        <f t="shared" si="613"/>
        <v>6.26</v>
      </c>
      <c r="L2486" s="29"/>
      <c r="M2486" s="6">
        <f t="shared" si="574"/>
        <v>0</v>
      </c>
    </row>
    <row r="2487" spans="1:15" ht="18" customHeight="1" x14ac:dyDescent="0.25">
      <c r="A2487" s="30"/>
      <c r="B2487" s="30"/>
      <c r="C2487" s="30"/>
      <c r="D2487" s="30"/>
      <c r="E2487" s="30" t="s">
        <v>41</v>
      </c>
      <c r="F2487" s="31">
        <v>6.1</v>
      </c>
      <c r="G2487" s="30" t="s">
        <v>42</v>
      </c>
      <c r="H2487" s="31">
        <v>0</v>
      </c>
      <c r="I2487" s="30" t="s">
        <v>43</v>
      </c>
      <c r="J2487" s="31">
        <v>6.1</v>
      </c>
      <c r="K2487" s="32"/>
      <c r="L2487" s="29"/>
      <c r="M2487" s="6">
        <f t="shared" si="574"/>
        <v>0</v>
      </c>
    </row>
    <row r="2488" spans="1:15" ht="18" customHeight="1" x14ac:dyDescent="0.25">
      <c r="A2488" s="30"/>
      <c r="B2488" s="30"/>
      <c r="C2488" s="30"/>
      <c r="D2488" s="30"/>
      <c r="E2488" s="30" t="s">
        <v>44</v>
      </c>
      <c r="F2488" s="31">
        <v>1.97</v>
      </c>
      <c r="G2488" s="30"/>
      <c r="H2488" s="187" t="s">
        <v>45</v>
      </c>
      <c r="I2488" s="188"/>
      <c r="J2488" s="31">
        <v>9.6</v>
      </c>
      <c r="K2488" s="46">
        <f>TRUNC(K2484*1.247,2)</f>
        <v>9.6</v>
      </c>
      <c r="L2488" s="29"/>
      <c r="M2488" s="6">
        <f t="shared" si="574"/>
        <v>0</v>
      </c>
    </row>
    <row r="2489" spans="1:15" x14ac:dyDescent="0.25">
      <c r="A2489" s="35"/>
      <c r="B2489" s="35"/>
      <c r="C2489" s="35"/>
      <c r="D2489" s="35"/>
      <c r="E2489" s="35"/>
      <c r="F2489" s="35"/>
      <c r="G2489" s="35" t="s">
        <v>46</v>
      </c>
      <c r="H2489" s="36" t="s">
        <v>826</v>
      </c>
      <c r="I2489" s="35" t="s">
        <v>48</v>
      </c>
      <c r="J2489" s="37">
        <f>TRUNC(J2488*H2489,2)</f>
        <v>67.2</v>
      </c>
      <c r="K2489" s="45">
        <f>TRUNC(H2489*K2488,2)</f>
        <v>67.2</v>
      </c>
      <c r="L2489" s="39">
        <f>J2489-K2489</f>
        <v>0</v>
      </c>
      <c r="M2489" s="6">
        <f t="shared" si="574"/>
        <v>0</v>
      </c>
      <c r="N2489" s="40">
        <f t="shared" ref="N2489:O2489" si="614">J2489</f>
        <v>67.2</v>
      </c>
      <c r="O2489" s="40">
        <f t="shared" si="614"/>
        <v>67.2</v>
      </c>
    </row>
    <row r="2490" spans="1:15" ht="0.75" customHeight="1" x14ac:dyDescent="0.25">
      <c r="A2490" s="41"/>
      <c r="B2490" s="41"/>
      <c r="C2490" s="41"/>
      <c r="D2490" s="41"/>
      <c r="E2490" s="41"/>
      <c r="F2490" s="41"/>
      <c r="G2490" s="41"/>
      <c r="H2490" s="41"/>
      <c r="I2490" s="41"/>
      <c r="J2490" s="41"/>
      <c r="K2490" s="42"/>
      <c r="L2490" s="43"/>
      <c r="M2490" s="6">
        <f t="shared" si="574"/>
        <v>0</v>
      </c>
      <c r="N2490" s="53"/>
      <c r="O2490" s="53"/>
    </row>
    <row r="2491" spans="1:15" ht="18" customHeight="1" x14ac:dyDescent="0.25">
      <c r="A2491" s="11" t="s">
        <v>1549</v>
      </c>
      <c r="B2491" s="12" t="s">
        <v>11</v>
      </c>
      <c r="C2491" s="11" t="s">
        <v>12</v>
      </c>
      <c r="D2491" s="11" t="s">
        <v>13</v>
      </c>
      <c r="E2491" s="185" t="s">
        <v>14</v>
      </c>
      <c r="F2491" s="184"/>
      <c r="G2491" s="13" t="s">
        <v>15</v>
      </c>
      <c r="H2491" s="12" t="s">
        <v>16</v>
      </c>
      <c r="I2491" s="12" t="s">
        <v>17</v>
      </c>
      <c r="J2491" s="12" t="s">
        <v>18</v>
      </c>
      <c r="K2491" s="14"/>
      <c r="L2491" s="15"/>
      <c r="M2491" s="6">
        <f t="shared" si="574"/>
        <v>0</v>
      </c>
    </row>
    <row r="2492" spans="1:15" ht="39" customHeight="1" x14ac:dyDescent="0.25">
      <c r="A2492" s="16" t="s">
        <v>19</v>
      </c>
      <c r="B2492" s="17" t="s">
        <v>1227</v>
      </c>
      <c r="C2492" s="16" t="s">
        <v>21</v>
      </c>
      <c r="D2492" s="16" t="s">
        <v>1228</v>
      </c>
      <c r="E2492" s="186" t="s">
        <v>543</v>
      </c>
      <c r="F2492" s="184"/>
      <c r="G2492" s="18" t="s">
        <v>83</v>
      </c>
      <c r="H2492" s="19">
        <v>1</v>
      </c>
      <c r="I2492" s="20">
        <v>21.62</v>
      </c>
      <c r="J2492" s="20">
        <v>21.62</v>
      </c>
      <c r="K2492" s="52">
        <f>SUM(K2493:K2496)</f>
        <v>21.62</v>
      </c>
      <c r="L2492" s="22"/>
      <c r="M2492" s="6">
        <f t="shared" si="574"/>
        <v>0</v>
      </c>
    </row>
    <row r="2493" spans="1:15" ht="25.5" customHeight="1" x14ac:dyDescent="0.25">
      <c r="A2493" s="23" t="s">
        <v>25</v>
      </c>
      <c r="B2493" s="24" t="s">
        <v>1113</v>
      </c>
      <c r="C2493" s="23" t="s">
        <v>21</v>
      </c>
      <c r="D2493" s="23" t="s">
        <v>1114</v>
      </c>
      <c r="E2493" s="183" t="s">
        <v>23</v>
      </c>
      <c r="F2493" s="184"/>
      <c r="G2493" s="25" t="s">
        <v>24</v>
      </c>
      <c r="H2493" s="26">
        <v>0.38</v>
      </c>
      <c r="I2493" s="27">
        <v>20.92</v>
      </c>
      <c r="J2493" s="27">
        <v>7.94</v>
      </c>
      <c r="K2493" s="28">
        <f t="shared" ref="K2493:K2496" si="615">TRUNC(H2493*I2493,2)</f>
        <v>7.94</v>
      </c>
      <c r="L2493" s="29"/>
      <c r="M2493" s="6">
        <f t="shared" si="574"/>
        <v>0</v>
      </c>
    </row>
    <row r="2494" spans="1:15" ht="25.5" customHeight="1" x14ac:dyDescent="0.25">
      <c r="A2494" s="23" t="s">
        <v>25</v>
      </c>
      <c r="B2494" s="24" t="s">
        <v>160</v>
      </c>
      <c r="C2494" s="23" t="s">
        <v>21</v>
      </c>
      <c r="D2494" s="23" t="s">
        <v>161</v>
      </c>
      <c r="E2494" s="183" t="s">
        <v>23</v>
      </c>
      <c r="F2494" s="184"/>
      <c r="G2494" s="25" t="s">
        <v>24</v>
      </c>
      <c r="H2494" s="26">
        <v>0.38</v>
      </c>
      <c r="I2494" s="27">
        <v>25.55</v>
      </c>
      <c r="J2494" s="27">
        <v>9.6999999999999993</v>
      </c>
      <c r="K2494" s="28">
        <f t="shared" si="615"/>
        <v>9.6999999999999993</v>
      </c>
      <c r="L2494" s="29"/>
      <c r="M2494" s="6">
        <f t="shared" si="574"/>
        <v>0</v>
      </c>
    </row>
    <row r="2495" spans="1:15" ht="25.5" customHeight="1" x14ac:dyDescent="0.25">
      <c r="A2495" s="23" t="s">
        <v>28</v>
      </c>
      <c r="B2495" s="24" t="s">
        <v>1229</v>
      </c>
      <c r="C2495" s="23" t="s">
        <v>21</v>
      </c>
      <c r="D2495" s="23" t="s">
        <v>1230</v>
      </c>
      <c r="E2495" s="183" t="s">
        <v>31</v>
      </c>
      <c r="F2495" s="184"/>
      <c r="G2495" s="25" t="s">
        <v>83</v>
      </c>
      <c r="H2495" s="26">
        <v>1.0492999999999999</v>
      </c>
      <c r="I2495" s="27">
        <v>3.57</v>
      </c>
      <c r="J2495" s="27">
        <v>3.74</v>
      </c>
      <c r="K2495" s="28">
        <f t="shared" si="615"/>
        <v>3.74</v>
      </c>
      <c r="L2495" s="29"/>
      <c r="M2495" s="6">
        <f t="shared" si="574"/>
        <v>0</v>
      </c>
    </row>
    <row r="2496" spans="1:15" ht="24" customHeight="1" x14ac:dyDescent="0.25">
      <c r="A2496" s="23" t="s">
        <v>28</v>
      </c>
      <c r="B2496" s="24" t="s">
        <v>1119</v>
      </c>
      <c r="C2496" s="23" t="s">
        <v>21</v>
      </c>
      <c r="D2496" s="23" t="s">
        <v>1120</v>
      </c>
      <c r="E2496" s="183" t="s">
        <v>31</v>
      </c>
      <c r="F2496" s="184"/>
      <c r="G2496" s="25" t="s">
        <v>159</v>
      </c>
      <c r="H2496" s="26">
        <v>8.8599999999999998E-2</v>
      </c>
      <c r="I2496" s="27">
        <v>2.75</v>
      </c>
      <c r="J2496" s="27">
        <v>0.24</v>
      </c>
      <c r="K2496" s="28">
        <f t="shared" si="615"/>
        <v>0.24</v>
      </c>
      <c r="L2496" s="29"/>
      <c r="M2496" s="6">
        <f t="shared" si="574"/>
        <v>0</v>
      </c>
    </row>
    <row r="2497" spans="1:15" ht="18" customHeight="1" x14ac:dyDescent="0.25">
      <c r="A2497" s="30"/>
      <c r="B2497" s="30"/>
      <c r="C2497" s="30"/>
      <c r="D2497" s="30"/>
      <c r="E2497" s="30" t="s">
        <v>41</v>
      </c>
      <c r="F2497" s="31">
        <v>14.1</v>
      </c>
      <c r="G2497" s="30" t="s">
        <v>42</v>
      </c>
      <c r="H2497" s="31">
        <v>0</v>
      </c>
      <c r="I2497" s="30" t="s">
        <v>43</v>
      </c>
      <c r="J2497" s="31">
        <v>14.1</v>
      </c>
      <c r="K2497" s="32"/>
      <c r="L2497" s="29"/>
      <c r="M2497" s="6">
        <f t="shared" si="574"/>
        <v>0</v>
      </c>
    </row>
    <row r="2498" spans="1:15" ht="18" customHeight="1" x14ac:dyDescent="0.25">
      <c r="A2498" s="30"/>
      <c r="B2498" s="30"/>
      <c r="C2498" s="30"/>
      <c r="D2498" s="30"/>
      <c r="E2498" s="30" t="s">
        <v>44</v>
      </c>
      <c r="F2498" s="31">
        <v>5.55</v>
      </c>
      <c r="G2498" s="30"/>
      <c r="H2498" s="187" t="s">
        <v>45</v>
      </c>
      <c r="I2498" s="188"/>
      <c r="J2498" s="31">
        <v>26.96</v>
      </c>
      <c r="K2498" s="46">
        <f>TRUNC(K2492*1.247,2)</f>
        <v>26.96</v>
      </c>
      <c r="L2498" s="29"/>
      <c r="M2498" s="6">
        <f t="shared" si="574"/>
        <v>0</v>
      </c>
    </row>
    <row r="2499" spans="1:15" x14ac:dyDescent="0.25">
      <c r="A2499" s="35"/>
      <c r="B2499" s="35"/>
      <c r="C2499" s="35"/>
      <c r="D2499" s="35"/>
      <c r="E2499" s="35"/>
      <c r="F2499" s="35"/>
      <c r="G2499" s="35" t="s">
        <v>46</v>
      </c>
      <c r="H2499" s="36" t="s">
        <v>1550</v>
      </c>
      <c r="I2499" s="35" t="s">
        <v>48</v>
      </c>
      <c r="J2499" s="37">
        <f>TRUNC(J2498*H2499,2)</f>
        <v>611.99</v>
      </c>
      <c r="K2499" s="45">
        <f>TRUNC(H2499*K2498,2)</f>
        <v>611.99</v>
      </c>
      <c r="L2499" s="39">
        <f>J2499-K2499</f>
        <v>0</v>
      </c>
      <c r="M2499" s="6">
        <f t="shared" si="574"/>
        <v>0</v>
      </c>
      <c r="N2499" s="40">
        <f t="shared" ref="N2499:O2499" si="616">J2499</f>
        <v>611.99</v>
      </c>
      <c r="O2499" s="40">
        <f t="shared" si="616"/>
        <v>611.99</v>
      </c>
    </row>
    <row r="2500" spans="1:15" ht="0.75" customHeight="1" x14ac:dyDescent="0.25">
      <c r="A2500" s="41"/>
      <c r="B2500" s="41"/>
      <c r="C2500" s="41"/>
      <c r="D2500" s="41"/>
      <c r="E2500" s="41"/>
      <c r="F2500" s="41"/>
      <c r="G2500" s="41"/>
      <c r="H2500" s="41"/>
      <c r="I2500" s="41"/>
      <c r="J2500" s="41"/>
      <c r="K2500" s="42"/>
      <c r="L2500" s="43"/>
      <c r="M2500" s="6">
        <f t="shared" si="574"/>
        <v>0</v>
      </c>
    </row>
    <row r="2501" spans="1:15" ht="18" customHeight="1" x14ac:dyDescent="0.25">
      <c r="A2501" s="11" t="s">
        <v>1551</v>
      </c>
      <c r="B2501" s="12" t="s">
        <v>11</v>
      </c>
      <c r="C2501" s="11" t="s">
        <v>12</v>
      </c>
      <c r="D2501" s="11" t="s">
        <v>13</v>
      </c>
      <c r="E2501" s="185" t="s">
        <v>14</v>
      </c>
      <c r="F2501" s="184"/>
      <c r="G2501" s="13" t="s">
        <v>15</v>
      </c>
      <c r="H2501" s="12" t="s">
        <v>16</v>
      </c>
      <c r="I2501" s="12" t="s">
        <v>17</v>
      </c>
      <c r="J2501" s="12" t="s">
        <v>18</v>
      </c>
      <c r="K2501" s="14"/>
      <c r="L2501" s="15"/>
      <c r="M2501" s="6">
        <f t="shared" si="574"/>
        <v>0</v>
      </c>
    </row>
    <row r="2502" spans="1:15" ht="39" customHeight="1" x14ac:dyDescent="0.25">
      <c r="A2502" s="16" t="s">
        <v>19</v>
      </c>
      <c r="B2502" s="17" t="s">
        <v>1552</v>
      </c>
      <c r="C2502" s="16" t="s">
        <v>21</v>
      </c>
      <c r="D2502" s="16" t="s">
        <v>1553</v>
      </c>
      <c r="E2502" s="186" t="s">
        <v>543</v>
      </c>
      <c r="F2502" s="184"/>
      <c r="G2502" s="18" t="s">
        <v>159</v>
      </c>
      <c r="H2502" s="19">
        <v>1</v>
      </c>
      <c r="I2502" s="20">
        <v>8.99</v>
      </c>
      <c r="J2502" s="20">
        <v>8.99</v>
      </c>
      <c r="K2502" s="52">
        <f>SUM(K2503:K2508)</f>
        <v>8.9899999999999984</v>
      </c>
      <c r="L2502" s="22"/>
      <c r="M2502" s="6">
        <f t="shared" si="574"/>
        <v>0</v>
      </c>
    </row>
    <row r="2503" spans="1:15" ht="25.5" customHeight="1" x14ac:dyDescent="0.25">
      <c r="A2503" s="23" t="s">
        <v>25</v>
      </c>
      <c r="B2503" s="24" t="s">
        <v>160</v>
      </c>
      <c r="C2503" s="23" t="s">
        <v>21</v>
      </c>
      <c r="D2503" s="23" t="s">
        <v>161</v>
      </c>
      <c r="E2503" s="183" t="s">
        <v>23</v>
      </c>
      <c r="F2503" s="184"/>
      <c r="G2503" s="25" t="s">
        <v>24</v>
      </c>
      <c r="H2503" s="26">
        <v>0.152</v>
      </c>
      <c r="I2503" s="27">
        <v>25.55</v>
      </c>
      <c r="J2503" s="27">
        <v>3.88</v>
      </c>
      <c r="K2503" s="28">
        <f t="shared" ref="K2503:K2508" si="617">TRUNC(H2503*I2503,2)</f>
        <v>3.88</v>
      </c>
      <c r="L2503" s="29"/>
      <c r="M2503" s="6">
        <f t="shared" si="574"/>
        <v>0</v>
      </c>
    </row>
    <row r="2504" spans="1:15" ht="25.5" customHeight="1" x14ac:dyDescent="0.25">
      <c r="A2504" s="23" t="s">
        <v>25</v>
      </c>
      <c r="B2504" s="24" t="s">
        <v>1113</v>
      </c>
      <c r="C2504" s="23" t="s">
        <v>21</v>
      </c>
      <c r="D2504" s="23" t="s">
        <v>1114</v>
      </c>
      <c r="E2504" s="183" t="s">
        <v>23</v>
      </c>
      <c r="F2504" s="184"/>
      <c r="G2504" s="25" t="s">
        <v>24</v>
      </c>
      <c r="H2504" s="26">
        <v>0.152</v>
      </c>
      <c r="I2504" s="27">
        <v>20.92</v>
      </c>
      <c r="J2504" s="27">
        <v>3.17</v>
      </c>
      <c r="K2504" s="28">
        <f t="shared" si="617"/>
        <v>3.17</v>
      </c>
      <c r="L2504" s="29"/>
      <c r="M2504" s="6">
        <f t="shared" si="574"/>
        <v>0</v>
      </c>
    </row>
    <row r="2505" spans="1:15" ht="24" customHeight="1" x14ac:dyDescent="0.25">
      <c r="A2505" s="23" t="s">
        <v>28</v>
      </c>
      <c r="B2505" s="24" t="s">
        <v>1125</v>
      </c>
      <c r="C2505" s="23" t="s">
        <v>21</v>
      </c>
      <c r="D2505" s="23" t="s">
        <v>1126</v>
      </c>
      <c r="E2505" s="183" t="s">
        <v>31</v>
      </c>
      <c r="F2505" s="184"/>
      <c r="G2505" s="25" t="s">
        <v>159</v>
      </c>
      <c r="H2505" s="26">
        <v>7.1000000000000004E-3</v>
      </c>
      <c r="I2505" s="27">
        <v>76.94</v>
      </c>
      <c r="J2505" s="27">
        <v>0.54</v>
      </c>
      <c r="K2505" s="28">
        <f t="shared" si="617"/>
        <v>0.54</v>
      </c>
      <c r="L2505" s="29"/>
      <c r="M2505" s="6">
        <f t="shared" si="574"/>
        <v>0</v>
      </c>
    </row>
    <row r="2506" spans="1:15" ht="24" customHeight="1" x14ac:dyDescent="0.25">
      <c r="A2506" s="23" t="s">
        <v>28</v>
      </c>
      <c r="B2506" s="24" t="s">
        <v>1119</v>
      </c>
      <c r="C2506" s="23" t="s">
        <v>21</v>
      </c>
      <c r="D2506" s="23" t="s">
        <v>1120</v>
      </c>
      <c r="E2506" s="183" t="s">
        <v>31</v>
      </c>
      <c r="F2506" s="184"/>
      <c r="G2506" s="25" t="s">
        <v>159</v>
      </c>
      <c r="H2506" s="26">
        <v>3.3799999999999997E-2</v>
      </c>
      <c r="I2506" s="27">
        <v>2.75</v>
      </c>
      <c r="J2506" s="27">
        <v>0.09</v>
      </c>
      <c r="K2506" s="28">
        <f t="shared" si="617"/>
        <v>0.09</v>
      </c>
      <c r="L2506" s="29"/>
      <c r="M2506" s="6">
        <f t="shared" si="574"/>
        <v>0</v>
      </c>
    </row>
    <row r="2507" spans="1:15" ht="25.5" customHeight="1" x14ac:dyDescent="0.25">
      <c r="A2507" s="23" t="s">
        <v>28</v>
      </c>
      <c r="B2507" s="24" t="s">
        <v>1140</v>
      </c>
      <c r="C2507" s="23" t="s">
        <v>21</v>
      </c>
      <c r="D2507" s="23" t="s">
        <v>1141</v>
      </c>
      <c r="E2507" s="183" t="s">
        <v>31</v>
      </c>
      <c r="F2507" s="184"/>
      <c r="G2507" s="25" t="s">
        <v>159</v>
      </c>
      <c r="H2507" s="26">
        <v>1</v>
      </c>
      <c r="I2507" s="27">
        <v>0.62</v>
      </c>
      <c r="J2507" s="27">
        <v>0.62</v>
      </c>
      <c r="K2507" s="28">
        <f t="shared" si="617"/>
        <v>0.62</v>
      </c>
      <c r="L2507" s="29"/>
      <c r="M2507" s="6">
        <f t="shared" si="574"/>
        <v>0</v>
      </c>
    </row>
    <row r="2508" spans="1:15" ht="25.5" customHeight="1" x14ac:dyDescent="0.25">
      <c r="A2508" s="23" t="s">
        <v>28</v>
      </c>
      <c r="B2508" s="24" t="s">
        <v>1117</v>
      </c>
      <c r="C2508" s="23" t="s">
        <v>21</v>
      </c>
      <c r="D2508" s="23" t="s">
        <v>1118</v>
      </c>
      <c r="E2508" s="183" t="s">
        <v>31</v>
      </c>
      <c r="F2508" s="184"/>
      <c r="G2508" s="25" t="s">
        <v>159</v>
      </c>
      <c r="H2508" s="26">
        <v>8.0000000000000002E-3</v>
      </c>
      <c r="I2508" s="27">
        <v>87.17</v>
      </c>
      <c r="J2508" s="27">
        <v>0.69</v>
      </c>
      <c r="K2508" s="28">
        <f t="shared" si="617"/>
        <v>0.69</v>
      </c>
      <c r="L2508" s="29"/>
      <c r="M2508" s="6">
        <f t="shared" si="574"/>
        <v>0</v>
      </c>
    </row>
    <row r="2509" spans="1:15" ht="18" customHeight="1" x14ac:dyDescent="0.25">
      <c r="A2509" s="30"/>
      <c r="B2509" s="30"/>
      <c r="C2509" s="30"/>
      <c r="D2509" s="30"/>
      <c r="E2509" s="30" t="s">
        <v>41</v>
      </c>
      <c r="F2509" s="31">
        <v>5.64</v>
      </c>
      <c r="G2509" s="30" t="s">
        <v>42</v>
      </c>
      <c r="H2509" s="31">
        <v>0</v>
      </c>
      <c r="I2509" s="30" t="s">
        <v>43</v>
      </c>
      <c r="J2509" s="31">
        <v>5.64</v>
      </c>
      <c r="K2509" s="32"/>
      <c r="L2509" s="29"/>
      <c r="M2509" s="6">
        <f t="shared" si="574"/>
        <v>0</v>
      </c>
    </row>
    <row r="2510" spans="1:15" ht="18" customHeight="1" x14ac:dyDescent="0.25">
      <c r="A2510" s="30"/>
      <c r="B2510" s="30"/>
      <c r="C2510" s="30"/>
      <c r="D2510" s="30"/>
      <c r="E2510" s="30" t="s">
        <v>44</v>
      </c>
      <c r="F2510" s="31">
        <v>2.31</v>
      </c>
      <c r="G2510" s="30"/>
      <c r="H2510" s="187" t="s">
        <v>45</v>
      </c>
      <c r="I2510" s="188"/>
      <c r="J2510" s="31">
        <v>11.21</v>
      </c>
      <c r="K2510" s="46">
        <f>TRUNC(K2502*1.247,2)</f>
        <v>11.21</v>
      </c>
      <c r="L2510" s="29"/>
      <c r="M2510" s="6">
        <f t="shared" si="574"/>
        <v>0</v>
      </c>
    </row>
    <row r="2511" spans="1:15" x14ac:dyDescent="0.25">
      <c r="A2511" s="35"/>
      <c r="B2511" s="35"/>
      <c r="C2511" s="35"/>
      <c r="D2511" s="35"/>
      <c r="E2511" s="35"/>
      <c r="F2511" s="35"/>
      <c r="G2511" s="35" t="s">
        <v>46</v>
      </c>
      <c r="H2511" s="36" t="s">
        <v>443</v>
      </c>
      <c r="I2511" s="35" t="s">
        <v>48</v>
      </c>
      <c r="J2511" s="37">
        <f>TRUNC(J2510*H2511,2)</f>
        <v>67.260000000000005</v>
      </c>
      <c r="K2511" s="45">
        <f>TRUNC(H2511*K2510,2)</f>
        <v>67.260000000000005</v>
      </c>
      <c r="L2511" s="39">
        <f>J2511-K2511</f>
        <v>0</v>
      </c>
      <c r="M2511" s="6">
        <f t="shared" si="574"/>
        <v>0</v>
      </c>
      <c r="N2511" s="40">
        <f t="shared" ref="N2511:O2511" si="618">J2511</f>
        <v>67.260000000000005</v>
      </c>
      <c r="O2511" s="40">
        <f t="shared" si="618"/>
        <v>67.260000000000005</v>
      </c>
    </row>
    <row r="2512" spans="1:15" ht="0.75" customHeight="1" x14ac:dyDescent="0.25">
      <c r="A2512" s="41"/>
      <c r="B2512" s="41"/>
      <c r="C2512" s="41"/>
      <c r="D2512" s="41"/>
      <c r="E2512" s="41"/>
      <c r="F2512" s="41"/>
      <c r="G2512" s="41"/>
      <c r="H2512" s="41"/>
      <c r="I2512" s="41"/>
      <c r="J2512" s="41"/>
      <c r="K2512" s="42"/>
      <c r="L2512" s="43"/>
      <c r="M2512" s="6">
        <f t="shared" si="574"/>
        <v>0</v>
      </c>
    </row>
    <row r="2513" spans="1:15" ht="18" customHeight="1" x14ac:dyDescent="0.25">
      <c r="A2513" s="11" t="s">
        <v>1554</v>
      </c>
      <c r="B2513" s="12" t="s">
        <v>11</v>
      </c>
      <c r="C2513" s="11" t="s">
        <v>12</v>
      </c>
      <c r="D2513" s="11" t="s">
        <v>13</v>
      </c>
      <c r="E2513" s="185" t="s">
        <v>14</v>
      </c>
      <c r="F2513" s="184"/>
      <c r="G2513" s="13" t="s">
        <v>15</v>
      </c>
      <c r="H2513" s="12" t="s">
        <v>16</v>
      </c>
      <c r="I2513" s="12" t="s">
        <v>17</v>
      </c>
      <c r="J2513" s="12" t="s">
        <v>18</v>
      </c>
      <c r="K2513" s="14"/>
      <c r="L2513" s="15"/>
      <c r="M2513" s="6">
        <f t="shared" si="574"/>
        <v>0</v>
      </c>
    </row>
    <row r="2514" spans="1:15" ht="39" customHeight="1" x14ac:dyDescent="0.25">
      <c r="A2514" s="16" t="s">
        <v>19</v>
      </c>
      <c r="B2514" s="17" t="s">
        <v>1555</v>
      </c>
      <c r="C2514" s="16" t="s">
        <v>21</v>
      </c>
      <c r="D2514" s="16" t="s">
        <v>1556</v>
      </c>
      <c r="E2514" s="186" t="s">
        <v>543</v>
      </c>
      <c r="F2514" s="184"/>
      <c r="G2514" s="18" t="s">
        <v>159</v>
      </c>
      <c r="H2514" s="19">
        <v>1</v>
      </c>
      <c r="I2514" s="20">
        <v>9.66</v>
      </c>
      <c r="J2514" s="20">
        <v>9.66</v>
      </c>
      <c r="K2514" s="52">
        <f>SUM(K2515:K2520)</f>
        <v>9.66</v>
      </c>
      <c r="L2514" s="22"/>
      <c r="M2514" s="6">
        <f t="shared" si="574"/>
        <v>0</v>
      </c>
    </row>
    <row r="2515" spans="1:15" ht="25.5" customHeight="1" x14ac:dyDescent="0.25">
      <c r="A2515" s="23" t="s">
        <v>25</v>
      </c>
      <c r="B2515" s="24" t="s">
        <v>160</v>
      </c>
      <c r="C2515" s="23" t="s">
        <v>21</v>
      </c>
      <c r="D2515" s="23" t="s">
        <v>161</v>
      </c>
      <c r="E2515" s="183" t="s">
        <v>23</v>
      </c>
      <c r="F2515" s="184"/>
      <c r="G2515" s="25" t="s">
        <v>24</v>
      </c>
      <c r="H2515" s="26">
        <v>0.152</v>
      </c>
      <c r="I2515" s="27">
        <v>25.55</v>
      </c>
      <c r="J2515" s="27">
        <v>3.88</v>
      </c>
      <c r="K2515" s="28">
        <f t="shared" ref="K2515:K2520" si="619">TRUNC(H2515*I2515,2)</f>
        <v>3.88</v>
      </c>
      <c r="L2515" s="29"/>
      <c r="M2515" s="6">
        <f t="shared" si="574"/>
        <v>0</v>
      </c>
    </row>
    <row r="2516" spans="1:15" ht="25.5" customHeight="1" x14ac:dyDescent="0.25">
      <c r="A2516" s="23" t="s">
        <v>25</v>
      </c>
      <c r="B2516" s="24" t="s">
        <v>1113</v>
      </c>
      <c r="C2516" s="23" t="s">
        <v>21</v>
      </c>
      <c r="D2516" s="23" t="s">
        <v>1114</v>
      </c>
      <c r="E2516" s="183" t="s">
        <v>23</v>
      </c>
      <c r="F2516" s="184"/>
      <c r="G2516" s="25" t="s">
        <v>24</v>
      </c>
      <c r="H2516" s="26">
        <v>0.152</v>
      </c>
      <c r="I2516" s="27">
        <v>20.92</v>
      </c>
      <c r="J2516" s="27">
        <v>3.17</v>
      </c>
      <c r="K2516" s="28">
        <f t="shared" si="619"/>
        <v>3.17</v>
      </c>
      <c r="L2516" s="29"/>
      <c r="M2516" s="6">
        <f t="shared" si="574"/>
        <v>0</v>
      </c>
    </row>
    <row r="2517" spans="1:15" ht="24" customHeight="1" x14ac:dyDescent="0.25">
      <c r="A2517" s="23" t="s">
        <v>28</v>
      </c>
      <c r="B2517" s="24" t="s">
        <v>1119</v>
      </c>
      <c r="C2517" s="23" t="s">
        <v>21</v>
      </c>
      <c r="D2517" s="23" t="s">
        <v>1120</v>
      </c>
      <c r="E2517" s="183" t="s">
        <v>31</v>
      </c>
      <c r="F2517" s="184"/>
      <c r="G2517" s="25" t="s">
        <v>159</v>
      </c>
      <c r="H2517" s="26">
        <v>3.3799999999999997E-2</v>
      </c>
      <c r="I2517" s="27">
        <v>2.75</v>
      </c>
      <c r="J2517" s="27">
        <v>0.09</v>
      </c>
      <c r="K2517" s="28">
        <f t="shared" si="619"/>
        <v>0.09</v>
      </c>
      <c r="L2517" s="29"/>
      <c r="M2517" s="6">
        <f t="shared" si="574"/>
        <v>0</v>
      </c>
    </row>
    <row r="2518" spans="1:15" ht="25.5" customHeight="1" x14ac:dyDescent="0.25">
      <c r="A2518" s="23" t="s">
        <v>28</v>
      </c>
      <c r="B2518" s="24" t="s">
        <v>1557</v>
      </c>
      <c r="C2518" s="23" t="s">
        <v>21</v>
      </c>
      <c r="D2518" s="23" t="s">
        <v>1558</v>
      </c>
      <c r="E2518" s="183" t="s">
        <v>31</v>
      </c>
      <c r="F2518" s="184"/>
      <c r="G2518" s="25" t="s">
        <v>159</v>
      </c>
      <c r="H2518" s="26">
        <v>1</v>
      </c>
      <c r="I2518" s="27">
        <v>1.29</v>
      </c>
      <c r="J2518" s="27">
        <v>1.29</v>
      </c>
      <c r="K2518" s="28">
        <f t="shared" si="619"/>
        <v>1.29</v>
      </c>
      <c r="L2518" s="29"/>
      <c r="M2518" s="6">
        <f t="shared" si="574"/>
        <v>0</v>
      </c>
    </row>
    <row r="2519" spans="1:15" ht="25.5" customHeight="1" x14ac:dyDescent="0.25">
      <c r="A2519" s="23" t="s">
        <v>28</v>
      </c>
      <c r="B2519" s="24" t="s">
        <v>1117</v>
      </c>
      <c r="C2519" s="23" t="s">
        <v>21</v>
      </c>
      <c r="D2519" s="23" t="s">
        <v>1118</v>
      </c>
      <c r="E2519" s="183" t="s">
        <v>31</v>
      </c>
      <c r="F2519" s="184"/>
      <c r="G2519" s="25" t="s">
        <v>159</v>
      </c>
      <c r="H2519" s="26">
        <v>8.0000000000000002E-3</v>
      </c>
      <c r="I2519" s="27">
        <v>87.17</v>
      </c>
      <c r="J2519" s="27">
        <v>0.69</v>
      </c>
      <c r="K2519" s="28">
        <f t="shared" si="619"/>
        <v>0.69</v>
      </c>
      <c r="L2519" s="29"/>
      <c r="M2519" s="6">
        <f t="shared" si="574"/>
        <v>0</v>
      </c>
    </row>
    <row r="2520" spans="1:15" ht="24" customHeight="1" x14ac:dyDescent="0.25">
      <c r="A2520" s="23" t="s">
        <v>28</v>
      </c>
      <c r="B2520" s="24" t="s">
        <v>1125</v>
      </c>
      <c r="C2520" s="23" t="s">
        <v>21</v>
      </c>
      <c r="D2520" s="23" t="s">
        <v>1126</v>
      </c>
      <c r="E2520" s="183" t="s">
        <v>31</v>
      </c>
      <c r="F2520" s="184"/>
      <c r="G2520" s="25" t="s">
        <v>159</v>
      </c>
      <c r="H2520" s="26">
        <v>7.1000000000000004E-3</v>
      </c>
      <c r="I2520" s="27">
        <v>76.94</v>
      </c>
      <c r="J2520" s="27">
        <v>0.54</v>
      </c>
      <c r="K2520" s="28">
        <f t="shared" si="619"/>
        <v>0.54</v>
      </c>
      <c r="L2520" s="29"/>
      <c r="M2520" s="6">
        <f t="shared" si="574"/>
        <v>0</v>
      </c>
    </row>
    <row r="2521" spans="1:15" ht="18" customHeight="1" x14ac:dyDescent="0.25">
      <c r="A2521" s="30"/>
      <c r="B2521" s="30"/>
      <c r="C2521" s="30"/>
      <c r="D2521" s="30"/>
      <c r="E2521" s="30" t="s">
        <v>41</v>
      </c>
      <c r="F2521" s="31">
        <v>5.64</v>
      </c>
      <c r="G2521" s="30" t="s">
        <v>42</v>
      </c>
      <c r="H2521" s="31">
        <v>0</v>
      </c>
      <c r="I2521" s="30" t="s">
        <v>43</v>
      </c>
      <c r="J2521" s="31">
        <v>5.64</v>
      </c>
      <c r="K2521" s="32"/>
      <c r="L2521" s="29"/>
      <c r="M2521" s="6">
        <f t="shared" si="574"/>
        <v>0</v>
      </c>
    </row>
    <row r="2522" spans="1:15" ht="18" customHeight="1" x14ac:dyDescent="0.25">
      <c r="A2522" s="30"/>
      <c r="B2522" s="30"/>
      <c r="C2522" s="30"/>
      <c r="D2522" s="30"/>
      <c r="E2522" s="30" t="s">
        <v>44</v>
      </c>
      <c r="F2522" s="31">
        <v>2.48</v>
      </c>
      <c r="G2522" s="30"/>
      <c r="H2522" s="187" t="s">
        <v>45</v>
      </c>
      <c r="I2522" s="188"/>
      <c r="J2522" s="31">
        <v>12.04</v>
      </c>
      <c r="K2522" s="46">
        <f>TRUNC(K2514*1.247,2)</f>
        <v>12.04</v>
      </c>
      <c r="L2522" s="29"/>
      <c r="M2522" s="6">
        <f t="shared" si="574"/>
        <v>0</v>
      </c>
    </row>
    <row r="2523" spans="1:15" x14ac:dyDescent="0.25">
      <c r="A2523" s="35"/>
      <c r="B2523" s="35"/>
      <c r="C2523" s="35"/>
      <c r="D2523" s="35"/>
      <c r="E2523" s="35"/>
      <c r="F2523" s="35"/>
      <c r="G2523" s="35" t="s">
        <v>46</v>
      </c>
      <c r="H2523" s="36" t="s">
        <v>845</v>
      </c>
      <c r="I2523" s="35" t="s">
        <v>48</v>
      </c>
      <c r="J2523" s="37">
        <f>TRUNC(J2522*H2523,2)</f>
        <v>24.08</v>
      </c>
      <c r="K2523" s="45">
        <f>TRUNC(H2523*K2522,2)</f>
        <v>24.08</v>
      </c>
      <c r="L2523" s="39">
        <f>J2523-K2523</f>
        <v>0</v>
      </c>
      <c r="M2523" s="6">
        <f t="shared" si="574"/>
        <v>0</v>
      </c>
      <c r="N2523" s="40">
        <f t="shared" ref="N2523:O2523" si="620">J2523</f>
        <v>24.08</v>
      </c>
      <c r="O2523" s="40">
        <f t="shared" si="620"/>
        <v>24.08</v>
      </c>
    </row>
    <row r="2524" spans="1:15" ht="0.75" customHeight="1" x14ac:dyDescent="0.25">
      <c r="A2524" s="41"/>
      <c r="B2524" s="41"/>
      <c r="C2524" s="41"/>
      <c r="D2524" s="41"/>
      <c r="E2524" s="41"/>
      <c r="F2524" s="41"/>
      <c r="G2524" s="41"/>
      <c r="H2524" s="41"/>
      <c r="I2524" s="41"/>
      <c r="J2524" s="41"/>
      <c r="K2524" s="42"/>
      <c r="L2524" s="43"/>
      <c r="M2524" s="6">
        <f t="shared" si="574"/>
        <v>0</v>
      </c>
    </row>
    <row r="2525" spans="1:15" ht="24" customHeight="1" x14ac:dyDescent="0.25">
      <c r="A2525" s="56" t="s">
        <v>1559</v>
      </c>
      <c r="B2525" s="56"/>
      <c r="C2525" s="56"/>
      <c r="D2525" s="56" t="s">
        <v>1560</v>
      </c>
      <c r="E2525" s="56"/>
      <c r="F2525" s="189"/>
      <c r="G2525" s="184"/>
      <c r="H2525" s="57"/>
      <c r="I2525" s="56"/>
      <c r="J2525" s="58">
        <f>J2534+J2541+J2552+J2564+J2573+J2582+J2595</f>
        <v>5296.18</v>
      </c>
      <c r="K2525" s="64"/>
      <c r="L2525" s="10"/>
      <c r="M2525" s="6">
        <f t="shared" si="574"/>
        <v>0</v>
      </c>
    </row>
    <row r="2526" spans="1:15" ht="18" customHeight="1" x14ac:dyDescent="0.25">
      <c r="A2526" s="11" t="s">
        <v>1561</v>
      </c>
      <c r="B2526" s="12" t="s">
        <v>11</v>
      </c>
      <c r="C2526" s="11" t="s">
        <v>12</v>
      </c>
      <c r="D2526" s="11" t="s">
        <v>13</v>
      </c>
      <c r="E2526" s="185" t="s">
        <v>14</v>
      </c>
      <c r="F2526" s="184"/>
      <c r="G2526" s="13" t="s">
        <v>15</v>
      </c>
      <c r="H2526" s="12" t="s">
        <v>16</v>
      </c>
      <c r="I2526" s="12" t="s">
        <v>17</v>
      </c>
      <c r="J2526" s="12" t="s">
        <v>18</v>
      </c>
      <c r="K2526" s="14"/>
      <c r="L2526" s="15"/>
      <c r="M2526" s="6">
        <f t="shared" si="574"/>
        <v>0</v>
      </c>
    </row>
    <row r="2527" spans="1:15" ht="39" customHeight="1" x14ac:dyDescent="0.25">
      <c r="A2527" s="16" t="s">
        <v>19</v>
      </c>
      <c r="B2527" s="17" t="s">
        <v>1411</v>
      </c>
      <c r="C2527" s="16" t="s">
        <v>21</v>
      </c>
      <c r="D2527" s="16" t="s">
        <v>1412</v>
      </c>
      <c r="E2527" s="186" t="s">
        <v>543</v>
      </c>
      <c r="F2527" s="184"/>
      <c r="G2527" s="18" t="s">
        <v>83</v>
      </c>
      <c r="H2527" s="19">
        <v>1</v>
      </c>
      <c r="I2527" s="20">
        <v>35.32</v>
      </c>
      <c r="J2527" s="20">
        <v>35.32</v>
      </c>
      <c r="K2527" s="52">
        <f>SUM(K2528:K2531)</f>
        <v>35.32</v>
      </c>
      <c r="L2527" s="22"/>
      <c r="M2527" s="6">
        <f t="shared" si="574"/>
        <v>0</v>
      </c>
    </row>
    <row r="2528" spans="1:15" ht="25.5" customHeight="1" x14ac:dyDescent="0.25">
      <c r="A2528" s="23" t="s">
        <v>25</v>
      </c>
      <c r="B2528" s="24" t="s">
        <v>1113</v>
      </c>
      <c r="C2528" s="23" t="s">
        <v>21</v>
      </c>
      <c r="D2528" s="23" t="s">
        <v>1114</v>
      </c>
      <c r="E2528" s="183" t="s">
        <v>23</v>
      </c>
      <c r="F2528" s="184"/>
      <c r="G2528" s="25" t="s">
        <v>24</v>
      </c>
      <c r="H2528" s="26">
        <v>0.44440000000000002</v>
      </c>
      <c r="I2528" s="27">
        <v>20.92</v>
      </c>
      <c r="J2528" s="27">
        <v>9.2899999999999991</v>
      </c>
      <c r="K2528" s="28">
        <f t="shared" ref="K2528:K2531" si="621">TRUNC(H2528*I2528,2)</f>
        <v>9.2899999999999991</v>
      </c>
      <c r="L2528" s="29"/>
      <c r="M2528" s="6">
        <f t="shared" si="574"/>
        <v>0</v>
      </c>
    </row>
    <row r="2529" spans="1:15" ht="25.5" customHeight="1" x14ac:dyDescent="0.25">
      <c r="A2529" s="23" t="s">
        <v>25</v>
      </c>
      <c r="B2529" s="24" t="s">
        <v>160</v>
      </c>
      <c r="C2529" s="23" t="s">
        <v>21</v>
      </c>
      <c r="D2529" s="23" t="s">
        <v>161</v>
      </c>
      <c r="E2529" s="183" t="s">
        <v>23</v>
      </c>
      <c r="F2529" s="184"/>
      <c r="G2529" s="25" t="s">
        <v>24</v>
      </c>
      <c r="H2529" s="26">
        <v>0.44440000000000002</v>
      </c>
      <c r="I2529" s="27">
        <v>25.55</v>
      </c>
      <c r="J2529" s="27">
        <v>11.35</v>
      </c>
      <c r="K2529" s="28">
        <f t="shared" si="621"/>
        <v>11.35</v>
      </c>
      <c r="L2529" s="29"/>
      <c r="M2529" s="6">
        <f t="shared" si="574"/>
        <v>0</v>
      </c>
    </row>
    <row r="2530" spans="1:15" ht="24" customHeight="1" x14ac:dyDescent="0.25">
      <c r="A2530" s="23" t="s">
        <v>28</v>
      </c>
      <c r="B2530" s="24" t="s">
        <v>1119</v>
      </c>
      <c r="C2530" s="23" t="s">
        <v>21</v>
      </c>
      <c r="D2530" s="23" t="s">
        <v>1120</v>
      </c>
      <c r="E2530" s="183" t="s">
        <v>31</v>
      </c>
      <c r="F2530" s="184"/>
      <c r="G2530" s="25" t="s">
        <v>159</v>
      </c>
      <c r="H2530" s="26">
        <v>2.47E-2</v>
      </c>
      <c r="I2530" s="27">
        <v>2.75</v>
      </c>
      <c r="J2530" s="27">
        <v>0.06</v>
      </c>
      <c r="K2530" s="28">
        <f t="shared" si="621"/>
        <v>0.06</v>
      </c>
      <c r="L2530" s="29"/>
      <c r="M2530" s="6">
        <f t="shared" si="574"/>
        <v>0</v>
      </c>
    </row>
    <row r="2531" spans="1:15" ht="25.5" customHeight="1" x14ac:dyDescent="0.25">
      <c r="A2531" s="23" t="s">
        <v>28</v>
      </c>
      <c r="B2531" s="24" t="s">
        <v>1413</v>
      </c>
      <c r="C2531" s="23" t="s">
        <v>21</v>
      </c>
      <c r="D2531" s="23" t="s">
        <v>1414</v>
      </c>
      <c r="E2531" s="183" t="s">
        <v>31</v>
      </c>
      <c r="F2531" s="184"/>
      <c r="G2531" s="25" t="s">
        <v>83</v>
      </c>
      <c r="H2531" s="26">
        <v>1.0548999999999999</v>
      </c>
      <c r="I2531" s="27">
        <v>13.86</v>
      </c>
      <c r="J2531" s="27">
        <v>14.62</v>
      </c>
      <c r="K2531" s="28">
        <f t="shared" si="621"/>
        <v>14.62</v>
      </c>
      <c r="L2531" s="29"/>
      <c r="M2531" s="6">
        <f t="shared" si="574"/>
        <v>0</v>
      </c>
    </row>
    <row r="2532" spans="1:15" ht="18" customHeight="1" x14ac:dyDescent="0.25">
      <c r="A2532" s="30"/>
      <c r="B2532" s="30"/>
      <c r="C2532" s="30"/>
      <c r="D2532" s="30"/>
      <c r="E2532" s="30" t="s">
        <v>41</v>
      </c>
      <c r="F2532" s="31">
        <v>16.5</v>
      </c>
      <c r="G2532" s="30" t="s">
        <v>42</v>
      </c>
      <c r="H2532" s="31">
        <v>0</v>
      </c>
      <c r="I2532" s="30" t="s">
        <v>43</v>
      </c>
      <c r="J2532" s="31">
        <v>16.5</v>
      </c>
      <c r="K2532" s="32"/>
      <c r="L2532" s="29"/>
      <c r="M2532" s="6">
        <f t="shared" si="574"/>
        <v>0</v>
      </c>
    </row>
    <row r="2533" spans="1:15" ht="18" customHeight="1" x14ac:dyDescent="0.25">
      <c r="A2533" s="30"/>
      <c r="B2533" s="30"/>
      <c r="C2533" s="30"/>
      <c r="D2533" s="30"/>
      <c r="E2533" s="30" t="s">
        <v>44</v>
      </c>
      <c r="F2533" s="31">
        <v>9.07</v>
      </c>
      <c r="G2533" s="30"/>
      <c r="H2533" s="187" t="s">
        <v>45</v>
      </c>
      <c r="I2533" s="188"/>
      <c r="J2533" s="31">
        <f>TRUNC(J2527*1.247,2)</f>
        <v>44.04</v>
      </c>
      <c r="K2533" s="46">
        <f>TRUNC(K2527*1.247,2)</f>
        <v>44.04</v>
      </c>
      <c r="L2533" s="29"/>
      <c r="M2533" s="6">
        <f t="shared" si="574"/>
        <v>0</v>
      </c>
    </row>
    <row r="2534" spans="1:15" x14ac:dyDescent="0.25">
      <c r="A2534" s="35"/>
      <c r="B2534" s="35"/>
      <c r="C2534" s="35"/>
      <c r="D2534" s="35"/>
      <c r="E2534" s="35"/>
      <c r="F2534" s="35"/>
      <c r="G2534" s="35" t="s">
        <v>46</v>
      </c>
      <c r="H2534" s="36" t="s">
        <v>1562</v>
      </c>
      <c r="I2534" s="35" t="s">
        <v>48</v>
      </c>
      <c r="J2534" s="37">
        <f>TRUNC(J2533*H2534,2)</f>
        <v>1387.26</v>
      </c>
      <c r="K2534" s="45">
        <f>TRUNC(H2534*K2533,2)</f>
        <v>1387.26</v>
      </c>
      <c r="L2534" s="39">
        <f>J2534-K2534</f>
        <v>0</v>
      </c>
      <c r="M2534" s="6">
        <f t="shared" si="574"/>
        <v>0</v>
      </c>
      <c r="N2534" s="40">
        <f t="shared" ref="N2534:O2534" si="622">J2534</f>
        <v>1387.26</v>
      </c>
      <c r="O2534" s="40">
        <f t="shared" si="622"/>
        <v>1387.26</v>
      </c>
    </row>
    <row r="2535" spans="1:15" ht="0.75" customHeight="1" x14ac:dyDescent="0.25">
      <c r="A2535" s="41"/>
      <c r="B2535" s="41"/>
      <c r="C2535" s="41"/>
      <c r="D2535" s="41"/>
      <c r="E2535" s="41"/>
      <c r="F2535" s="41"/>
      <c r="G2535" s="41"/>
      <c r="H2535" s="41"/>
      <c r="I2535" s="41"/>
      <c r="J2535" s="41"/>
      <c r="K2535" s="42"/>
      <c r="L2535" s="43"/>
      <c r="M2535" s="6">
        <f t="shared" si="574"/>
        <v>0</v>
      </c>
    </row>
    <row r="2536" spans="1:15" ht="18" customHeight="1" x14ac:dyDescent="0.25">
      <c r="A2536" s="11" t="s">
        <v>1563</v>
      </c>
      <c r="B2536" s="12" t="s">
        <v>11</v>
      </c>
      <c r="C2536" s="11" t="s">
        <v>12</v>
      </c>
      <c r="D2536" s="11" t="s">
        <v>13</v>
      </c>
      <c r="E2536" s="185" t="s">
        <v>14</v>
      </c>
      <c r="F2536" s="184"/>
      <c r="G2536" s="13" t="s">
        <v>15</v>
      </c>
      <c r="H2536" s="12" t="s">
        <v>16</v>
      </c>
      <c r="I2536" s="12" t="s">
        <v>17</v>
      </c>
      <c r="J2536" s="12" t="s">
        <v>18</v>
      </c>
      <c r="K2536" s="14"/>
      <c r="L2536" s="15"/>
      <c r="M2536" s="6">
        <f t="shared" si="574"/>
        <v>0</v>
      </c>
    </row>
    <row r="2537" spans="1:15" ht="25.5" customHeight="1" x14ac:dyDescent="0.25">
      <c r="A2537" s="16" t="s">
        <v>19</v>
      </c>
      <c r="B2537" s="17" t="s">
        <v>181</v>
      </c>
      <c r="C2537" s="16" t="s">
        <v>21</v>
      </c>
      <c r="D2537" s="16" t="s">
        <v>182</v>
      </c>
      <c r="E2537" s="186" t="s">
        <v>183</v>
      </c>
      <c r="F2537" s="184"/>
      <c r="G2537" s="18" t="s">
        <v>70</v>
      </c>
      <c r="H2537" s="19">
        <v>1</v>
      </c>
      <c r="I2537" s="20">
        <v>80.38</v>
      </c>
      <c r="J2537" s="20">
        <v>80.38</v>
      </c>
      <c r="K2537" s="52">
        <f>SUM(K2538)</f>
        <v>80.38</v>
      </c>
      <c r="L2537" s="22"/>
      <c r="M2537" s="6">
        <f t="shared" si="574"/>
        <v>0</v>
      </c>
    </row>
    <row r="2538" spans="1:15" ht="24" customHeight="1" x14ac:dyDescent="0.25">
      <c r="A2538" s="23" t="s">
        <v>25</v>
      </c>
      <c r="B2538" s="24" t="s">
        <v>73</v>
      </c>
      <c r="C2538" s="23" t="s">
        <v>21</v>
      </c>
      <c r="D2538" s="23" t="s">
        <v>74</v>
      </c>
      <c r="E2538" s="183" t="s">
        <v>23</v>
      </c>
      <c r="F2538" s="184"/>
      <c r="G2538" s="25" t="s">
        <v>24</v>
      </c>
      <c r="H2538" s="26">
        <v>3.956</v>
      </c>
      <c r="I2538" s="27">
        <v>20.32</v>
      </c>
      <c r="J2538" s="27">
        <v>80.38</v>
      </c>
      <c r="K2538" s="28">
        <f>TRUNC(H2538*I2538,2)</f>
        <v>80.38</v>
      </c>
      <c r="L2538" s="29"/>
      <c r="M2538" s="6">
        <f t="shared" si="574"/>
        <v>0</v>
      </c>
    </row>
    <row r="2539" spans="1:15" ht="18" customHeight="1" x14ac:dyDescent="0.25">
      <c r="A2539" s="30"/>
      <c r="B2539" s="30"/>
      <c r="C2539" s="30"/>
      <c r="D2539" s="30"/>
      <c r="E2539" s="30" t="s">
        <v>41</v>
      </c>
      <c r="F2539" s="31">
        <v>59.69</v>
      </c>
      <c r="G2539" s="30" t="s">
        <v>42</v>
      </c>
      <c r="H2539" s="31">
        <v>0</v>
      </c>
      <c r="I2539" s="30" t="s">
        <v>43</v>
      </c>
      <c r="J2539" s="31">
        <v>59.69</v>
      </c>
      <c r="K2539" s="32"/>
      <c r="L2539" s="29"/>
      <c r="M2539" s="6">
        <f t="shared" si="574"/>
        <v>0</v>
      </c>
    </row>
    <row r="2540" spans="1:15" ht="18" customHeight="1" x14ac:dyDescent="0.25">
      <c r="A2540" s="30"/>
      <c r="B2540" s="30"/>
      <c r="C2540" s="30"/>
      <c r="D2540" s="30"/>
      <c r="E2540" s="30" t="s">
        <v>44</v>
      </c>
      <c r="F2540" s="31">
        <v>20.65</v>
      </c>
      <c r="G2540" s="30"/>
      <c r="H2540" s="187" t="s">
        <v>45</v>
      </c>
      <c r="I2540" s="188"/>
      <c r="J2540" s="31">
        <f>TRUNC(J2537*1.247,2)</f>
        <v>100.23</v>
      </c>
      <c r="K2540" s="46">
        <f>TRUNC(K2537*1.247,2)</f>
        <v>100.23</v>
      </c>
      <c r="L2540" s="29"/>
      <c r="M2540" s="6">
        <f t="shared" si="574"/>
        <v>0</v>
      </c>
    </row>
    <row r="2541" spans="1:15" x14ac:dyDescent="0.25">
      <c r="A2541" s="35"/>
      <c r="B2541" s="35"/>
      <c r="C2541" s="35"/>
      <c r="D2541" s="35"/>
      <c r="E2541" s="35"/>
      <c r="F2541" s="35"/>
      <c r="G2541" s="35" t="s">
        <v>46</v>
      </c>
      <c r="H2541" s="36" t="s">
        <v>1564</v>
      </c>
      <c r="I2541" s="35" t="s">
        <v>48</v>
      </c>
      <c r="J2541" s="37">
        <f>TRUNC(J2540*H2541,2)</f>
        <v>126.28</v>
      </c>
      <c r="K2541" s="45">
        <f>TRUNC(H2541*K2540,2)</f>
        <v>126.28</v>
      </c>
      <c r="L2541" s="39">
        <f>J2541-K2541</f>
        <v>0</v>
      </c>
      <c r="M2541" s="6">
        <f t="shared" si="574"/>
        <v>0</v>
      </c>
      <c r="N2541" s="40">
        <f t="shared" ref="N2541:O2541" si="623">J2541</f>
        <v>126.28</v>
      </c>
      <c r="O2541" s="40">
        <f t="shared" si="623"/>
        <v>126.28</v>
      </c>
    </row>
    <row r="2542" spans="1:15" ht="0.75" customHeight="1" x14ac:dyDescent="0.25">
      <c r="A2542" s="41"/>
      <c r="B2542" s="41"/>
      <c r="C2542" s="41"/>
      <c r="D2542" s="41"/>
      <c r="E2542" s="41"/>
      <c r="F2542" s="41"/>
      <c r="G2542" s="41"/>
      <c r="H2542" s="41"/>
      <c r="I2542" s="41"/>
      <c r="J2542" s="41"/>
      <c r="K2542" s="42"/>
      <c r="L2542" s="43"/>
      <c r="M2542" s="6">
        <f t="shared" si="574"/>
        <v>0</v>
      </c>
    </row>
    <row r="2543" spans="1:15" ht="18" customHeight="1" x14ac:dyDescent="0.25">
      <c r="A2543" s="11" t="s">
        <v>1565</v>
      </c>
      <c r="B2543" s="12" t="s">
        <v>11</v>
      </c>
      <c r="C2543" s="11" t="s">
        <v>12</v>
      </c>
      <c r="D2543" s="11" t="s">
        <v>13</v>
      </c>
      <c r="E2543" s="185" t="s">
        <v>14</v>
      </c>
      <c r="F2543" s="184"/>
      <c r="G2543" s="13" t="s">
        <v>15</v>
      </c>
      <c r="H2543" s="12" t="s">
        <v>16</v>
      </c>
      <c r="I2543" s="12" t="s">
        <v>17</v>
      </c>
      <c r="J2543" s="12" t="s">
        <v>18</v>
      </c>
      <c r="K2543" s="14"/>
      <c r="L2543" s="15"/>
      <c r="M2543" s="6">
        <f t="shared" si="574"/>
        <v>0</v>
      </c>
    </row>
    <row r="2544" spans="1:15" ht="51.75" customHeight="1" x14ac:dyDescent="0.25">
      <c r="A2544" s="16" t="s">
        <v>19</v>
      </c>
      <c r="B2544" s="17" t="s">
        <v>1566</v>
      </c>
      <c r="C2544" s="16" t="s">
        <v>21</v>
      </c>
      <c r="D2544" s="16" t="s">
        <v>1567</v>
      </c>
      <c r="E2544" s="186" t="s">
        <v>543</v>
      </c>
      <c r="F2544" s="184"/>
      <c r="G2544" s="18" t="s">
        <v>159</v>
      </c>
      <c r="H2544" s="19">
        <v>1</v>
      </c>
      <c r="I2544" s="20">
        <v>73.3</v>
      </c>
      <c r="J2544" s="20">
        <f t="shared" ref="J2544:K2544" si="624">SUM(J2545:J2549)</f>
        <v>72.900000000000006</v>
      </c>
      <c r="K2544" s="52">
        <f t="shared" si="624"/>
        <v>72.900000000000006</v>
      </c>
      <c r="L2544" s="22"/>
      <c r="M2544" s="6">
        <f t="shared" si="574"/>
        <v>0</v>
      </c>
    </row>
    <row r="2545" spans="1:15" ht="25.5" customHeight="1" x14ac:dyDescent="0.25">
      <c r="A2545" s="23" t="s">
        <v>25</v>
      </c>
      <c r="B2545" s="24" t="s">
        <v>160</v>
      </c>
      <c r="C2545" s="23" t="s">
        <v>21</v>
      </c>
      <c r="D2545" s="23" t="s">
        <v>161</v>
      </c>
      <c r="E2545" s="183" t="s">
        <v>23</v>
      </c>
      <c r="F2545" s="184"/>
      <c r="G2545" s="25" t="s">
        <v>24</v>
      </c>
      <c r="H2545" s="26">
        <v>0.19259999999999999</v>
      </c>
      <c r="I2545" s="27">
        <v>25.55</v>
      </c>
      <c r="J2545" s="27">
        <f t="shared" ref="J2545:J2549" si="625">TRUNC(I2545*H2545,2)</f>
        <v>4.92</v>
      </c>
      <c r="K2545" s="28">
        <f t="shared" ref="K2545:K2549" si="626">TRUNC(H2545*I2545,2)</f>
        <v>4.92</v>
      </c>
      <c r="L2545" s="29"/>
      <c r="M2545" s="6">
        <f t="shared" si="574"/>
        <v>0</v>
      </c>
    </row>
    <row r="2546" spans="1:15" ht="25.5" customHeight="1" x14ac:dyDescent="0.25">
      <c r="A2546" s="23" t="s">
        <v>25</v>
      </c>
      <c r="B2546" s="24" t="s">
        <v>1113</v>
      </c>
      <c r="C2546" s="23" t="s">
        <v>21</v>
      </c>
      <c r="D2546" s="23" t="s">
        <v>1114</v>
      </c>
      <c r="E2546" s="183" t="s">
        <v>23</v>
      </c>
      <c r="F2546" s="184"/>
      <c r="G2546" s="25" t="s">
        <v>24</v>
      </c>
      <c r="H2546" s="26">
        <v>0.19259999999999999</v>
      </c>
      <c r="I2546" s="27">
        <v>20.92</v>
      </c>
      <c r="J2546" s="27">
        <f t="shared" si="625"/>
        <v>4.0199999999999996</v>
      </c>
      <c r="K2546" s="28">
        <f t="shared" si="626"/>
        <v>4.0199999999999996</v>
      </c>
      <c r="L2546" s="29"/>
      <c r="M2546" s="6">
        <f t="shared" si="574"/>
        <v>0</v>
      </c>
    </row>
    <row r="2547" spans="1:15" ht="25.5" customHeight="1" x14ac:dyDescent="0.25">
      <c r="A2547" s="23" t="s">
        <v>28</v>
      </c>
      <c r="B2547" s="24" t="s">
        <v>1398</v>
      </c>
      <c r="C2547" s="23" t="s">
        <v>21</v>
      </c>
      <c r="D2547" s="23" t="s">
        <v>1399</v>
      </c>
      <c r="E2547" s="183" t="s">
        <v>31</v>
      </c>
      <c r="F2547" s="184"/>
      <c r="G2547" s="25" t="s">
        <v>159</v>
      </c>
      <c r="H2547" s="26">
        <v>1</v>
      </c>
      <c r="I2547" s="27">
        <v>54</v>
      </c>
      <c r="J2547" s="27">
        <f t="shared" si="625"/>
        <v>54</v>
      </c>
      <c r="K2547" s="28">
        <f t="shared" si="626"/>
        <v>54</v>
      </c>
      <c r="L2547" s="29"/>
      <c r="M2547" s="6">
        <f t="shared" si="574"/>
        <v>0</v>
      </c>
    </row>
    <row r="2548" spans="1:15" ht="39" customHeight="1" x14ac:dyDescent="0.25">
      <c r="A2548" s="23" t="s">
        <v>28</v>
      </c>
      <c r="B2548" s="24" t="s">
        <v>1123</v>
      </c>
      <c r="C2548" s="23" t="s">
        <v>21</v>
      </c>
      <c r="D2548" s="23" t="s">
        <v>1124</v>
      </c>
      <c r="E2548" s="183" t="s">
        <v>31</v>
      </c>
      <c r="F2548" s="184"/>
      <c r="G2548" s="25" t="s">
        <v>159</v>
      </c>
      <c r="H2548" s="26">
        <v>0.115</v>
      </c>
      <c r="I2548" s="27">
        <v>31</v>
      </c>
      <c r="J2548" s="27">
        <f t="shared" si="625"/>
        <v>3.56</v>
      </c>
      <c r="K2548" s="28">
        <f t="shared" si="626"/>
        <v>3.56</v>
      </c>
      <c r="L2548" s="29"/>
      <c r="M2548" s="6">
        <f t="shared" si="574"/>
        <v>0</v>
      </c>
    </row>
    <row r="2549" spans="1:15" ht="25.5" customHeight="1" x14ac:dyDescent="0.25">
      <c r="A2549" s="23" t="s">
        <v>28</v>
      </c>
      <c r="B2549" s="24" t="s">
        <v>1371</v>
      </c>
      <c r="C2549" s="23" t="s">
        <v>21</v>
      </c>
      <c r="D2549" s="23" t="s">
        <v>1372</v>
      </c>
      <c r="E2549" s="183" t="s">
        <v>31</v>
      </c>
      <c r="F2549" s="184"/>
      <c r="G2549" s="25" t="s">
        <v>159</v>
      </c>
      <c r="H2549" s="26">
        <v>2</v>
      </c>
      <c r="I2549" s="27">
        <v>3.2</v>
      </c>
      <c r="J2549" s="27">
        <f t="shared" si="625"/>
        <v>6.4</v>
      </c>
      <c r="K2549" s="28">
        <f t="shared" si="626"/>
        <v>6.4</v>
      </c>
      <c r="L2549" s="29"/>
      <c r="M2549" s="6">
        <f t="shared" si="574"/>
        <v>0</v>
      </c>
    </row>
    <row r="2550" spans="1:15" ht="18" customHeight="1" x14ac:dyDescent="0.25">
      <c r="A2550" s="30"/>
      <c r="B2550" s="30"/>
      <c r="C2550" s="30"/>
      <c r="D2550" s="30"/>
      <c r="E2550" s="30" t="s">
        <v>41</v>
      </c>
      <c r="F2550" s="31">
        <v>7.15</v>
      </c>
      <c r="G2550" s="30" t="s">
        <v>42</v>
      </c>
      <c r="H2550" s="31">
        <v>0</v>
      </c>
      <c r="I2550" s="30" t="s">
        <v>43</v>
      </c>
      <c r="J2550" s="31">
        <v>7.15</v>
      </c>
      <c r="K2550" s="32"/>
      <c r="L2550" s="29"/>
      <c r="M2550" s="6">
        <f t="shared" si="574"/>
        <v>0</v>
      </c>
    </row>
    <row r="2551" spans="1:15" ht="18" customHeight="1" x14ac:dyDescent="0.25">
      <c r="A2551" s="30"/>
      <c r="B2551" s="30"/>
      <c r="C2551" s="30"/>
      <c r="D2551" s="30"/>
      <c r="E2551" s="30" t="s">
        <v>44</v>
      </c>
      <c r="F2551" s="31">
        <v>18.829999999999998</v>
      </c>
      <c r="G2551" s="30"/>
      <c r="H2551" s="187" t="s">
        <v>45</v>
      </c>
      <c r="I2551" s="188"/>
      <c r="J2551" s="31">
        <f>TRUNC(J2544*1.247,2)</f>
        <v>90.9</v>
      </c>
      <c r="K2551" s="46">
        <f>TRUNC(K2544*1.247,2)</f>
        <v>90.9</v>
      </c>
      <c r="L2551" s="29"/>
      <c r="M2551" s="6">
        <f t="shared" si="574"/>
        <v>0</v>
      </c>
    </row>
    <row r="2552" spans="1:15" x14ac:dyDescent="0.25">
      <c r="A2552" s="35"/>
      <c r="B2552" s="35"/>
      <c r="C2552" s="35"/>
      <c r="D2552" s="35"/>
      <c r="E2552" s="35"/>
      <c r="F2552" s="35"/>
      <c r="G2552" s="35" t="s">
        <v>46</v>
      </c>
      <c r="H2552" s="36" t="s">
        <v>1568</v>
      </c>
      <c r="I2552" s="35" t="s">
        <v>48</v>
      </c>
      <c r="J2552" s="37">
        <f>TRUNC(J2551*H2552,2)</f>
        <v>1908.9</v>
      </c>
      <c r="K2552" s="45">
        <f>TRUNC(H2552*K2551,2)</f>
        <v>1908.9</v>
      </c>
      <c r="L2552" s="39">
        <f>J2552-K2552</f>
        <v>0</v>
      </c>
      <c r="M2552" s="6">
        <f t="shared" si="574"/>
        <v>0</v>
      </c>
      <c r="N2552" s="40">
        <f t="shared" ref="N2552:O2552" si="627">J2552</f>
        <v>1908.9</v>
      </c>
      <c r="O2552" s="40">
        <f t="shared" si="627"/>
        <v>1908.9</v>
      </c>
    </row>
    <row r="2553" spans="1:15" ht="0.75" customHeight="1" x14ac:dyDescent="0.25">
      <c r="A2553" s="41"/>
      <c r="B2553" s="41"/>
      <c r="C2553" s="41"/>
      <c r="D2553" s="41"/>
      <c r="E2553" s="41"/>
      <c r="F2553" s="41"/>
      <c r="G2553" s="41"/>
      <c r="H2553" s="41"/>
      <c r="I2553" s="41"/>
      <c r="J2553" s="41"/>
      <c r="K2553" s="42"/>
      <c r="L2553" s="43"/>
      <c r="M2553" s="6">
        <f t="shared" si="574"/>
        <v>0</v>
      </c>
    </row>
    <row r="2554" spans="1:15" ht="18" customHeight="1" x14ac:dyDescent="0.25">
      <c r="A2554" s="11" t="s">
        <v>1569</v>
      </c>
      <c r="B2554" s="12" t="s">
        <v>11</v>
      </c>
      <c r="C2554" s="11" t="s">
        <v>12</v>
      </c>
      <c r="D2554" s="11" t="s">
        <v>13</v>
      </c>
      <c r="E2554" s="185" t="s">
        <v>14</v>
      </c>
      <c r="F2554" s="184"/>
      <c r="G2554" s="13" t="s">
        <v>15</v>
      </c>
      <c r="H2554" s="12" t="s">
        <v>16</v>
      </c>
      <c r="I2554" s="12" t="s">
        <v>17</v>
      </c>
      <c r="J2554" s="12" t="s">
        <v>18</v>
      </c>
      <c r="K2554" s="14"/>
      <c r="L2554" s="15"/>
      <c r="M2554" s="6">
        <f t="shared" ref="M2554:M2603" si="628">ABS(L2554)</f>
        <v>0</v>
      </c>
    </row>
    <row r="2555" spans="1:15" ht="51.75" customHeight="1" x14ac:dyDescent="0.25">
      <c r="A2555" s="16" t="s">
        <v>19</v>
      </c>
      <c r="B2555" s="17" t="s">
        <v>310</v>
      </c>
      <c r="C2555" s="16" t="s">
        <v>21</v>
      </c>
      <c r="D2555" s="16" t="s">
        <v>311</v>
      </c>
      <c r="E2555" s="186" t="s">
        <v>312</v>
      </c>
      <c r="F2555" s="184"/>
      <c r="G2555" s="18" t="s">
        <v>77</v>
      </c>
      <c r="H2555" s="19">
        <v>1</v>
      </c>
      <c r="I2555" s="20">
        <v>94.76</v>
      </c>
      <c r="J2555" s="20">
        <f t="shared" ref="J2555:K2555" si="629">SUM(J2556:J2561)</f>
        <v>94.76</v>
      </c>
      <c r="K2555" s="52">
        <f t="shared" si="629"/>
        <v>94.76</v>
      </c>
      <c r="L2555" s="22"/>
      <c r="M2555" s="6">
        <f t="shared" si="628"/>
        <v>0</v>
      </c>
    </row>
    <row r="2556" spans="1:15" ht="51.75" customHeight="1" x14ac:dyDescent="0.25">
      <c r="A2556" s="23" t="s">
        <v>25</v>
      </c>
      <c r="B2556" s="24" t="s">
        <v>269</v>
      </c>
      <c r="C2556" s="23" t="s">
        <v>21</v>
      </c>
      <c r="D2556" s="23" t="s">
        <v>270</v>
      </c>
      <c r="E2556" s="183" t="s">
        <v>23</v>
      </c>
      <c r="F2556" s="184"/>
      <c r="G2556" s="25" t="s">
        <v>70</v>
      </c>
      <c r="H2556" s="26">
        <v>9.1000000000000004E-3</v>
      </c>
      <c r="I2556" s="27">
        <v>580.02</v>
      </c>
      <c r="J2556" s="27">
        <f t="shared" ref="J2556:J2561" si="630">TRUNC(I2556*H2556,2)</f>
        <v>5.27</v>
      </c>
      <c r="K2556" s="28">
        <f t="shared" ref="K2556:K2561" si="631">TRUNC(H2556*I2556,2)</f>
        <v>5.27</v>
      </c>
      <c r="L2556" s="29"/>
      <c r="M2556" s="6">
        <f t="shared" si="628"/>
        <v>0</v>
      </c>
    </row>
    <row r="2557" spans="1:15" ht="24" customHeight="1" x14ac:dyDescent="0.25">
      <c r="A2557" s="23" t="s">
        <v>25</v>
      </c>
      <c r="B2557" s="24" t="s">
        <v>146</v>
      </c>
      <c r="C2557" s="23" t="s">
        <v>21</v>
      </c>
      <c r="D2557" s="23" t="s">
        <v>147</v>
      </c>
      <c r="E2557" s="183" t="s">
        <v>23</v>
      </c>
      <c r="F2557" s="184"/>
      <c r="G2557" s="25" t="s">
        <v>24</v>
      </c>
      <c r="H2557" s="26">
        <v>1.61</v>
      </c>
      <c r="I2557" s="27">
        <v>25.62</v>
      </c>
      <c r="J2557" s="27">
        <f t="shared" si="630"/>
        <v>41.24</v>
      </c>
      <c r="K2557" s="28">
        <f t="shared" si="631"/>
        <v>41.24</v>
      </c>
      <c r="L2557" s="29"/>
      <c r="M2557" s="6">
        <f t="shared" si="628"/>
        <v>0</v>
      </c>
    </row>
    <row r="2558" spans="1:15" ht="24" customHeight="1" x14ac:dyDescent="0.25">
      <c r="A2558" s="23" t="s">
        <v>25</v>
      </c>
      <c r="B2558" s="24" t="s">
        <v>73</v>
      </c>
      <c r="C2558" s="23" t="s">
        <v>21</v>
      </c>
      <c r="D2558" s="23" t="s">
        <v>74</v>
      </c>
      <c r="E2558" s="183" t="s">
        <v>23</v>
      </c>
      <c r="F2558" s="184"/>
      <c r="G2558" s="25" t="s">
        <v>24</v>
      </c>
      <c r="H2558" s="26">
        <v>0.80500000000000005</v>
      </c>
      <c r="I2558" s="27">
        <v>20.32</v>
      </c>
      <c r="J2558" s="27">
        <f t="shared" si="630"/>
        <v>16.350000000000001</v>
      </c>
      <c r="K2558" s="28">
        <f t="shared" si="631"/>
        <v>16.350000000000001</v>
      </c>
      <c r="L2558" s="29"/>
      <c r="M2558" s="6">
        <f t="shared" si="628"/>
        <v>0</v>
      </c>
    </row>
    <row r="2559" spans="1:15" ht="39" customHeight="1" x14ac:dyDescent="0.25">
      <c r="A2559" s="23" t="s">
        <v>28</v>
      </c>
      <c r="B2559" s="24" t="s">
        <v>313</v>
      </c>
      <c r="C2559" s="23" t="s">
        <v>21</v>
      </c>
      <c r="D2559" s="23" t="s">
        <v>314</v>
      </c>
      <c r="E2559" s="183" t="s">
        <v>31</v>
      </c>
      <c r="F2559" s="184"/>
      <c r="G2559" s="25" t="s">
        <v>159</v>
      </c>
      <c r="H2559" s="26">
        <v>28.31</v>
      </c>
      <c r="I2559" s="27">
        <v>1.08</v>
      </c>
      <c r="J2559" s="27">
        <f t="shared" si="630"/>
        <v>30.57</v>
      </c>
      <c r="K2559" s="28">
        <f t="shared" si="631"/>
        <v>30.57</v>
      </c>
      <c r="L2559" s="29"/>
      <c r="M2559" s="6">
        <f t="shared" si="628"/>
        <v>0</v>
      </c>
    </row>
    <row r="2560" spans="1:15" ht="24" customHeight="1" x14ac:dyDescent="0.25">
      <c r="A2560" s="23" t="s">
        <v>28</v>
      </c>
      <c r="B2560" s="24" t="s">
        <v>315</v>
      </c>
      <c r="C2560" s="23" t="s">
        <v>21</v>
      </c>
      <c r="D2560" s="23" t="s">
        <v>316</v>
      </c>
      <c r="E2560" s="183" t="s">
        <v>31</v>
      </c>
      <c r="F2560" s="184"/>
      <c r="G2560" s="25" t="s">
        <v>317</v>
      </c>
      <c r="H2560" s="26">
        <v>5.0000000000000001E-3</v>
      </c>
      <c r="I2560" s="27">
        <v>43.74</v>
      </c>
      <c r="J2560" s="27">
        <f t="shared" si="630"/>
        <v>0.21</v>
      </c>
      <c r="K2560" s="28">
        <f t="shared" si="631"/>
        <v>0.21</v>
      </c>
      <c r="L2560" s="29"/>
      <c r="M2560" s="6">
        <f t="shared" si="628"/>
        <v>0</v>
      </c>
    </row>
    <row r="2561" spans="1:15" ht="39" customHeight="1" x14ac:dyDescent="0.25">
      <c r="A2561" s="23" t="s">
        <v>28</v>
      </c>
      <c r="B2561" s="24" t="s">
        <v>318</v>
      </c>
      <c r="C2561" s="23" t="s">
        <v>21</v>
      </c>
      <c r="D2561" s="23" t="s">
        <v>319</v>
      </c>
      <c r="E2561" s="183" t="s">
        <v>31</v>
      </c>
      <c r="F2561" s="184"/>
      <c r="G2561" s="25" t="s">
        <v>83</v>
      </c>
      <c r="H2561" s="26">
        <v>0.42</v>
      </c>
      <c r="I2561" s="27">
        <v>2.69</v>
      </c>
      <c r="J2561" s="27">
        <f t="shared" si="630"/>
        <v>1.1200000000000001</v>
      </c>
      <c r="K2561" s="28">
        <f t="shared" si="631"/>
        <v>1.1200000000000001</v>
      </c>
      <c r="L2561" s="29"/>
      <c r="M2561" s="6">
        <f t="shared" si="628"/>
        <v>0</v>
      </c>
    </row>
    <row r="2562" spans="1:15" ht="18" customHeight="1" x14ac:dyDescent="0.25">
      <c r="A2562" s="30"/>
      <c r="B2562" s="30"/>
      <c r="C2562" s="30"/>
      <c r="D2562" s="30"/>
      <c r="E2562" s="30" t="s">
        <v>41</v>
      </c>
      <c r="F2562" s="31">
        <v>45.4</v>
      </c>
      <c r="G2562" s="30" t="s">
        <v>42</v>
      </c>
      <c r="H2562" s="31">
        <v>0</v>
      </c>
      <c r="I2562" s="30" t="s">
        <v>43</v>
      </c>
      <c r="J2562" s="31">
        <v>45.4</v>
      </c>
      <c r="K2562" s="32"/>
      <c r="L2562" s="29"/>
      <c r="M2562" s="6">
        <f t="shared" si="628"/>
        <v>0</v>
      </c>
    </row>
    <row r="2563" spans="1:15" ht="18" customHeight="1" x14ac:dyDescent="0.25">
      <c r="A2563" s="30"/>
      <c r="B2563" s="30"/>
      <c r="C2563" s="30"/>
      <c r="D2563" s="30"/>
      <c r="E2563" s="30" t="s">
        <v>44</v>
      </c>
      <c r="F2563" s="31">
        <v>24.35</v>
      </c>
      <c r="G2563" s="30"/>
      <c r="H2563" s="187" t="s">
        <v>45</v>
      </c>
      <c r="I2563" s="188"/>
      <c r="J2563" s="31">
        <f>TRUNC(J2555*1.247,2)</f>
        <v>118.16</v>
      </c>
      <c r="K2563" s="46">
        <f>TRUNC(K2555*1.247,2)</f>
        <v>118.16</v>
      </c>
      <c r="L2563" s="29"/>
      <c r="M2563" s="6">
        <f t="shared" si="628"/>
        <v>0</v>
      </c>
    </row>
    <row r="2564" spans="1:15" x14ac:dyDescent="0.25">
      <c r="A2564" s="35"/>
      <c r="B2564" s="35"/>
      <c r="C2564" s="35"/>
      <c r="D2564" s="35"/>
      <c r="E2564" s="35"/>
      <c r="F2564" s="35"/>
      <c r="G2564" s="35" t="s">
        <v>46</v>
      </c>
      <c r="H2564" s="36" t="s">
        <v>1570</v>
      </c>
      <c r="I2564" s="35" t="s">
        <v>48</v>
      </c>
      <c r="J2564" s="37">
        <f>TRUNC(J2563*H2564,2)</f>
        <v>1240.68</v>
      </c>
      <c r="K2564" s="45">
        <f>TRUNC(H2564*K2563,2)</f>
        <v>1240.68</v>
      </c>
      <c r="L2564" s="39">
        <f>J2564-K2564</f>
        <v>0</v>
      </c>
      <c r="M2564" s="6">
        <f t="shared" si="628"/>
        <v>0</v>
      </c>
      <c r="N2564" s="40">
        <f t="shared" ref="N2564:O2564" si="632">J2564</f>
        <v>1240.68</v>
      </c>
      <c r="O2564" s="40">
        <f t="shared" si="632"/>
        <v>1240.68</v>
      </c>
    </row>
    <row r="2565" spans="1:15" ht="0.75" customHeight="1" x14ac:dyDescent="0.25">
      <c r="A2565" s="41"/>
      <c r="B2565" s="41"/>
      <c r="C2565" s="41"/>
      <c r="D2565" s="41"/>
      <c r="E2565" s="41"/>
      <c r="F2565" s="41"/>
      <c r="G2565" s="41"/>
      <c r="H2565" s="41"/>
      <c r="I2565" s="41"/>
      <c r="J2565" s="41"/>
      <c r="K2565" s="42"/>
      <c r="L2565" s="43"/>
      <c r="M2565" s="6">
        <f t="shared" si="628"/>
        <v>0</v>
      </c>
    </row>
    <row r="2566" spans="1:15" ht="18" customHeight="1" x14ac:dyDescent="0.25">
      <c r="A2566" s="11" t="s">
        <v>1571</v>
      </c>
      <c r="B2566" s="12" t="s">
        <v>11</v>
      </c>
      <c r="C2566" s="11" t="s">
        <v>12</v>
      </c>
      <c r="D2566" s="11" t="s">
        <v>13</v>
      </c>
      <c r="E2566" s="185" t="s">
        <v>14</v>
      </c>
      <c r="F2566" s="184"/>
      <c r="G2566" s="13" t="s">
        <v>15</v>
      </c>
      <c r="H2566" s="12" t="s">
        <v>16</v>
      </c>
      <c r="I2566" s="12" t="s">
        <v>17</v>
      </c>
      <c r="J2566" s="12" t="s">
        <v>18</v>
      </c>
      <c r="K2566" s="14"/>
      <c r="L2566" s="15"/>
      <c r="M2566" s="6">
        <f t="shared" si="628"/>
        <v>0</v>
      </c>
    </row>
    <row r="2567" spans="1:15" ht="51.75" customHeight="1" x14ac:dyDescent="0.25">
      <c r="A2567" s="16" t="s">
        <v>19</v>
      </c>
      <c r="B2567" s="17" t="s">
        <v>522</v>
      </c>
      <c r="C2567" s="16" t="s">
        <v>21</v>
      </c>
      <c r="D2567" s="16" t="s">
        <v>523</v>
      </c>
      <c r="E2567" s="186" t="s">
        <v>393</v>
      </c>
      <c r="F2567" s="184"/>
      <c r="G2567" s="18" t="s">
        <v>77</v>
      </c>
      <c r="H2567" s="19">
        <v>1</v>
      </c>
      <c r="I2567" s="20">
        <v>4.34</v>
      </c>
      <c r="J2567" s="20">
        <v>4.34</v>
      </c>
      <c r="K2567" s="52">
        <f>SUM(K2568:K2570)</f>
        <v>4.34</v>
      </c>
      <c r="L2567" s="22"/>
      <c r="M2567" s="6">
        <f t="shared" si="628"/>
        <v>0</v>
      </c>
    </row>
    <row r="2568" spans="1:15" ht="24" customHeight="1" x14ac:dyDescent="0.25">
      <c r="A2568" s="23" t="s">
        <v>25</v>
      </c>
      <c r="B2568" s="24" t="s">
        <v>73</v>
      </c>
      <c r="C2568" s="23" t="s">
        <v>21</v>
      </c>
      <c r="D2568" s="23" t="s">
        <v>74</v>
      </c>
      <c r="E2568" s="183" t="s">
        <v>23</v>
      </c>
      <c r="F2568" s="184"/>
      <c r="G2568" s="25" t="s">
        <v>24</v>
      </c>
      <c r="H2568" s="26">
        <v>2.5499999999999998E-2</v>
      </c>
      <c r="I2568" s="27">
        <v>20.32</v>
      </c>
      <c r="J2568" s="27">
        <v>0.51</v>
      </c>
      <c r="K2568" s="28">
        <f t="shared" ref="K2568:K2570" si="633">TRUNC(H2568*I2568,2)</f>
        <v>0.51</v>
      </c>
      <c r="L2568" s="29"/>
      <c r="M2568" s="6">
        <f t="shared" si="628"/>
        <v>0</v>
      </c>
    </row>
    <row r="2569" spans="1:15" ht="39" customHeight="1" x14ac:dyDescent="0.25">
      <c r="A2569" s="23" t="s">
        <v>25</v>
      </c>
      <c r="B2569" s="24" t="s">
        <v>524</v>
      </c>
      <c r="C2569" s="23" t="s">
        <v>21</v>
      </c>
      <c r="D2569" s="23" t="s">
        <v>525</v>
      </c>
      <c r="E2569" s="183" t="s">
        <v>23</v>
      </c>
      <c r="F2569" s="184"/>
      <c r="G2569" s="25" t="s">
        <v>70</v>
      </c>
      <c r="H2569" s="26">
        <v>3.7000000000000002E-3</v>
      </c>
      <c r="I2569" s="27">
        <v>565.17999999999995</v>
      </c>
      <c r="J2569" s="27">
        <v>2.09</v>
      </c>
      <c r="K2569" s="28">
        <f t="shared" si="633"/>
        <v>2.09</v>
      </c>
      <c r="L2569" s="29"/>
      <c r="M2569" s="6">
        <f t="shared" si="628"/>
        <v>0</v>
      </c>
    </row>
    <row r="2570" spans="1:15" ht="24" customHeight="1" x14ac:dyDescent="0.25">
      <c r="A2570" s="23" t="s">
        <v>25</v>
      </c>
      <c r="B2570" s="24" t="s">
        <v>146</v>
      </c>
      <c r="C2570" s="23" t="s">
        <v>21</v>
      </c>
      <c r="D2570" s="23" t="s">
        <v>147</v>
      </c>
      <c r="E2570" s="183" t="s">
        <v>23</v>
      </c>
      <c r="F2570" s="184"/>
      <c r="G2570" s="25" t="s">
        <v>24</v>
      </c>
      <c r="H2570" s="26">
        <v>6.8099999999999994E-2</v>
      </c>
      <c r="I2570" s="27">
        <v>25.62</v>
      </c>
      <c r="J2570" s="27">
        <v>1.74</v>
      </c>
      <c r="K2570" s="28">
        <f t="shared" si="633"/>
        <v>1.74</v>
      </c>
      <c r="L2570" s="29"/>
      <c r="M2570" s="6">
        <f t="shared" si="628"/>
        <v>0</v>
      </c>
    </row>
    <row r="2571" spans="1:15" ht="18" customHeight="1" x14ac:dyDescent="0.25">
      <c r="A2571" s="30"/>
      <c r="B2571" s="30"/>
      <c r="C2571" s="30"/>
      <c r="D2571" s="30"/>
      <c r="E2571" s="30" t="s">
        <v>41</v>
      </c>
      <c r="F2571" s="31">
        <v>2</v>
      </c>
      <c r="G2571" s="30" t="s">
        <v>42</v>
      </c>
      <c r="H2571" s="31">
        <v>0</v>
      </c>
      <c r="I2571" s="30" t="s">
        <v>43</v>
      </c>
      <c r="J2571" s="31">
        <v>2</v>
      </c>
      <c r="K2571" s="32"/>
      <c r="L2571" s="29"/>
      <c r="M2571" s="6">
        <f t="shared" si="628"/>
        <v>0</v>
      </c>
    </row>
    <row r="2572" spans="1:15" ht="18" customHeight="1" x14ac:dyDescent="0.25">
      <c r="A2572" s="30"/>
      <c r="B2572" s="30"/>
      <c r="C2572" s="30"/>
      <c r="D2572" s="30"/>
      <c r="E2572" s="30" t="s">
        <v>44</v>
      </c>
      <c r="F2572" s="31">
        <v>1.1100000000000001</v>
      </c>
      <c r="G2572" s="30"/>
      <c r="H2572" s="187" t="s">
        <v>45</v>
      </c>
      <c r="I2572" s="188"/>
      <c r="J2572" s="31">
        <f>TRUNC(J2567*1.247,2)</f>
        <v>5.41</v>
      </c>
      <c r="K2572" s="46">
        <f>TRUNC(K2567*1.247,2)</f>
        <v>5.41</v>
      </c>
      <c r="L2572" s="29"/>
      <c r="M2572" s="6">
        <f t="shared" si="628"/>
        <v>0</v>
      </c>
    </row>
    <row r="2573" spans="1:15" x14ac:dyDescent="0.25">
      <c r="A2573" s="35"/>
      <c r="B2573" s="35"/>
      <c r="C2573" s="35"/>
      <c r="D2573" s="35"/>
      <c r="E2573" s="35"/>
      <c r="F2573" s="35"/>
      <c r="G2573" s="35" t="s">
        <v>46</v>
      </c>
      <c r="H2573" s="36" t="s">
        <v>1570</v>
      </c>
      <c r="I2573" s="35" t="s">
        <v>48</v>
      </c>
      <c r="J2573" s="37">
        <f>TRUNC(J2572*H2573,2)</f>
        <v>56.8</v>
      </c>
      <c r="K2573" s="45">
        <f>TRUNC(H2573*K2572,2)</f>
        <v>56.8</v>
      </c>
      <c r="L2573" s="39">
        <f>J2573-K2573</f>
        <v>0</v>
      </c>
      <c r="M2573" s="6">
        <f t="shared" si="628"/>
        <v>0</v>
      </c>
      <c r="N2573" s="40">
        <f t="shared" ref="N2573:O2573" si="634">J2573</f>
        <v>56.8</v>
      </c>
      <c r="O2573" s="40">
        <f t="shared" si="634"/>
        <v>56.8</v>
      </c>
    </row>
    <row r="2574" spans="1:15" ht="0.75" customHeight="1" x14ac:dyDescent="0.25">
      <c r="A2574" s="41"/>
      <c r="B2574" s="41"/>
      <c r="C2574" s="41"/>
      <c r="D2574" s="41"/>
      <c r="E2574" s="41"/>
      <c r="F2574" s="41"/>
      <c r="G2574" s="41"/>
      <c r="H2574" s="41"/>
      <c r="I2574" s="41"/>
      <c r="J2574" s="41"/>
      <c r="K2574" s="42"/>
      <c r="L2574" s="43"/>
      <c r="M2574" s="6">
        <f t="shared" si="628"/>
        <v>0</v>
      </c>
    </row>
    <row r="2575" spans="1:15" ht="18" customHeight="1" x14ac:dyDescent="0.25">
      <c r="A2575" s="11" t="s">
        <v>1572</v>
      </c>
      <c r="B2575" s="12" t="s">
        <v>11</v>
      </c>
      <c r="C2575" s="11" t="s">
        <v>12</v>
      </c>
      <c r="D2575" s="11" t="s">
        <v>13</v>
      </c>
      <c r="E2575" s="185" t="s">
        <v>14</v>
      </c>
      <c r="F2575" s="184"/>
      <c r="G2575" s="13" t="s">
        <v>15</v>
      </c>
      <c r="H2575" s="12" t="s">
        <v>16</v>
      </c>
      <c r="I2575" s="12" t="s">
        <v>17</v>
      </c>
      <c r="J2575" s="12" t="s">
        <v>18</v>
      </c>
      <c r="K2575" s="14"/>
      <c r="L2575" s="15"/>
      <c r="M2575" s="6">
        <f t="shared" si="628"/>
        <v>0</v>
      </c>
    </row>
    <row r="2576" spans="1:15" ht="51.75" customHeight="1" x14ac:dyDescent="0.25">
      <c r="A2576" s="16" t="s">
        <v>19</v>
      </c>
      <c r="B2576" s="17" t="s">
        <v>528</v>
      </c>
      <c r="C2576" s="16" t="s">
        <v>21</v>
      </c>
      <c r="D2576" s="16" t="s">
        <v>1573</v>
      </c>
      <c r="E2576" s="186" t="s">
        <v>393</v>
      </c>
      <c r="F2576" s="184"/>
      <c r="G2576" s="18" t="s">
        <v>77</v>
      </c>
      <c r="H2576" s="19">
        <v>1</v>
      </c>
      <c r="I2576" s="20">
        <v>34.520000000000003</v>
      </c>
      <c r="J2576" s="20">
        <v>34.520000000000003</v>
      </c>
      <c r="K2576" s="52">
        <f>SUM(K2577:K2579)</f>
        <v>34.519999999999996</v>
      </c>
      <c r="L2576" s="22"/>
      <c r="M2576" s="6">
        <f t="shared" si="628"/>
        <v>0</v>
      </c>
    </row>
    <row r="2577" spans="1:15" ht="24" customHeight="1" x14ac:dyDescent="0.25">
      <c r="A2577" s="23" t="s">
        <v>25</v>
      </c>
      <c r="B2577" s="24" t="s">
        <v>73</v>
      </c>
      <c r="C2577" s="23" t="s">
        <v>21</v>
      </c>
      <c r="D2577" s="23" t="s">
        <v>74</v>
      </c>
      <c r="E2577" s="183" t="s">
        <v>23</v>
      </c>
      <c r="F2577" s="184"/>
      <c r="G2577" s="25" t="s">
        <v>24</v>
      </c>
      <c r="H2577" s="26">
        <v>0.23619999999999999</v>
      </c>
      <c r="I2577" s="27">
        <v>20.32</v>
      </c>
      <c r="J2577" s="27">
        <v>4.79</v>
      </c>
      <c r="K2577" s="28">
        <f t="shared" ref="K2577:K2579" si="635">TRUNC(H2577*I2577,2)</f>
        <v>4.79</v>
      </c>
      <c r="L2577" s="29"/>
      <c r="M2577" s="6">
        <f t="shared" si="628"/>
        <v>0</v>
      </c>
    </row>
    <row r="2578" spans="1:15" ht="24" customHeight="1" x14ac:dyDescent="0.25">
      <c r="A2578" s="23" t="s">
        <v>25</v>
      </c>
      <c r="B2578" s="24" t="s">
        <v>146</v>
      </c>
      <c r="C2578" s="23" t="s">
        <v>21</v>
      </c>
      <c r="D2578" s="23" t="s">
        <v>147</v>
      </c>
      <c r="E2578" s="183" t="s">
        <v>23</v>
      </c>
      <c r="F2578" s="184"/>
      <c r="G2578" s="25" t="s">
        <v>24</v>
      </c>
      <c r="H2578" s="26">
        <v>0.47239999999999999</v>
      </c>
      <c r="I2578" s="27">
        <v>25.62</v>
      </c>
      <c r="J2578" s="27">
        <v>12.1</v>
      </c>
      <c r="K2578" s="28">
        <f t="shared" si="635"/>
        <v>12.1</v>
      </c>
      <c r="L2578" s="29"/>
      <c r="M2578" s="6">
        <f t="shared" si="628"/>
        <v>0</v>
      </c>
    </row>
    <row r="2579" spans="1:15" ht="51.75" customHeight="1" x14ac:dyDescent="0.25">
      <c r="A2579" s="23" t="s">
        <v>25</v>
      </c>
      <c r="B2579" s="24" t="s">
        <v>269</v>
      </c>
      <c r="C2579" s="23" t="s">
        <v>21</v>
      </c>
      <c r="D2579" s="23" t="s">
        <v>270</v>
      </c>
      <c r="E2579" s="183" t="s">
        <v>23</v>
      </c>
      <c r="F2579" s="184"/>
      <c r="G2579" s="25" t="s">
        <v>70</v>
      </c>
      <c r="H2579" s="26">
        <v>3.04E-2</v>
      </c>
      <c r="I2579" s="27">
        <v>580.02</v>
      </c>
      <c r="J2579" s="27">
        <v>17.63</v>
      </c>
      <c r="K2579" s="28">
        <f t="shared" si="635"/>
        <v>17.63</v>
      </c>
      <c r="L2579" s="29"/>
      <c r="M2579" s="6">
        <f t="shared" si="628"/>
        <v>0</v>
      </c>
    </row>
    <row r="2580" spans="1:15" ht="18" customHeight="1" x14ac:dyDescent="0.25">
      <c r="A2580" s="30"/>
      <c r="B2580" s="30"/>
      <c r="C2580" s="30"/>
      <c r="D2580" s="30"/>
      <c r="E2580" s="30" t="s">
        <v>41</v>
      </c>
      <c r="F2580" s="31">
        <v>15.24</v>
      </c>
      <c r="G2580" s="30" t="s">
        <v>42</v>
      </c>
      <c r="H2580" s="31">
        <v>0</v>
      </c>
      <c r="I2580" s="30" t="s">
        <v>43</v>
      </c>
      <c r="J2580" s="31">
        <v>15.24</v>
      </c>
      <c r="K2580" s="32"/>
      <c r="L2580" s="29"/>
      <c r="M2580" s="6">
        <f t="shared" si="628"/>
        <v>0</v>
      </c>
    </row>
    <row r="2581" spans="1:15" ht="18" customHeight="1" x14ac:dyDescent="0.25">
      <c r="A2581" s="30"/>
      <c r="B2581" s="30"/>
      <c r="C2581" s="30"/>
      <c r="D2581" s="30"/>
      <c r="E2581" s="30" t="s">
        <v>44</v>
      </c>
      <c r="F2581" s="31">
        <v>8.8699999999999992</v>
      </c>
      <c r="G2581" s="30"/>
      <c r="H2581" s="187" t="s">
        <v>45</v>
      </c>
      <c r="I2581" s="188"/>
      <c r="J2581" s="31">
        <f>TRUNC(J2576*1.247,2)</f>
        <v>43.04</v>
      </c>
      <c r="K2581" s="46">
        <f>TRUNC(K2576*1.247,2)</f>
        <v>43.04</v>
      </c>
      <c r="L2581" s="29"/>
      <c r="M2581" s="6">
        <f t="shared" si="628"/>
        <v>0</v>
      </c>
    </row>
    <row r="2582" spans="1:15" x14ac:dyDescent="0.25">
      <c r="A2582" s="35"/>
      <c r="B2582" s="35"/>
      <c r="C2582" s="35"/>
      <c r="D2582" s="35"/>
      <c r="E2582" s="35"/>
      <c r="F2582" s="35"/>
      <c r="G2582" s="35" t="s">
        <v>46</v>
      </c>
      <c r="H2582" s="36" t="s">
        <v>1570</v>
      </c>
      <c r="I2582" s="35" t="s">
        <v>48</v>
      </c>
      <c r="J2582" s="37">
        <f>TRUNC(J2581*H2582,2)</f>
        <v>451.92</v>
      </c>
      <c r="K2582" s="45">
        <f>TRUNC(H2582*K2581,2)</f>
        <v>451.92</v>
      </c>
      <c r="L2582" s="39">
        <f>J2582-K2582</f>
        <v>0</v>
      </c>
      <c r="M2582" s="6">
        <f t="shared" si="628"/>
        <v>0</v>
      </c>
      <c r="N2582" s="40">
        <f t="shared" ref="N2582:O2582" si="636">J2582</f>
        <v>451.92</v>
      </c>
      <c r="O2582" s="40">
        <f t="shared" si="636"/>
        <v>451.92</v>
      </c>
    </row>
    <row r="2583" spans="1:15" x14ac:dyDescent="0.25">
      <c r="A2583" s="41"/>
      <c r="B2583" s="41"/>
      <c r="C2583" s="41"/>
      <c r="D2583" s="41"/>
      <c r="E2583" s="41"/>
      <c r="F2583" s="41"/>
      <c r="G2583" s="41"/>
      <c r="H2583" s="41"/>
      <c r="I2583" s="41"/>
      <c r="J2583" s="41"/>
      <c r="K2583" s="42"/>
      <c r="L2583" s="43"/>
      <c r="M2583" s="6">
        <f t="shared" si="628"/>
        <v>0</v>
      </c>
    </row>
    <row r="2584" spans="1:15" ht="18" customHeight="1" x14ac:dyDescent="0.25">
      <c r="A2584" s="11" t="s">
        <v>1574</v>
      </c>
      <c r="B2584" s="12" t="s">
        <v>11</v>
      </c>
      <c r="C2584" s="11" t="s">
        <v>12</v>
      </c>
      <c r="D2584" s="11" t="s">
        <v>13</v>
      </c>
      <c r="E2584" s="185" t="s">
        <v>14</v>
      </c>
      <c r="F2584" s="184"/>
      <c r="G2584" s="13" t="s">
        <v>15</v>
      </c>
      <c r="H2584" s="12" t="s">
        <v>16</v>
      </c>
      <c r="I2584" s="12" t="s">
        <v>17</v>
      </c>
      <c r="J2584" s="12" t="s">
        <v>18</v>
      </c>
      <c r="K2584" s="14"/>
      <c r="L2584" s="15"/>
      <c r="M2584" s="6">
        <f t="shared" si="628"/>
        <v>0</v>
      </c>
    </row>
    <row r="2585" spans="1:15" ht="39" customHeight="1" x14ac:dyDescent="0.25">
      <c r="A2585" s="16" t="s">
        <v>19</v>
      </c>
      <c r="B2585" s="17" t="s">
        <v>218</v>
      </c>
      <c r="C2585" s="16" t="s">
        <v>21</v>
      </c>
      <c r="D2585" s="16" t="s">
        <v>219</v>
      </c>
      <c r="E2585" s="186" t="s">
        <v>69</v>
      </c>
      <c r="F2585" s="184"/>
      <c r="G2585" s="18" t="s">
        <v>70</v>
      </c>
      <c r="H2585" s="19">
        <v>1</v>
      </c>
      <c r="I2585" s="20">
        <v>553.99</v>
      </c>
      <c r="J2585" s="20">
        <f t="shared" ref="J2585:K2585" si="637">SUM(J2586:J2592)</f>
        <v>553.99</v>
      </c>
      <c r="K2585" s="52">
        <f t="shared" si="637"/>
        <v>553.99</v>
      </c>
      <c r="L2585" s="22"/>
      <c r="M2585" s="6">
        <f t="shared" si="628"/>
        <v>0</v>
      </c>
    </row>
    <row r="2586" spans="1:15" ht="25.5" customHeight="1" x14ac:dyDescent="0.25">
      <c r="A2586" s="23" t="s">
        <v>25</v>
      </c>
      <c r="B2586" s="24" t="s">
        <v>204</v>
      </c>
      <c r="C2586" s="23" t="s">
        <v>21</v>
      </c>
      <c r="D2586" s="23" t="s">
        <v>205</v>
      </c>
      <c r="E2586" s="183" t="s">
        <v>23</v>
      </c>
      <c r="F2586" s="184"/>
      <c r="G2586" s="25" t="s">
        <v>24</v>
      </c>
      <c r="H2586" s="26">
        <v>1.2501</v>
      </c>
      <c r="I2586" s="27">
        <v>19.600000000000001</v>
      </c>
      <c r="J2586" s="27">
        <f t="shared" ref="J2586:J2592" si="638">TRUNC(I2586*H2586,2)</f>
        <v>24.5</v>
      </c>
      <c r="K2586" s="28">
        <f t="shared" ref="K2586:K2592" si="639">TRUNC(H2586*I2586,2)</f>
        <v>24.5</v>
      </c>
      <c r="L2586" s="29"/>
      <c r="M2586" s="6">
        <f t="shared" si="628"/>
        <v>0</v>
      </c>
    </row>
    <row r="2587" spans="1:15" ht="24" customHeight="1" x14ac:dyDescent="0.25">
      <c r="A2587" s="23" t="s">
        <v>25</v>
      </c>
      <c r="B2587" s="24" t="s">
        <v>73</v>
      </c>
      <c r="C2587" s="23" t="s">
        <v>21</v>
      </c>
      <c r="D2587" s="23" t="s">
        <v>74</v>
      </c>
      <c r="E2587" s="183" t="s">
        <v>23</v>
      </c>
      <c r="F2587" s="184"/>
      <c r="G2587" s="25" t="s">
        <v>24</v>
      </c>
      <c r="H2587" s="26">
        <v>1.9792000000000001</v>
      </c>
      <c r="I2587" s="27">
        <v>20.32</v>
      </c>
      <c r="J2587" s="27">
        <f t="shared" si="638"/>
        <v>40.21</v>
      </c>
      <c r="K2587" s="28">
        <f t="shared" si="639"/>
        <v>40.21</v>
      </c>
      <c r="L2587" s="29"/>
      <c r="M2587" s="6">
        <f t="shared" si="628"/>
        <v>0</v>
      </c>
    </row>
    <row r="2588" spans="1:15" ht="51.75" customHeight="1" x14ac:dyDescent="0.25">
      <c r="A2588" s="23" t="s">
        <v>25</v>
      </c>
      <c r="B2588" s="24" t="s">
        <v>220</v>
      </c>
      <c r="C2588" s="23" t="s">
        <v>21</v>
      </c>
      <c r="D2588" s="23" t="s">
        <v>221</v>
      </c>
      <c r="E2588" s="183" t="s">
        <v>97</v>
      </c>
      <c r="F2588" s="184"/>
      <c r="G2588" s="25" t="s">
        <v>98</v>
      </c>
      <c r="H2588" s="26">
        <v>0.64339999999999997</v>
      </c>
      <c r="I2588" s="27">
        <v>5.59</v>
      </c>
      <c r="J2588" s="27">
        <f t="shared" si="638"/>
        <v>3.59</v>
      </c>
      <c r="K2588" s="28">
        <f t="shared" si="639"/>
        <v>3.59</v>
      </c>
      <c r="L2588" s="29"/>
      <c r="M2588" s="6">
        <f t="shared" si="628"/>
        <v>0</v>
      </c>
    </row>
    <row r="2589" spans="1:15" ht="51.75" customHeight="1" x14ac:dyDescent="0.25">
      <c r="A2589" s="23" t="s">
        <v>25</v>
      </c>
      <c r="B2589" s="24" t="s">
        <v>222</v>
      </c>
      <c r="C2589" s="23" t="s">
        <v>21</v>
      </c>
      <c r="D2589" s="23" t="s">
        <v>223</v>
      </c>
      <c r="E2589" s="183" t="s">
        <v>97</v>
      </c>
      <c r="F2589" s="184"/>
      <c r="G2589" s="25" t="s">
        <v>101</v>
      </c>
      <c r="H2589" s="26">
        <v>0.60670000000000002</v>
      </c>
      <c r="I2589" s="27">
        <v>1.57</v>
      </c>
      <c r="J2589" s="27">
        <f t="shared" si="638"/>
        <v>0.95</v>
      </c>
      <c r="K2589" s="28">
        <f t="shared" si="639"/>
        <v>0.95</v>
      </c>
      <c r="L2589" s="29"/>
      <c r="M2589" s="6">
        <f t="shared" si="628"/>
        <v>0</v>
      </c>
    </row>
    <row r="2590" spans="1:15" ht="25.5" customHeight="1" x14ac:dyDescent="0.25">
      <c r="A2590" s="23" t="s">
        <v>28</v>
      </c>
      <c r="B2590" s="24" t="s">
        <v>212</v>
      </c>
      <c r="C2590" s="23" t="s">
        <v>21</v>
      </c>
      <c r="D2590" s="23" t="s">
        <v>213</v>
      </c>
      <c r="E2590" s="183" t="s">
        <v>31</v>
      </c>
      <c r="F2590" s="184"/>
      <c r="G2590" s="25" t="s">
        <v>70</v>
      </c>
      <c r="H2590" s="26">
        <v>0.72750000000000004</v>
      </c>
      <c r="I2590" s="27">
        <v>132.5</v>
      </c>
      <c r="J2590" s="27">
        <f t="shared" si="638"/>
        <v>96.39</v>
      </c>
      <c r="K2590" s="28">
        <f t="shared" si="639"/>
        <v>96.39</v>
      </c>
      <c r="L2590" s="29"/>
      <c r="M2590" s="6">
        <f t="shared" si="628"/>
        <v>0</v>
      </c>
    </row>
    <row r="2591" spans="1:15" ht="24" customHeight="1" x14ac:dyDescent="0.25">
      <c r="A2591" s="23" t="s">
        <v>28</v>
      </c>
      <c r="B2591" s="24" t="s">
        <v>214</v>
      </c>
      <c r="C2591" s="23" t="s">
        <v>21</v>
      </c>
      <c r="D2591" s="23" t="s">
        <v>215</v>
      </c>
      <c r="E2591" s="183" t="s">
        <v>31</v>
      </c>
      <c r="F2591" s="184"/>
      <c r="G2591" s="25" t="s">
        <v>80</v>
      </c>
      <c r="H2591" s="26">
        <v>364.94330000000002</v>
      </c>
      <c r="I2591" s="27">
        <v>0.82</v>
      </c>
      <c r="J2591" s="27">
        <f t="shared" si="638"/>
        <v>299.25</v>
      </c>
      <c r="K2591" s="28">
        <f t="shared" si="639"/>
        <v>299.25</v>
      </c>
      <c r="L2591" s="29"/>
      <c r="M2591" s="6">
        <f t="shared" si="628"/>
        <v>0</v>
      </c>
    </row>
    <row r="2592" spans="1:15" ht="25.5" customHeight="1" x14ac:dyDescent="0.25">
      <c r="A2592" s="23" t="s">
        <v>28</v>
      </c>
      <c r="B2592" s="24" t="s">
        <v>210</v>
      </c>
      <c r="C2592" s="23" t="s">
        <v>21</v>
      </c>
      <c r="D2592" s="23" t="s">
        <v>211</v>
      </c>
      <c r="E2592" s="183" t="s">
        <v>31</v>
      </c>
      <c r="F2592" s="184"/>
      <c r="G2592" s="25" t="s">
        <v>70</v>
      </c>
      <c r="H2592" s="26">
        <v>0.59719999999999995</v>
      </c>
      <c r="I2592" s="27">
        <v>149.21</v>
      </c>
      <c r="J2592" s="27">
        <f t="shared" si="638"/>
        <v>89.1</v>
      </c>
      <c r="K2592" s="28">
        <f t="shared" si="639"/>
        <v>89.1</v>
      </c>
      <c r="L2592" s="29"/>
      <c r="M2592" s="6">
        <f t="shared" si="628"/>
        <v>0</v>
      </c>
    </row>
    <row r="2593" spans="1:15" ht="18" customHeight="1" x14ac:dyDescent="0.25">
      <c r="A2593" s="30"/>
      <c r="B2593" s="30"/>
      <c r="C2593" s="30"/>
      <c r="D2593" s="30"/>
      <c r="E2593" s="30" t="s">
        <v>41</v>
      </c>
      <c r="F2593" s="31">
        <v>49.16</v>
      </c>
      <c r="G2593" s="30" t="s">
        <v>42</v>
      </c>
      <c r="H2593" s="31">
        <v>0</v>
      </c>
      <c r="I2593" s="30" t="s">
        <v>43</v>
      </c>
      <c r="J2593" s="31">
        <v>49.16</v>
      </c>
      <c r="K2593" s="32"/>
      <c r="L2593" s="29"/>
      <c r="M2593" s="6">
        <f t="shared" si="628"/>
        <v>0</v>
      </c>
    </row>
    <row r="2594" spans="1:15" ht="18" customHeight="1" x14ac:dyDescent="0.25">
      <c r="A2594" s="30"/>
      <c r="B2594" s="30"/>
      <c r="C2594" s="30"/>
      <c r="D2594" s="30"/>
      <c r="E2594" s="30" t="s">
        <v>44</v>
      </c>
      <c r="F2594" s="31">
        <v>142.37</v>
      </c>
      <c r="G2594" s="30"/>
      <c r="H2594" s="187" t="s">
        <v>45</v>
      </c>
      <c r="I2594" s="188"/>
      <c r="J2594" s="31">
        <f>TRUNC(J2585*1.247,2)</f>
        <v>690.82</v>
      </c>
      <c r="K2594" s="46">
        <f>TRUNC(K2585*1.247,2)</f>
        <v>690.82</v>
      </c>
      <c r="L2594" s="29"/>
      <c r="M2594" s="6">
        <f t="shared" si="628"/>
        <v>0</v>
      </c>
    </row>
    <row r="2595" spans="1:15" x14ac:dyDescent="0.25">
      <c r="A2595" s="35"/>
      <c r="B2595" s="35"/>
      <c r="C2595" s="35"/>
      <c r="D2595" s="35"/>
      <c r="E2595" s="35"/>
      <c r="F2595" s="35"/>
      <c r="G2595" s="35" t="s">
        <v>46</v>
      </c>
      <c r="H2595" s="36" t="s">
        <v>1575</v>
      </c>
      <c r="I2595" s="35" t="s">
        <v>48</v>
      </c>
      <c r="J2595" s="37">
        <f>TRUNC(J2594*H2595,2)</f>
        <v>124.34</v>
      </c>
      <c r="K2595" s="45">
        <f>TRUNC(H2595*K2594,2)</f>
        <v>124.34</v>
      </c>
      <c r="L2595" s="39">
        <f>J2595-K2595</f>
        <v>0</v>
      </c>
      <c r="M2595" s="6">
        <f t="shared" si="628"/>
        <v>0</v>
      </c>
      <c r="N2595" s="40">
        <f t="shared" ref="N2595:O2595" si="640">J2595</f>
        <v>124.34</v>
      </c>
      <c r="O2595" s="40">
        <f t="shared" si="640"/>
        <v>124.34</v>
      </c>
    </row>
    <row r="2596" spans="1:15" ht="0.75" customHeight="1" x14ac:dyDescent="0.25">
      <c r="A2596" s="41"/>
      <c r="B2596" s="41"/>
      <c r="C2596" s="41"/>
      <c r="D2596" s="41"/>
      <c r="E2596" s="41"/>
      <c r="F2596" s="41"/>
      <c r="G2596" s="41"/>
      <c r="H2596" s="41"/>
      <c r="I2596" s="41"/>
      <c r="J2596" s="41"/>
      <c r="K2596" s="42"/>
      <c r="L2596" s="43"/>
      <c r="M2596" s="6">
        <f t="shared" si="628"/>
        <v>0</v>
      </c>
    </row>
    <row r="2597" spans="1:15" ht="24" customHeight="1" x14ac:dyDescent="0.25">
      <c r="A2597" s="7" t="s">
        <v>1576</v>
      </c>
      <c r="B2597" s="7"/>
      <c r="C2597" s="7"/>
      <c r="D2597" s="7" t="s">
        <v>1577</v>
      </c>
      <c r="E2597" s="7"/>
      <c r="F2597" s="190"/>
      <c r="G2597" s="184"/>
      <c r="H2597" s="8"/>
      <c r="I2597" s="7"/>
      <c r="J2597" s="9">
        <f t="shared" ref="J2597:K2597" si="641">J2603</f>
        <v>446.88</v>
      </c>
      <c r="K2597" s="9">
        <f t="shared" si="641"/>
        <v>446.88</v>
      </c>
      <c r="L2597" s="10"/>
      <c r="M2597" s="6">
        <f t="shared" si="628"/>
        <v>0</v>
      </c>
    </row>
    <row r="2598" spans="1:15" ht="18" customHeight="1" x14ac:dyDescent="0.25">
      <c r="A2598" s="11" t="s">
        <v>1578</v>
      </c>
      <c r="B2598" s="12" t="s">
        <v>11</v>
      </c>
      <c r="C2598" s="11" t="s">
        <v>12</v>
      </c>
      <c r="D2598" s="11" t="s">
        <v>13</v>
      </c>
      <c r="E2598" s="185" t="s">
        <v>14</v>
      </c>
      <c r="F2598" s="184"/>
      <c r="G2598" s="13" t="s">
        <v>15</v>
      </c>
      <c r="H2598" s="12" t="s">
        <v>16</v>
      </c>
      <c r="I2598" s="12" t="s">
        <v>17</v>
      </c>
      <c r="J2598" s="12" t="s">
        <v>18</v>
      </c>
      <c r="K2598" s="14"/>
      <c r="L2598" s="15"/>
      <c r="M2598" s="6">
        <f t="shared" si="628"/>
        <v>0</v>
      </c>
    </row>
    <row r="2599" spans="1:15" ht="25.5" customHeight="1" x14ac:dyDescent="0.25">
      <c r="A2599" s="16" t="s">
        <v>19</v>
      </c>
      <c r="B2599" s="17" t="s">
        <v>1579</v>
      </c>
      <c r="C2599" s="16" t="s">
        <v>21</v>
      </c>
      <c r="D2599" s="16" t="s">
        <v>1580</v>
      </c>
      <c r="E2599" s="186" t="s">
        <v>23</v>
      </c>
      <c r="F2599" s="184"/>
      <c r="G2599" s="18" t="s">
        <v>77</v>
      </c>
      <c r="H2599" s="19">
        <v>1</v>
      </c>
      <c r="I2599" s="20">
        <v>1.97</v>
      </c>
      <c r="J2599" s="20">
        <f>J2600</f>
        <v>1.97</v>
      </c>
      <c r="K2599" s="52">
        <f>SUM(K2600)</f>
        <v>1.97</v>
      </c>
      <c r="L2599" s="22"/>
      <c r="M2599" s="6">
        <f t="shared" si="628"/>
        <v>0</v>
      </c>
    </row>
    <row r="2600" spans="1:15" ht="24" customHeight="1" x14ac:dyDescent="0.25">
      <c r="A2600" s="23" t="s">
        <v>25</v>
      </c>
      <c r="B2600" s="24" t="s">
        <v>73</v>
      </c>
      <c r="C2600" s="23" t="s">
        <v>21</v>
      </c>
      <c r="D2600" s="23" t="s">
        <v>74</v>
      </c>
      <c r="E2600" s="183" t="s">
        <v>23</v>
      </c>
      <c r="F2600" s="184"/>
      <c r="G2600" s="25" t="s">
        <v>24</v>
      </c>
      <c r="H2600" s="26">
        <v>9.7000000000000003E-2</v>
      </c>
      <c r="I2600" s="27">
        <v>20.32</v>
      </c>
      <c r="J2600" s="27">
        <f>TRUNC(I2600*H2600,2)</f>
        <v>1.97</v>
      </c>
      <c r="K2600" s="28">
        <f>TRUNC(H2600*I2600,2)</f>
        <v>1.97</v>
      </c>
      <c r="L2600" s="29"/>
      <c r="M2600" s="6">
        <f t="shared" si="628"/>
        <v>0</v>
      </c>
    </row>
    <row r="2601" spans="1:15" ht="18" customHeight="1" x14ac:dyDescent="0.25">
      <c r="A2601" s="30"/>
      <c r="B2601" s="30"/>
      <c r="C2601" s="30"/>
      <c r="D2601" s="30"/>
      <c r="E2601" s="30" t="s">
        <v>41</v>
      </c>
      <c r="F2601" s="31">
        <v>1.46</v>
      </c>
      <c r="G2601" s="30" t="s">
        <v>42</v>
      </c>
      <c r="H2601" s="31">
        <v>0</v>
      </c>
      <c r="I2601" s="30" t="s">
        <v>43</v>
      </c>
      <c r="J2601" s="31">
        <v>1.46</v>
      </c>
      <c r="K2601" s="32"/>
      <c r="L2601" s="29"/>
      <c r="M2601" s="6">
        <f t="shared" si="628"/>
        <v>0</v>
      </c>
    </row>
    <row r="2602" spans="1:15" ht="18" customHeight="1" x14ac:dyDescent="0.25">
      <c r="A2602" s="30"/>
      <c r="B2602" s="30"/>
      <c r="C2602" s="30"/>
      <c r="D2602" s="30"/>
      <c r="E2602" s="30" t="s">
        <v>44</v>
      </c>
      <c r="F2602" s="31">
        <v>0.5</v>
      </c>
      <c r="G2602" s="30"/>
      <c r="H2602" s="187" t="s">
        <v>45</v>
      </c>
      <c r="I2602" s="188"/>
      <c r="J2602" s="31">
        <f>TRUNC(J2599*1.247,2)</f>
        <v>2.4500000000000002</v>
      </c>
      <c r="K2602" s="46">
        <f>TRUNC(K2599*1.247,2)</f>
        <v>2.4500000000000002</v>
      </c>
      <c r="L2602" s="29"/>
      <c r="M2602" s="6">
        <f t="shared" si="628"/>
        <v>0</v>
      </c>
    </row>
    <row r="2603" spans="1:15" x14ac:dyDescent="0.25">
      <c r="A2603" s="35"/>
      <c r="B2603" s="35"/>
      <c r="C2603" s="35"/>
      <c r="D2603" s="35"/>
      <c r="E2603" s="35"/>
      <c r="F2603" s="35"/>
      <c r="G2603" s="35" t="s">
        <v>46</v>
      </c>
      <c r="H2603" s="36" t="s">
        <v>567</v>
      </c>
      <c r="I2603" s="35" t="s">
        <v>48</v>
      </c>
      <c r="J2603" s="37">
        <f>TRUNC(J2602*H2603,2)</f>
        <v>446.88</v>
      </c>
      <c r="K2603" s="45">
        <f>TRUNC(H2603*K2602,2)</f>
        <v>446.88</v>
      </c>
      <c r="L2603" s="39">
        <f>J2603-K2603</f>
        <v>0</v>
      </c>
      <c r="M2603" s="6">
        <f t="shared" si="628"/>
        <v>0</v>
      </c>
      <c r="N2603" s="40">
        <f t="shared" ref="N2603:O2603" si="642">J2603</f>
        <v>446.88</v>
      </c>
      <c r="O2603" s="40">
        <f t="shared" si="642"/>
        <v>446.88</v>
      </c>
    </row>
    <row r="2604" spans="1:15" ht="21" customHeight="1" x14ac:dyDescent="0.2">
      <c r="A2604" s="41"/>
      <c r="B2604" s="41"/>
      <c r="C2604" s="41"/>
      <c r="D2604" s="41"/>
      <c r="E2604" s="41"/>
      <c r="F2604" s="41"/>
      <c r="G2604" s="41"/>
      <c r="H2604" s="41"/>
      <c r="I2604" s="41"/>
      <c r="J2604" s="41"/>
      <c r="K2604" s="42"/>
      <c r="L2604" s="43"/>
      <c r="M2604" s="43"/>
    </row>
    <row r="2605" spans="1:15" ht="21.75" customHeight="1" x14ac:dyDescent="0.2">
      <c r="A2605" s="65"/>
      <c r="B2605" s="65"/>
      <c r="C2605" s="65"/>
      <c r="D2605" s="65"/>
      <c r="E2605" s="65"/>
      <c r="F2605" s="201" t="s">
        <v>1581</v>
      </c>
      <c r="G2605" s="188"/>
      <c r="H2605" s="202">
        <v>546678</v>
      </c>
      <c r="I2605" s="203"/>
      <c r="J2605" s="188"/>
      <c r="K2605" s="66"/>
      <c r="L2605" s="67"/>
      <c r="M2605" s="67"/>
    </row>
    <row r="2606" spans="1:15" ht="18" customHeight="1" x14ac:dyDescent="0.2">
      <c r="A2606" s="68"/>
      <c r="B2606" s="68"/>
      <c r="C2606" s="68"/>
      <c r="D2606" s="68"/>
      <c r="E2606" s="68"/>
      <c r="F2606" s="201" t="s">
        <v>1582</v>
      </c>
      <c r="G2606" s="188"/>
      <c r="H2606" s="202">
        <v>179322</v>
      </c>
      <c r="I2606" s="203"/>
      <c r="J2606" s="188"/>
      <c r="K2606" s="45"/>
      <c r="L2606" s="45"/>
      <c r="M2606" s="45"/>
      <c r="N2606" s="69"/>
      <c r="O2606" s="69"/>
    </row>
    <row r="2607" spans="1:15" ht="18" customHeight="1" x14ac:dyDescent="0.2">
      <c r="A2607" s="191" t="s">
        <v>1583</v>
      </c>
      <c r="B2607" s="192"/>
      <c r="C2607" s="192"/>
      <c r="D2607" s="192"/>
      <c r="E2607" s="193"/>
      <c r="F2607" s="200" t="s">
        <v>1584</v>
      </c>
      <c r="G2607" s="188"/>
      <c r="H2607" s="204">
        <f>J2597+J2337+J2212+J1505+J1396+J868+J782+J746+J668+J612+J475+J390+J350+J278+J192+J171+J66+J5</f>
        <v>726000</v>
      </c>
      <c r="I2607" s="203"/>
      <c r="J2607" s="188"/>
      <c r="K2607" s="45">
        <f>K16+K28+K41+K57+K64+K73+K81+K89+K97+K105+K113+K121+K129+K137+K145+K153+K161+K169+K177+K190+K204+K217+K228+K244+K255+K266+K276+K290+K301+K312+K323+K334+K348+K361+K375+K388+K401+K413+K425+K434+K449+K459+K473+K484+K493+K502+K511+K524+K535+K545+K556+K567+K578+K589+K601+K610+K620+K629+K640+K653+K666+K678+K689+K696+K710+K723+K733+K744+K756+K769+K780+K790+K799+K808+K818+K827+K836+K846+K857+K866+K896+K904+K914+K924+K934+K944+K954+K964+K974+K984+K994+K1003+K1011+K1022+K1031+K1040+K1050+K1060+K1068+K1076+K1084+K1092+K1100+K1108+K1116+K1124+K1132+K1140+K1149+K1160+K1171+K1182+K1192+K1202+K1212+K1222+K1232+K1242+K1252+K1262+K1272+K1282+K1291+K1304+K1314+K1324+K1334+K1344+K1354+K1364+K1372+K1380+K1388+K1394+K1405+K1415+K1423+K1432+K1442+K1460+K1469+K1478+K1487+K1495+K1503+K1516+K1531+K1541+K1451+K1551+K1561+K1571+K1585+K1597+K1609+K1621+K1633+K1645+K1657+K1669+K1681+K1693+K1705+K1717+K1729+K1740+K1752+K1764+K1776+K1786+K1796+K1806+K1816+K1826+K1836+K1846+K1856+K1866+K1876+K1885+K1895+K1905+K1918+K1927+K1935+K1944+K1965+K1977+K1985+K1995+K2007+K2019+K2031+K2043+K2055+K2066+K2078+K2089+K2100+K2112+K2123+K2133+K2143+K2153+K2163+K2178+K2195+K2210+K2224+K2232+K2243+K2256+K2267+K2278+K2289+K2298+K2307+K2317+K2325+K2335+K2344+K2356+K2367+K2380+K2391+K2402+K2413+K2422+K2431+K2440+K2450+K2460+K2471+K2481+K2489+K2499+K2511+K2523+K2534+K2541+K2552+K2564+K2573+K2582+K2595+K2603</f>
        <v>726000</v>
      </c>
      <c r="L2607" s="45">
        <f t="shared" ref="L2607:M2607" si="643">SUM(L16+L28+L41+L57+L73+L81+L89+L97+L105+L113+L121+L129+L137+L145+L153+L161+L169+L177+L190+L204+L217+L228+L244+L255+L266+L276+L290+L301+L312+L323+L334+L348+L361+L375+L388+L401+L413+L434+L449+L459+L473+L484+L493+L502+L511+L524+L535+L545+L556+L567+L578+L589+L601+L610+L620+L629+L640+L653+L666+L678+L689+L696+L710+L723+L733+L744+L756+L769+L780+L790+L799+L808+L818+L827+L836+L846+L857+L866+L896+L904+L914+L924+L934+L944+L954+L964+L974+L984+L994+L1003+L1011+L1022+L1031+L1050+L1060+L1068+L1076+L1084+L1092+L1100+L1108+L1116+L1124+L1132+L1140+L1149+L1160+L1171+L1182+L1192+L1202+L1212+L1222+L1232+L1242+L1252+L1262+L1272+L1282+L1291+L1304+L1314+L1324+L1334+L1344+L1354+L1364+L1372+L1380+L1388+L1394+L1405+L1415+L1423+L1432+L1442+L1451+L1460+L1469+L1478+L1487+L1495+L1503+L1516+L1531+L1541+L1551+L1561+L1571+L1585+L1597+L1609+L1621+L1633+L1645+L1657+L1669+L1681+L1693+L1705+L1717+L1729+L1740+L1752+L1764+L1776+L1786+L1796+L1806+L1816+L1826+L1836+L1846+L1856+L1866+L1876+L1885+L1895+L1905+L1918+L1927+L1935+L1944+L1965+L1977+L1985+L1995+L2007+L2019+L2031+L2043+L2055+L2066+L2078+L2089+L2100+L2112+L2123+L2133+L2143+L2153+L2163+L2178+L2195+L2210+L2224+L2232+L2243+L2256+L2267+L2278+L2289+L2298+L2307+L2317+L2325+L2335+L2344+L2356+L2367+L2380+L2391+L2402+L2413+L2422+L2431+L2440+L2450+L2460+L2471+L2481+L2489+L2499+L2511+L2523++L2534+L2541+L2552+L2564+L2573+L2582+L2595+L2603)</f>
        <v>0</v>
      </c>
      <c r="M2607" s="45">
        <f t="shared" si="643"/>
        <v>0</v>
      </c>
      <c r="N2607" s="69">
        <f>H2607</f>
        <v>726000</v>
      </c>
      <c r="O2607" s="69">
        <f>SUM(O2:O2605)</f>
        <v>726000</v>
      </c>
    </row>
    <row r="2608" spans="1:15" ht="14.25" x14ac:dyDescent="0.2">
      <c r="A2608" s="194"/>
      <c r="B2608" s="195"/>
      <c r="C2608" s="195"/>
      <c r="D2608" s="195"/>
      <c r="E2608" s="196"/>
      <c r="F2608" s="53"/>
      <c r="G2608" s="53"/>
      <c r="H2608" s="53"/>
      <c r="I2608" s="53"/>
      <c r="J2608" s="53"/>
      <c r="K2608" s="53"/>
      <c r="L2608" s="70"/>
      <c r="M2608" s="70"/>
    </row>
    <row r="2609" spans="1:15" ht="14.25" x14ac:dyDescent="0.2">
      <c r="A2609" s="194"/>
      <c r="B2609" s="195"/>
      <c r="C2609" s="195"/>
      <c r="D2609" s="195"/>
      <c r="E2609" s="196"/>
      <c r="F2609" s="53"/>
      <c r="G2609" s="53"/>
      <c r="H2609" s="53"/>
      <c r="I2609" s="53"/>
      <c r="J2609" s="71"/>
      <c r="K2609" s="71"/>
      <c r="L2609" s="67"/>
      <c r="M2609" s="67"/>
      <c r="N2609" s="71" t="s">
        <v>1585</v>
      </c>
      <c r="O2609" s="71" t="s">
        <v>1586</v>
      </c>
    </row>
    <row r="2610" spans="1:15" ht="15" customHeight="1" x14ac:dyDescent="0.2">
      <c r="A2610" s="194"/>
      <c r="B2610" s="195"/>
      <c r="C2610" s="195"/>
      <c r="D2610" s="195"/>
      <c r="E2610" s="196"/>
      <c r="K2610" s="53"/>
      <c r="L2610" s="53"/>
      <c r="M2610" s="69">
        <f>726000-N2607</f>
        <v>0</v>
      </c>
    </row>
    <row r="2611" spans="1:15" ht="15" customHeight="1" x14ac:dyDescent="0.2">
      <c r="A2611" s="197"/>
      <c r="B2611" s="198"/>
      <c r="C2611" s="198"/>
      <c r="D2611" s="198"/>
      <c r="E2611" s="199"/>
      <c r="K2611" s="53"/>
      <c r="L2611" s="53"/>
      <c r="M2611" s="53"/>
    </row>
  </sheetData>
  <autoFilter ref="A5:O2603"/>
  <mergeCells count="1879">
    <mergeCell ref="E1799:F1799"/>
    <mergeCell ref="E1800:F1800"/>
    <mergeCell ref="E1801:F1801"/>
    <mergeCell ref="E1802:F1802"/>
    <mergeCell ref="E1803:F1803"/>
    <mergeCell ref="E1808:F1808"/>
    <mergeCell ref="E1809:F1809"/>
    <mergeCell ref="E1770:F1770"/>
    <mergeCell ref="E1771:F1771"/>
    <mergeCell ref="E1772:F1772"/>
    <mergeCell ref="E1773:F1773"/>
    <mergeCell ref="E1778:F1778"/>
    <mergeCell ref="E1779:F1779"/>
    <mergeCell ref="E1780:F1780"/>
    <mergeCell ref="E1781:F1781"/>
    <mergeCell ref="E1782:F1782"/>
    <mergeCell ref="E1783:F1783"/>
    <mergeCell ref="E1788:F1788"/>
    <mergeCell ref="E1789:F1789"/>
    <mergeCell ref="E1790:F1790"/>
    <mergeCell ref="E1791:F1791"/>
    <mergeCell ref="E1792:F1792"/>
    <mergeCell ref="E1793:F1793"/>
    <mergeCell ref="E1798:F1798"/>
    <mergeCell ref="E1810:F1810"/>
    <mergeCell ref="E1811:F1811"/>
    <mergeCell ref="E1812:F1812"/>
    <mergeCell ref="E1813:F1813"/>
    <mergeCell ref="E1818:F1818"/>
    <mergeCell ref="E1466:F1466"/>
    <mergeCell ref="H1468:I1468"/>
    <mergeCell ref="E1471:F1471"/>
    <mergeCell ref="E1472:F1472"/>
    <mergeCell ref="E1851:F1851"/>
    <mergeCell ref="E1852:F1852"/>
    <mergeCell ref="E1853:F1853"/>
    <mergeCell ref="E1858:F1858"/>
    <mergeCell ref="E1859:F1859"/>
    <mergeCell ref="E1860:F1860"/>
    <mergeCell ref="E1861:F1861"/>
    <mergeCell ref="E1862:F1862"/>
    <mergeCell ref="E1612:F1612"/>
    <mergeCell ref="E1613:F1613"/>
    <mergeCell ref="E1614:F1614"/>
    <mergeCell ref="E1615:F1615"/>
    <mergeCell ref="E1616:F1616"/>
    <mergeCell ref="E1630:F1630"/>
    <mergeCell ref="H1632:I1632"/>
    <mergeCell ref="H1644:I1644"/>
    <mergeCell ref="H1656:I1656"/>
    <mergeCell ref="H1668:I1668"/>
    <mergeCell ref="H1680:I1680"/>
    <mergeCell ref="H1692:I1692"/>
    <mergeCell ref="E1675:F1675"/>
    <mergeCell ref="E1676:F1676"/>
    <mergeCell ref="E1677:F1677"/>
    <mergeCell ref="E1863:F1863"/>
    <mergeCell ref="E1868:F1868"/>
    <mergeCell ref="E1869:F1869"/>
    <mergeCell ref="E1870:F1870"/>
    <mergeCell ref="E1871:F1871"/>
    <mergeCell ref="E1819:F1819"/>
    <mergeCell ref="E1820:F1820"/>
    <mergeCell ref="E1821:F1821"/>
    <mergeCell ref="E1822:F1822"/>
    <mergeCell ref="E1823:F1823"/>
    <mergeCell ref="E1828:F1828"/>
    <mergeCell ref="E1829:F1829"/>
    <mergeCell ref="E1830:F1830"/>
    <mergeCell ref="E1831:F1831"/>
    <mergeCell ref="E1832:F1832"/>
    <mergeCell ref="E1833:F1833"/>
    <mergeCell ref="E1838:F1838"/>
    <mergeCell ref="E1839:F1839"/>
    <mergeCell ref="E1840:F1840"/>
    <mergeCell ref="E1841:F1841"/>
    <mergeCell ref="E1842:F1842"/>
    <mergeCell ref="E1843:F1843"/>
    <mergeCell ref="E1848:F1848"/>
    <mergeCell ref="E1849:F1849"/>
    <mergeCell ref="E1850:F1850"/>
    <mergeCell ref="E1136:F1136"/>
    <mergeCell ref="E1357:F1357"/>
    <mergeCell ref="E1358:F1358"/>
    <mergeCell ref="E1359:F1359"/>
    <mergeCell ref="E1360:F1360"/>
    <mergeCell ref="E1361:F1361"/>
    <mergeCell ref="H1363:I1363"/>
    <mergeCell ref="E1366:F1366"/>
    <mergeCell ref="E1429:F1429"/>
    <mergeCell ref="E1434:F1434"/>
    <mergeCell ref="E1435:F1435"/>
    <mergeCell ref="E1436:F1436"/>
    <mergeCell ref="E1437:F1437"/>
    <mergeCell ref="E1438:F1438"/>
    <mergeCell ref="H1441:I1441"/>
    <mergeCell ref="E1439:F1439"/>
    <mergeCell ref="E1444:F1444"/>
    <mergeCell ref="E1348:F1348"/>
    <mergeCell ref="E1349:F1349"/>
    <mergeCell ref="E1350:F1350"/>
    <mergeCell ref="E1351:F1351"/>
    <mergeCell ref="H1353:I1353"/>
    <mergeCell ref="E1356:F1356"/>
    <mergeCell ref="E1336:F1336"/>
    <mergeCell ref="E1337:F1337"/>
    <mergeCell ref="E1338:F1338"/>
    <mergeCell ref="E1339:F1339"/>
    <mergeCell ref="E1340:F1340"/>
    <mergeCell ref="E1341:F1341"/>
    <mergeCell ref="H1343:I1343"/>
    <mergeCell ref="E1346:F1346"/>
    <mergeCell ref="E1347:F1347"/>
    <mergeCell ref="E1071:F1071"/>
    <mergeCell ref="E1072:F1072"/>
    <mergeCell ref="E1073:F1073"/>
    <mergeCell ref="H1075:I1075"/>
    <mergeCell ref="E1078:F1078"/>
    <mergeCell ref="E1079:F1079"/>
    <mergeCell ref="E1080:F1080"/>
    <mergeCell ref="E1081:F1081"/>
    <mergeCell ref="H1083:I1083"/>
    <mergeCell ref="E1086:F1086"/>
    <mergeCell ref="E1087:F1087"/>
    <mergeCell ref="E1088:F1088"/>
    <mergeCell ref="E1089:F1089"/>
    <mergeCell ref="H1091:I1091"/>
    <mergeCell ref="E1094:F1094"/>
    <mergeCell ref="E1095:F1095"/>
    <mergeCell ref="E1096:F1096"/>
    <mergeCell ref="E1097:F1097"/>
    <mergeCell ref="H1099:I1099"/>
    <mergeCell ref="E1102:F1102"/>
    <mergeCell ref="E1103:F1103"/>
    <mergeCell ref="E1104:F1104"/>
    <mergeCell ref="E1105:F1105"/>
    <mergeCell ref="H1107:I1107"/>
    <mergeCell ref="E1110:F1110"/>
    <mergeCell ref="E1111:F1111"/>
    <mergeCell ref="H1323:I1323"/>
    <mergeCell ref="E1326:F1326"/>
    <mergeCell ref="E1327:F1327"/>
    <mergeCell ref="E1328:F1328"/>
    <mergeCell ref="E1329:F1329"/>
    <mergeCell ref="E1330:F1330"/>
    <mergeCell ref="E1331:F1331"/>
    <mergeCell ref="H1333:I1333"/>
    <mergeCell ref="E1299:F1299"/>
    <mergeCell ref="E1300:F1300"/>
    <mergeCell ref="E1301:F1301"/>
    <mergeCell ref="H1303:I1303"/>
    <mergeCell ref="E1306:F1306"/>
    <mergeCell ref="E1307:F1307"/>
    <mergeCell ref="E1308:F1308"/>
    <mergeCell ref="E1309:F1309"/>
    <mergeCell ref="E1310:F1310"/>
    <mergeCell ref="E1311:F1311"/>
    <mergeCell ref="H1313:I1313"/>
    <mergeCell ref="E1316:F1316"/>
    <mergeCell ref="E1317:F1317"/>
    <mergeCell ref="E1318:F1318"/>
    <mergeCell ref="E1319:F1319"/>
    <mergeCell ref="E1320:F1320"/>
    <mergeCell ref="E1321:F1321"/>
    <mergeCell ref="E1276:F1276"/>
    <mergeCell ref="E1277:F1277"/>
    <mergeCell ref="E1278:F1278"/>
    <mergeCell ref="E1279:F1279"/>
    <mergeCell ref="H1281:I1281"/>
    <mergeCell ref="E1284:F1284"/>
    <mergeCell ref="E1285:F1285"/>
    <mergeCell ref="E1286:F1286"/>
    <mergeCell ref="E1287:F1287"/>
    <mergeCell ref="E1288:F1288"/>
    <mergeCell ref="H1290:I1290"/>
    <mergeCell ref="E1293:F1293"/>
    <mergeCell ref="E1294:F1294"/>
    <mergeCell ref="E1295:F1295"/>
    <mergeCell ref="E1296:F1296"/>
    <mergeCell ref="E1297:F1297"/>
    <mergeCell ref="E1298:F1298"/>
    <mergeCell ref="H1251:I1251"/>
    <mergeCell ref="E1254:F1254"/>
    <mergeCell ref="E1255:F1255"/>
    <mergeCell ref="E1256:F1256"/>
    <mergeCell ref="E1257:F1257"/>
    <mergeCell ref="E1258:F1258"/>
    <mergeCell ref="E1259:F1259"/>
    <mergeCell ref="H1261:I1261"/>
    <mergeCell ref="E1264:F1264"/>
    <mergeCell ref="E1265:F1265"/>
    <mergeCell ref="E1266:F1266"/>
    <mergeCell ref="E1267:F1267"/>
    <mergeCell ref="E1268:F1268"/>
    <mergeCell ref="E1269:F1269"/>
    <mergeCell ref="H1271:I1271"/>
    <mergeCell ref="E1274:F1274"/>
    <mergeCell ref="E1275:F1275"/>
    <mergeCell ref="E1227:F1227"/>
    <mergeCell ref="E1228:F1228"/>
    <mergeCell ref="E1229:F1229"/>
    <mergeCell ref="H1231:I1231"/>
    <mergeCell ref="E1234:F1234"/>
    <mergeCell ref="E1235:F1235"/>
    <mergeCell ref="E1236:F1236"/>
    <mergeCell ref="E1237:F1237"/>
    <mergeCell ref="E1238:F1238"/>
    <mergeCell ref="E1239:F1239"/>
    <mergeCell ref="H1241:I1241"/>
    <mergeCell ref="E1244:F1244"/>
    <mergeCell ref="E1245:F1245"/>
    <mergeCell ref="E1246:F1246"/>
    <mergeCell ref="E1247:F1247"/>
    <mergeCell ref="E1248:F1248"/>
    <mergeCell ref="E1249:F1249"/>
    <mergeCell ref="E1204:F1204"/>
    <mergeCell ref="E1205:F1205"/>
    <mergeCell ref="E1206:F1206"/>
    <mergeCell ref="E1207:F1207"/>
    <mergeCell ref="E1208:F1208"/>
    <mergeCell ref="E1209:F1209"/>
    <mergeCell ref="H1211:I1211"/>
    <mergeCell ref="E1214:F1214"/>
    <mergeCell ref="E1215:F1215"/>
    <mergeCell ref="E1216:F1216"/>
    <mergeCell ref="E1217:F1217"/>
    <mergeCell ref="E1218:F1218"/>
    <mergeCell ref="E1219:F1219"/>
    <mergeCell ref="H1221:I1221"/>
    <mergeCell ref="E1224:F1224"/>
    <mergeCell ref="E1225:F1225"/>
    <mergeCell ref="E1226:F1226"/>
    <mergeCell ref="E1178:F1178"/>
    <mergeCell ref="E1179:F1179"/>
    <mergeCell ref="H1181:I1181"/>
    <mergeCell ref="E1184:F1184"/>
    <mergeCell ref="E1185:F1185"/>
    <mergeCell ref="E1186:F1186"/>
    <mergeCell ref="E1187:F1187"/>
    <mergeCell ref="E1188:F1188"/>
    <mergeCell ref="E1189:F1189"/>
    <mergeCell ref="H1191:I1191"/>
    <mergeCell ref="E1194:F1194"/>
    <mergeCell ref="E1195:F1195"/>
    <mergeCell ref="E1196:F1196"/>
    <mergeCell ref="E1197:F1197"/>
    <mergeCell ref="E1198:F1198"/>
    <mergeCell ref="E1199:F1199"/>
    <mergeCell ref="H1201:I1201"/>
    <mergeCell ref="E1155:F1155"/>
    <mergeCell ref="E1156:F1156"/>
    <mergeCell ref="E1157:F1157"/>
    <mergeCell ref="H1159:I1159"/>
    <mergeCell ref="E1162:F1162"/>
    <mergeCell ref="E1163:F1163"/>
    <mergeCell ref="E1164:F1164"/>
    <mergeCell ref="E1165:F1165"/>
    <mergeCell ref="E1166:F1166"/>
    <mergeCell ref="E1167:F1167"/>
    <mergeCell ref="E1168:F1168"/>
    <mergeCell ref="H1170:I1170"/>
    <mergeCell ref="E1173:F1173"/>
    <mergeCell ref="E1174:F1174"/>
    <mergeCell ref="E1175:F1175"/>
    <mergeCell ref="E1176:F1176"/>
    <mergeCell ref="E1177:F1177"/>
    <mergeCell ref="E1063:F1063"/>
    <mergeCell ref="E1064:F1064"/>
    <mergeCell ref="E1065:F1065"/>
    <mergeCell ref="H1067:I1067"/>
    <mergeCell ref="E1070:F1070"/>
    <mergeCell ref="E1137:F1137"/>
    <mergeCell ref="H1139:I1139"/>
    <mergeCell ref="E1142:F1142"/>
    <mergeCell ref="E1143:F1143"/>
    <mergeCell ref="E1144:F1144"/>
    <mergeCell ref="E1145:F1145"/>
    <mergeCell ref="H1148:I1148"/>
    <mergeCell ref="E1146:F1146"/>
    <mergeCell ref="E1151:F1151"/>
    <mergeCell ref="E1152:F1152"/>
    <mergeCell ref="E1153:F1153"/>
    <mergeCell ref="E1154:F1154"/>
    <mergeCell ref="E1112:F1112"/>
    <mergeCell ref="H1115:I1115"/>
    <mergeCell ref="E1113:F1113"/>
    <mergeCell ref="E1118:F1118"/>
    <mergeCell ref="E1119:F1119"/>
    <mergeCell ref="E1120:F1120"/>
    <mergeCell ref="E1121:F1121"/>
    <mergeCell ref="H1123:I1123"/>
    <mergeCell ref="E1126:F1126"/>
    <mergeCell ref="E1127:F1127"/>
    <mergeCell ref="E1128:F1128"/>
    <mergeCell ref="E1129:F1129"/>
    <mergeCell ref="H1131:I1131"/>
    <mergeCell ref="E1134:F1134"/>
    <mergeCell ref="E1135:F1135"/>
    <mergeCell ref="H1039:I1039"/>
    <mergeCell ref="E1037:F1037"/>
    <mergeCell ref="E1042:F1042"/>
    <mergeCell ref="E1043:F1043"/>
    <mergeCell ref="E1044:F1044"/>
    <mergeCell ref="E1045:F1045"/>
    <mergeCell ref="E1046:F1046"/>
    <mergeCell ref="H1049:I1049"/>
    <mergeCell ref="E1047:F1047"/>
    <mergeCell ref="E1052:F1052"/>
    <mergeCell ref="E1053:F1053"/>
    <mergeCell ref="E1054:F1054"/>
    <mergeCell ref="E1055:F1055"/>
    <mergeCell ref="E1056:F1056"/>
    <mergeCell ref="H1059:I1059"/>
    <mergeCell ref="E1057:F1057"/>
    <mergeCell ref="E1062:F1062"/>
    <mergeCell ref="E1014:F1014"/>
    <mergeCell ref="E1015:F1015"/>
    <mergeCell ref="E1016:F1016"/>
    <mergeCell ref="E1017:F1017"/>
    <mergeCell ref="E1018:F1018"/>
    <mergeCell ref="E1019:F1019"/>
    <mergeCell ref="H1021:I1021"/>
    <mergeCell ref="E1024:F1024"/>
    <mergeCell ref="E1025:F1025"/>
    <mergeCell ref="E1026:F1026"/>
    <mergeCell ref="E1027:F1027"/>
    <mergeCell ref="E1028:F1028"/>
    <mergeCell ref="H1030:I1030"/>
    <mergeCell ref="E1033:F1033"/>
    <mergeCell ref="E1034:F1034"/>
    <mergeCell ref="E1035:F1035"/>
    <mergeCell ref="E1036:F1036"/>
    <mergeCell ref="E988:F988"/>
    <mergeCell ref="E989:F989"/>
    <mergeCell ref="E990:F990"/>
    <mergeCell ref="E991:F991"/>
    <mergeCell ref="H993:I993"/>
    <mergeCell ref="E996:F996"/>
    <mergeCell ref="E997:F997"/>
    <mergeCell ref="E998:F998"/>
    <mergeCell ref="E999:F999"/>
    <mergeCell ref="E1000:F1000"/>
    <mergeCell ref="H1002:I1002"/>
    <mergeCell ref="E1005:F1005"/>
    <mergeCell ref="E1006:F1006"/>
    <mergeCell ref="E1007:F1007"/>
    <mergeCell ref="E1008:F1008"/>
    <mergeCell ref="H1010:I1010"/>
    <mergeCell ref="E1013:F1013"/>
    <mergeCell ref="E981:F981"/>
    <mergeCell ref="H983:I983"/>
    <mergeCell ref="E986:F986"/>
    <mergeCell ref="E987:F987"/>
    <mergeCell ref="E878:F878"/>
    <mergeCell ref="E879:F879"/>
    <mergeCell ref="E880:F880"/>
    <mergeCell ref="E881:F881"/>
    <mergeCell ref="E882:F882"/>
    <mergeCell ref="E883:F883"/>
    <mergeCell ref="E884:F884"/>
    <mergeCell ref="E892:F892"/>
    <mergeCell ref="E893:F893"/>
    <mergeCell ref="H895:I895"/>
    <mergeCell ref="E885:F885"/>
    <mergeCell ref="E886:F886"/>
    <mergeCell ref="E887:F887"/>
    <mergeCell ref="E888:F888"/>
    <mergeCell ref="E889:F889"/>
    <mergeCell ref="E890:F890"/>
    <mergeCell ref="E891:F891"/>
    <mergeCell ref="E898:F898"/>
    <mergeCell ref="E899:F899"/>
    <mergeCell ref="E900:F900"/>
    <mergeCell ref="E901:F901"/>
    <mergeCell ref="H903:I903"/>
    <mergeCell ref="E906:F906"/>
    <mergeCell ref="E907:F907"/>
    <mergeCell ref="E908:F908"/>
    <mergeCell ref="E909:F909"/>
    <mergeCell ref="E910:F910"/>
    <mergeCell ref="E911:F911"/>
    <mergeCell ref="E958:F958"/>
    <mergeCell ref="E959:F959"/>
    <mergeCell ref="E960:F960"/>
    <mergeCell ref="E961:F961"/>
    <mergeCell ref="H963:I963"/>
    <mergeCell ref="E966:F966"/>
    <mergeCell ref="E967:F967"/>
    <mergeCell ref="E968:F968"/>
    <mergeCell ref="E969:F969"/>
    <mergeCell ref="E970:F970"/>
    <mergeCell ref="E971:F971"/>
    <mergeCell ref="H973:I973"/>
    <mergeCell ref="E976:F976"/>
    <mergeCell ref="E977:F977"/>
    <mergeCell ref="E978:F978"/>
    <mergeCell ref="E979:F979"/>
    <mergeCell ref="E980:F980"/>
    <mergeCell ref="H933:I933"/>
    <mergeCell ref="E936:F936"/>
    <mergeCell ref="E937:F937"/>
    <mergeCell ref="E938:F938"/>
    <mergeCell ref="E939:F939"/>
    <mergeCell ref="E940:F940"/>
    <mergeCell ref="E941:F941"/>
    <mergeCell ref="H943:I943"/>
    <mergeCell ref="E946:F946"/>
    <mergeCell ref="E947:F947"/>
    <mergeCell ref="E948:F948"/>
    <mergeCell ref="E949:F949"/>
    <mergeCell ref="E950:F950"/>
    <mergeCell ref="E951:F951"/>
    <mergeCell ref="H953:I953"/>
    <mergeCell ref="E956:F956"/>
    <mergeCell ref="E957:F957"/>
    <mergeCell ref="E802:F802"/>
    <mergeCell ref="E803:F803"/>
    <mergeCell ref="E804:F804"/>
    <mergeCell ref="E805:F805"/>
    <mergeCell ref="H807:I807"/>
    <mergeCell ref="E810:F810"/>
    <mergeCell ref="E871:F871"/>
    <mergeCell ref="E872:F872"/>
    <mergeCell ref="E873:F873"/>
    <mergeCell ref="E874:F874"/>
    <mergeCell ref="E875:F875"/>
    <mergeCell ref="E876:F876"/>
    <mergeCell ref="E877:F877"/>
    <mergeCell ref="E928:F928"/>
    <mergeCell ref="E929:F929"/>
    <mergeCell ref="E930:F930"/>
    <mergeCell ref="E931:F931"/>
    <mergeCell ref="H913:I913"/>
    <mergeCell ref="E916:F916"/>
    <mergeCell ref="E917:F917"/>
    <mergeCell ref="E918:F918"/>
    <mergeCell ref="E919:F919"/>
    <mergeCell ref="E920:F920"/>
    <mergeCell ref="E921:F921"/>
    <mergeCell ref="H923:I923"/>
    <mergeCell ref="E926:F926"/>
    <mergeCell ref="E927:F927"/>
    <mergeCell ref="E850:F850"/>
    <mergeCell ref="E851:F851"/>
    <mergeCell ref="E852:F852"/>
    <mergeCell ref="E853:F853"/>
    <mergeCell ref="E854:F854"/>
    <mergeCell ref="H856:I856"/>
    <mergeCell ref="E859:F859"/>
    <mergeCell ref="E860:F860"/>
    <mergeCell ref="E861:F861"/>
    <mergeCell ref="E862:F862"/>
    <mergeCell ref="E863:F863"/>
    <mergeCell ref="H865:I865"/>
    <mergeCell ref="F868:G868"/>
    <mergeCell ref="E869:F869"/>
    <mergeCell ref="E870:F870"/>
    <mergeCell ref="E765:F765"/>
    <mergeCell ref="E766:F766"/>
    <mergeCell ref="H768:I768"/>
    <mergeCell ref="E771:F771"/>
    <mergeCell ref="E772:F772"/>
    <mergeCell ref="E773:F773"/>
    <mergeCell ref="E774:F774"/>
    <mergeCell ref="E775:F775"/>
    <mergeCell ref="E776:F776"/>
    <mergeCell ref="E777:F777"/>
    <mergeCell ref="H779:I779"/>
    <mergeCell ref="F782:G782"/>
    <mergeCell ref="E783:F783"/>
    <mergeCell ref="E784:F784"/>
    <mergeCell ref="E785:F785"/>
    <mergeCell ref="E786:F786"/>
    <mergeCell ref="H789:I789"/>
    <mergeCell ref="E824:F824"/>
    <mergeCell ref="H826:I826"/>
    <mergeCell ref="E829:F829"/>
    <mergeCell ref="E830:F830"/>
    <mergeCell ref="E831:F831"/>
    <mergeCell ref="E832:F832"/>
    <mergeCell ref="E833:F833"/>
    <mergeCell ref="H835:I835"/>
    <mergeCell ref="E838:F838"/>
    <mergeCell ref="E839:F839"/>
    <mergeCell ref="E840:F840"/>
    <mergeCell ref="E841:F841"/>
    <mergeCell ref="E842:F842"/>
    <mergeCell ref="E843:F843"/>
    <mergeCell ref="H845:I845"/>
    <mergeCell ref="E848:F848"/>
    <mergeCell ref="E849:F849"/>
    <mergeCell ref="E748:F748"/>
    <mergeCell ref="E749:F749"/>
    <mergeCell ref="E750:F750"/>
    <mergeCell ref="E751:F751"/>
    <mergeCell ref="E752:F752"/>
    <mergeCell ref="E753:F753"/>
    <mergeCell ref="H755:I755"/>
    <mergeCell ref="E811:F811"/>
    <mergeCell ref="E812:F812"/>
    <mergeCell ref="E813:F813"/>
    <mergeCell ref="E814:F814"/>
    <mergeCell ref="E815:F815"/>
    <mergeCell ref="H817:I817"/>
    <mergeCell ref="E820:F820"/>
    <mergeCell ref="E821:F821"/>
    <mergeCell ref="E822:F822"/>
    <mergeCell ref="E823:F823"/>
    <mergeCell ref="E758:F758"/>
    <mergeCell ref="E759:F759"/>
    <mergeCell ref="E760:F760"/>
    <mergeCell ref="E761:F761"/>
    <mergeCell ref="E762:F762"/>
    <mergeCell ref="E763:F763"/>
    <mergeCell ref="E764:F764"/>
    <mergeCell ref="E787:F787"/>
    <mergeCell ref="E792:F792"/>
    <mergeCell ref="E793:F793"/>
    <mergeCell ref="E794:F794"/>
    <mergeCell ref="E795:F795"/>
    <mergeCell ref="E796:F796"/>
    <mergeCell ref="H798:I798"/>
    <mergeCell ref="E801:F801"/>
    <mergeCell ref="E725:F725"/>
    <mergeCell ref="E726:F726"/>
    <mergeCell ref="E727:F727"/>
    <mergeCell ref="E728:F728"/>
    <mergeCell ref="E729:F729"/>
    <mergeCell ref="E730:F730"/>
    <mergeCell ref="H732:I732"/>
    <mergeCell ref="E735:F735"/>
    <mergeCell ref="E736:F736"/>
    <mergeCell ref="E737:F737"/>
    <mergeCell ref="E738:F738"/>
    <mergeCell ref="E739:F739"/>
    <mergeCell ref="E740:F740"/>
    <mergeCell ref="E741:F741"/>
    <mergeCell ref="H743:I743"/>
    <mergeCell ref="F746:G746"/>
    <mergeCell ref="E747:F747"/>
    <mergeCell ref="E702:F702"/>
    <mergeCell ref="E703:F703"/>
    <mergeCell ref="E704:F704"/>
    <mergeCell ref="E705:F705"/>
    <mergeCell ref="E706:F706"/>
    <mergeCell ref="H709:I709"/>
    <mergeCell ref="E707:F707"/>
    <mergeCell ref="E712:F712"/>
    <mergeCell ref="E713:F713"/>
    <mergeCell ref="E714:F714"/>
    <mergeCell ref="E715:F715"/>
    <mergeCell ref="E716:F716"/>
    <mergeCell ref="E717:F717"/>
    <mergeCell ref="E718:F718"/>
    <mergeCell ref="E719:F719"/>
    <mergeCell ref="E720:F720"/>
    <mergeCell ref="H722:I722"/>
    <mergeCell ref="E519:F519"/>
    <mergeCell ref="E520:F520"/>
    <mergeCell ref="E681:F681"/>
    <mergeCell ref="E682:F682"/>
    <mergeCell ref="E683:F683"/>
    <mergeCell ref="E684:F684"/>
    <mergeCell ref="E685:F685"/>
    <mergeCell ref="E686:F686"/>
    <mergeCell ref="H688:I688"/>
    <mergeCell ref="E691:F691"/>
    <mergeCell ref="E692:F692"/>
    <mergeCell ref="E693:F693"/>
    <mergeCell ref="H695:I695"/>
    <mergeCell ref="E698:F698"/>
    <mergeCell ref="E699:F699"/>
    <mergeCell ref="E700:F700"/>
    <mergeCell ref="E701:F701"/>
    <mergeCell ref="H652:I652"/>
    <mergeCell ref="H665:I665"/>
    <mergeCell ref="F668:G668"/>
    <mergeCell ref="E669:F669"/>
    <mergeCell ref="E670:F670"/>
    <mergeCell ref="E671:F671"/>
    <mergeCell ref="E672:F672"/>
    <mergeCell ref="E673:F673"/>
    <mergeCell ref="E674:F674"/>
    <mergeCell ref="E675:F675"/>
    <mergeCell ref="H677:I677"/>
    <mergeCell ref="E680:F680"/>
    <mergeCell ref="H628:I628"/>
    <mergeCell ref="E637:F637"/>
    <mergeCell ref="H639:I639"/>
    <mergeCell ref="H472:I472"/>
    <mergeCell ref="F475:G475"/>
    <mergeCell ref="F476:G476"/>
    <mergeCell ref="E477:F477"/>
    <mergeCell ref="E478:F478"/>
    <mergeCell ref="E479:F479"/>
    <mergeCell ref="E480:F480"/>
    <mergeCell ref="E481:F481"/>
    <mergeCell ref="H483:I483"/>
    <mergeCell ref="E486:F486"/>
    <mergeCell ref="E487:F487"/>
    <mergeCell ref="E488:F488"/>
    <mergeCell ref="E489:F489"/>
    <mergeCell ref="H492:I492"/>
    <mergeCell ref="E490:F490"/>
    <mergeCell ref="E495:F495"/>
    <mergeCell ref="E496:F496"/>
    <mergeCell ref="E497:F497"/>
    <mergeCell ref="E498:F498"/>
    <mergeCell ref="E499:F499"/>
    <mergeCell ref="E642:F642"/>
    <mergeCell ref="E643:F643"/>
    <mergeCell ref="E644:F644"/>
    <mergeCell ref="E645:F645"/>
    <mergeCell ref="E646:F646"/>
    <mergeCell ref="E647:F647"/>
    <mergeCell ref="E648:F648"/>
    <mergeCell ref="E662:F662"/>
    <mergeCell ref="E663:F663"/>
    <mergeCell ref="E655:F655"/>
    <mergeCell ref="E656:F656"/>
    <mergeCell ref="E657:F657"/>
    <mergeCell ref="E658:F658"/>
    <mergeCell ref="E659:F659"/>
    <mergeCell ref="E660:F660"/>
    <mergeCell ref="E661:F661"/>
    <mergeCell ref="E649:F649"/>
    <mergeCell ref="E650:F650"/>
    <mergeCell ref="E622:F622"/>
    <mergeCell ref="E623:F623"/>
    <mergeCell ref="E624:F624"/>
    <mergeCell ref="E625:F625"/>
    <mergeCell ref="E626:F626"/>
    <mergeCell ref="E631:F631"/>
    <mergeCell ref="E632:F632"/>
    <mergeCell ref="E633:F633"/>
    <mergeCell ref="E634:F634"/>
    <mergeCell ref="E635:F635"/>
    <mergeCell ref="E636:F636"/>
    <mergeCell ref="H555:I555"/>
    <mergeCell ref="H566:I566"/>
    <mergeCell ref="H577:I577"/>
    <mergeCell ref="H588:I588"/>
    <mergeCell ref="H600:I600"/>
    <mergeCell ref="H609:I609"/>
    <mergeCell ref="F612:G612"/>
    <mergeCell ref="E613:F613"/>
    <mergeCell ref="E614:F614"/>
    <mergeCell ref="E615:F615"/>
    <mergeCell ref="E616:F616"/>
    <mergeCell ref="E617:F617"/>
    <mergeCell ref="H619:I619"/>
    <mergeCell ref="E574:F574"/>
    <mergeCell ref="E575:F575"/>
    <mergeCell ref="E580:F580"/>
    <mergeCell ref="E581:F581"/>
    <mergeCell ref="E582:F582"/>
    <mergeCell ref="E583:F583"/>
    <mergeCell ref="E584:F584"/>
    <mergeCell ref="E585:F585"/>
    <mergeCell ref="E586:F586"/>
    <mergeCell ref="E598:F598"/>
    <mergeCell ref="E603:F603"/>
    <mergeCell ref="E604:F604"/>
    <mergeCell ref="E605:F605"/>
    <mergeCell ref="E606:F606"/>
    <mergeCell ref="E607:F607"/>
    <mergeCell ref="E591:F591"/>
    <mergeCell ref="E592:F592"/>
    <mergeCell ref="E593:F593"/>
    <mergeCell ref="E594:F594"/>
    <mergeCell ref="E595:F595"/>
    <mergeCell ref="E596:F596"/>
    <mergeCell ref="E597:F597"/>
    <mergeCell ref="E548:F548"/>
    <mergeCell ref="E549:F549"/>
    <mergeCell ref="E550:F550"/>
    <mergeCell ref="E551:F551"/>
    <mergeCell ref="E552:F552"/>
    <mergeCell ref="E558:F558"/>
    <mergeCell ref="E559:F559"/>
    <mergeCell ref="E560:F560"/>
    <mergeCell ref="E561:F561"/>
    <mergeCell ref="E562:F562"/>
    <mergeCell ref="E563:F563"/>
    <mergeCell ref="E564:F564"/>
    <mergeCell ref="E569:F569"/>
    <mergeCell ref="E570:F570"/>
    <mergeCell ref="E571:F571"/>
    <mergeCell ref="E572:F572"/>
    <mergeCell ref="E573:F573"/>
    <mergeCell ref="E553:F553"/>
    <mergeCell ref="E470:F470"/>
    <mergeCell ref="E526:F526"/>
    <mergeCell ref="E527:F527"/>
    <mergeCell ref="E528:F528"/>
    <mergeCell ref="E529:F529"/>
    <mergeCell ref="E530:F530"/>
    <mergeCell ref="E531:F531"/>
    <mergeCell ref="H534:I534"/>
    <mergeCell ref="E532:F532"/>
    <mergeCell ref="E537:F537"/>
    <mergeCell ref="E538:F538"/>
    <mergeCell ref="E539:F539"/>
    <mergeCell ref="E540:F540"/>
    <mergeCell ref="E541:F541"/>
    <mergeCell ref="H544:I544"/>
    <mergeCell ref="E542:F542"/>
    <mergeCell ref="E547:F547"/>
    <mergeCell ref="H501:I501"/>
    <mergeCell ref="E504:F504"/>
    <mergeCell ref="E505:F505"/>
    <mergeCell ref="E506:F506"/>
    <mergeCell ref="E507:F507"/>
    <mergeCell ref="E508:F508"/>
    <mergeCell ref="H510:I510"/>
    <mergeCell ref="F513:G513"/>
    <mergeCell ref="E521:F521"/>
    <mergeCell ref="H523:I523"/>
    <mergeCell ref="E514:F514"/>
    <mergeCell ref="E515:F515"/>
    <mergeCell ref="E516:F516"/>
    <mergeCell ref="E517:F517"/>
    <mergeCell ref="E518:F518"/>
    <mergeCell ref="H448:I448"/>
    <mergeCell ref="E451:F451"/>
    <mergeCell ref="E452:F452"/>
    <mergeCell ref="E453:F453"/>
    <mergeCell ref="E454:F454"/>
    <mergeCell ref="E455:F455"/>
    <mergeCell ref="E456:F456"/>
    <mergeCell ref="H458:I458"/>
    <mergeCell ref="E461:F461"/>
    <mergeCell ref="E462:F462"/>
    <mergeCell ref="E463:F463"/>
    <mergeCell ref="E464:F464"/>
    <mergeCell ref="E465:F465"/>
    <mergeCell ref="E466:F466"/>
    <mergeCell ref="E467:F467"/>
    <mergeCell ref="E468:F468"/>
    <mergeCell ref="E469:F469"/>
    <mergeCell ref="E427:F427"/>
    <mergeCell ref="E428:F428"/>
    <mergeCell ref="E429:F429"/>
    <mergeCell ref="E430:F430"/>
    <mergeCell ref="E431:F431"/>
    <mergeCell ref="H433:I433"/>
    <mergeCell ref="E436:F436"/>
    <mergeCell ref="E437:F437"/>
    <mergeCell ref="E438:F438"/>
    <mergeCell ref="E439:F439"/>
    <mergeCell ref="E440:F440"/>
    <mergeCell ref="E441:F441"/>
    <mergeCell ref="E442:F442"/>
    <mergeCell ref="E443:F443"/>
    <mergeCell ref="E444:F444"/>
    <mergeCell ref="E445:F445"/>
    <mergeCell ref="E446:F446"/>
    <mergeCell ref="E396:F396"/>
    <mergeCell ref="E397:F397"/>
    <mergeCell ref="E398:F398"/>
    <mergeCell ref="H400:I400"/>
    <mergeCell ref="E403:F403"/>
    <mergeCell ref="E404:F404"/>
    <mergeCell ref="E405:F405"/>
    <mergeCell ref="E406:F406"/>
    <mergeCell ref="E407:F407"/>
    <mergeCell ref="E408:F408"/>
    <mergeCell ref="E409:F409"/>
    <mergeCell ref="H412:I412"/>
    <mergeCell ref="E421:F421"/>
    <mergeCell ref="E422:F422"/>
    <mergeCell ref="H424:I424"/>
    <mergeCell ref="E410:F410"/>
    <mergeCell ref="E415:F415"/>
    <mergeCell ref="E416:F416"/>
    <mergeCell ref="E417:F417"/>
    <mergeCell ref="E418:F418"/>
    <mergeCell ref="E419:F419"/>
    <mergeCell ref="E420:F420"/>
    <mergeCell ref="H374:I374"/>
    <mergeCell ref="E377:F377"/>
    <mergeCell ref="E378:F378"/>
    <mergeCell ref="E379:F379"/>
    <mergeCell ref="E380:F380"/>
    <mergeCell ref="E381:F381"/>
    <mergeCell ref="E382:F382"/>
    <mergeCell ref="E383:F383"/>
    <mergeCell ref="E384:F384"/>
    <mergeCell ref="E385:F385"/>
    <mergeCell ref="H387:I387"/>
    <mergeCell ref="F390:G390"/>
    <mergeCell ref="E391:F391"/>
    <mergeCell ref="E392:F392"/>
    <mergeCell ref="E393:F393"/>
    <mergeCell ref="E394:F394"/>
    <mergeCell ref="E395:F395"/>
    <mergeCell ref="E353:F353"/>
    <mergeCell ref="E354:F354"/>
    <mergeCell ref="E355:F355"/>
    <mergeCell ref="E356:F356"/>
    <mergeCell ref="E357:F357"/>
    <mergeCell ref="E358:F358"/>
    <mergeCell ref="H360:I360"/>
    <mergeCell ref="E363:F363"/>
    <mergeCell ref="E364:F364"/>
    <mergeCell ref="E365:F365"/>
    <mergeCell ref="E366:F366"/>
    <mergeCell ref="E367:F367"/>
    <mergeCell ref="E368:F368"/>
    <mergeCell ref="E369:F369"/>
    <mergeCell ref="E370:F370"/>
    <mergeCell ref="E371:F371"/>
    <mergeCell ref="E372:F372"/>
    <mergeCell ref="E236:F236"/>
    <mergeCell ref="E237:F237"/>
    <mergeCell ref="E238:F238"/>
    <mergeCell ref="E239:F239"/>
    <mergeCell ref="E240:F240"/>
    <mergeCell ref="E241:F241"/>
    <mergeCell ref="H243:I243"/>
    <mergeCell ref="E340:F340"/>
    <mergeCell ref="E341:F341"/>
    <mergeCell ref="E342:F342"/>
    <mergeCell ref="E343:F343"/>
    <mergeCell ref="E344:F344"/>
    <mergeCell ref="E345:F345"/>
    <mergeCell ref="H347:I347"/>
    <mergeCell ref="F350:G350"/>
    <mergeCell ref="E351:F351"/>
    <mergeCell ref="E352:F352"/>
    <mergeCell ref="E326:F326"/>
    <mergeCell ref="E327:F327"/>
    <mergeCell ref="E328:F328"/>
    <mergeCell ref="E329:F329"/>
    <mergeCell ref="E330:F330"/>
    <mergeCell ref="E331:F331"/>
    <mergeCell ref="H333:I333"/>
    <mergeCell ref="E336:F336"/>
    <mergeCell ref="E337:F337"/>
    <mergeCell ref="E338:F338"/>
    <mergeCell ref="E339:F339"/>
    <mergeCell ref="E319:F319"/>
    <mergeCell ref="E320:F320"/>
    <mergeCell ref="H322:I322"/>
    <mergeCell ref="E325:F325"/>
    <mergeCell ref="F192:G192"/>
    <mergeCell ref="E193:F193"/>
    <mergeCell ref="E194:F194"/>
    <mergeCell ref="E195:F195"/>
    <mergeCell ref="E196:F196"/>
    <mergeCell ref="E197:F197"/>
    <mergeCell ref="E198:F198"/>
    <mergeCell ref="E199:F199"/>
    <mergeCell ref="E200:F200"/>
    <mergeCell ref="E201:F201"/>
    <mergeCell ref="H203:I203"/>
    <mergeCell ref="E206:F206"/>
    <mergeCell ref="E207:F207"/>
    <mergeCell ref="E208:F208"/>
    <mergeCell ref="E209:F209"/>
    <mergeCell ref="E210:F210"/>
    <mergeCell ref="E211:F211"/>
    <mergeCell ref="E212:F212"/>
    <mergeCell ref="E213:F213"/>
    <mergeCell ref="E214:F214"/>
    <mergeCell ref="H216:I216"/>
    <mergeCell ref="E303:F303"/>
    <mergeCell ref="E304:F304"/>
    <mergeCell ref="E305:F305"/>
    <mergeCell ref="E306:F306"/>
    <mergeCell ref="E307:F307"/>
    <mergeCell ref="E308:F308"/>
    <mergeCell ref="H311:I311"/>
    <mergeCell ref="E309:F309"/>
    <mergeCell ref="E314:F314"/>
    <mergeCell ref="E315:F315"/>
    <mergeCell ref="E316:F316"/>
    <mergeCell ref="E317:F317"/>
    <mergeCell ref="E318:F318"/>
    <mergeCell ref="E280:F280"/>
    <mergeCell ref="E281:F281"/>
    <mergeCell ref="E282:F282"/>
    <mergeCell ref="E283:F283"/>
    <mergeCell ref="E284:F284"/>
    <mergeCell ref="E285:F285"/>
    <mergeCell ref="E286:F286"/>
    <mergeCell ref="E287:F287"/>
    <mergeCell ref="H289:I289"/>
    <mergeCell ref="E292:F292"/>
    <mergeCell ref="E293:F293"/>
    <mergeCell ref="E294:F294"/>
    <mergeCell ref="E295:F295"/>
    <mergeCell ref="E296:F296"/>
    <mergeCell ref="E297:F297"/>
    <mergeCell ref="E298:F298"/>
    <mergeCell ref="H300:I300"/>
    <mergeCell ref="E257:F257"/>
    <mergeCell ref="E258:F258"/>
    <mergeCell ref="E259:F259"/>
    <mergeCell ref="E260:F260"/>
    <mergeCell ref="E261:F261"/>
    <mergeCell ref="E262:F262"/>
    <mergeCell ref="E263:F263"/>
    <mergeCell ref="H265:I265"/>
    <mergeCell ref="E268:F268"/>
    <mergeCell ref="E269:F269"/>
    <mergeCell ref="E270:F270"/>
    <mergeCell ref="E271:F271"/>
    <mergeCell ref="E272:F272"/>
    <mergeCell ref="E273:F273"/>
    <mergeCell ref="H275:I275"/>
    <mergeCell ref="F278:G278"/>
    <mergeCell ref="E279:F279"/>
    <mergeCell ref="E179:F179"/>
    <mergeCell ref="E180:F180"/>
    <mergeCell ref="E181:F181"/>
    <mergeCell ref="E182:F182"/>
    <mergeCell ref="E183:F183"/>
    <mergeCell ref="E184:F184"/>
    <mergeCell ref="E185:F185"/>
    <mergeCell ref="E186:F186"/>
    <mergeCell ref="E187:F187"/>
    <mergeCell ref="H189:I189"/>
    <mergeCell ref="E246:F246"/>
    <mergeCell ref="E247:F247"/>
    <mergeCell ref="E248:F248"/>
    <mergeCell ref="E249:F249"/>
    <mergeCell ref="E250:F250"/>
    <mergeCell ref="E251:F251"/>
    <mergeCell ref="H254:I254"/>
    <mergeCell ref="E252:F252"/>
    <mergeCell ref="E219:F219"/>
    <mergeCell ref="E220:F220"/>
    <mergeCell ref="E221:F221"/>
    <mergeCell ref="E222:F222"/>
    <mergeCell ref="E223:F223"/>
    <mergeCell ref="E224:F224"/>
    <mergeCell ref="H227:I227"/>
    <mergeCell ref="E225:F225"/>
    <mergeCell ref="E230:F230"/>
    <mergeCell ref="E231:F231"/>
    <mergeCell ref="E232:F232"/>
    <mergeCell ref="E233:F233"/>
    <mergeCell ref="E234:F234"/>
    <mergeCell ref="E235:F235"/>
    <mergeCell ref="E150:F150"/>
    <mergeCell ref="H152:I152"/>
    <mergeCell ref="E155:F155"/>
    <mergeCell ref="E156:F156"/>
    <mergeCell ref="E157:F157"/>
    <mergeCell ref="H160:I160"/>
    <mergeCell ref="E158:F158"/>
    <mergeCell ref="E163:F163"/>
    <mergeCell ref="E164:F164"/>
    <mergeCell ref="E165:F165"/>
    <mergeCell ref="E166:F166"/>
    <mergeCell ref="H168:I168"/>
    <mergeCell ref="F171:G171"/>
    <mergeCell ref="E172:F172"/>
    <mergeCell ref="E173:F173"/>
    <mergeCell ref="E174:F174"/>
    <mergeCell ref="H176:I176"/>
    <mergeCell ref="E124:F124"/>
    <mergeCell ref="E125:F125"/>
    <mergeCell ref="E126:F126"/>
    <mergeCell ref="H128:I128"/>
    <mergeCell ref="E131:F131"/>
    <mergeCell ref="E132:F132"/>
    <mergeCell ref="E133:F133"/>
    <mergeCell ref="E134:F134"/>
    <mergeCell ref="H136:I136"/>
    <mergeCell ref="E139:F139"/>
    <mergeCell ref="E140:F140"/>
    <mergeCell ref="E141:F141"/>
    <mergeCell ref="E142:F142"/>
    <mergeCell ref="H144:I144"/>
    <mergeCell ref="E147:F147"/>
    <mergeCell ref="E148:F148"/>
    <mergeCell ref="E149:F149"/>
    <mergeCell ref="H96:I96"/>
    <mergeCell ref="E99:F99"/>
    <mergeCell ref="E100:F100"/>
    <mergeCell ref="E101:F101"/>
    <mergeCell ref="H104:I104"/>
    <mergeCell ref="E102:F102"/>
    <mergeCell ref="E107:F107"/>
    <mergeCell ref="E108:F108"/>
    <mergeCell ref="E109:F109"/>
    <mergeCell ref="E110:F110"/>
    <mergeCell ref="H112:I112"/>
    <mergeCell ref="E115:F115"/>
    <mergeCell ref="E116:F116"/>
    <mergeCell ref="E117:F117"/>
    <mergeCell ref="E118:F118"/>
    <mergeCell ref="H120:I120"/>
    <mergeCell ref="E123:F123"/>
    <mergeCell ref="E69:F69"/>
    <mergeCell ref="E70:F70"/>
    <mergeCell ref="H72:I72"/>
    <mergeCell ref="E75:F75"/>
    <mergeCell ref="E76:F76"/>
    <mergeCell ref="E77:F77"/>
    <mergeCell ref="E78:F78"/>
    <mergeCell ref="H80:I80"/>
    <mergeCell ref="E83:F83"/>
    <mergeCell ref="E84:F84"/>
    <mergeCell ref="E85:F85"/>
    <mergeCell ref="E86:F86"/>
    <mergeCell ref="H88:I88"/>
    <mergeCell ref="E91:F91"/>
    <mergeCell ref="E92:F92"/>
    <mergeCell ref="E93:F93"/>
    <mergeCell ref="E94:F94"/>
    <mergeCell ref="E46:F46"/>
    <mergeCell ref="E47:F47"/>
    <mergeCell ref="E48:F48"/>
    <mergeCell ref="E49:F49"/>
    <mergeCell ref="E50:F50"/>
    <mergeCell ref="E51:F51"/>
    <mergeCell ref="E52:F52"/>
    <mergeCell ref="E53:F53"/>
    <mergeCell ref="E54:F54"/>
    <mergeCell ref="H56:I56"/>
    <mergeCell ref="E59:F59"/>
    <mergeCell ref="E60:F60"/>
    <mergeCell ref="E61:F61"/>
    <mergeCell ref="H63:I63"/>
    <mergeCell ref="F66:G66"/>
    <mergeCell ref="E67:F67"/>
    <mergeCell ref="E68:F68"/>
    <mergeCell ref="E23:F23"/>
    <mergeCell ref="E24:F24"/>
    <mergeCell ref="E25:F25"/>
    <mergeCell ref="H27:I27"/>
    <mergeCell ref="E30:F30"/>
    <mergeCell ref="E38:F38"/>
    <mergeCell ref="H40:I40"/>
    <mergeCell ref="E31:F31"/>
    <mergeCell ref="E32:F32"/>
    <mergeCell ref="E33:F33"/>
    <mergeCell ref="E34:F34"/>
    <mergeCell ref="E35:F35"/>
    <mergeCell ref="E36:F36"/>
    <mergeCell ref="E37:F37"/>
    <mergeCell ref="E43:F43"/>
    <mergeCell ref="E44:F44"/>
    <mergeCell ref="E45:F45"/>
    <mergeCell ref="E2485:F2485"/>
    <mergeCell ref="E2486:F2486"/>
    <mergeCell ref="H2488:I2488"/>
    <mergeCell ref="E2491:F2491"/>
    <mergeCell ref="E2492:F2492"/>
    <mergeCell ref="E2493:F2493"/>
    <mergeCell ref="E2494:F2494"/>
    <mergeCell ref="G3:H3"/>
    <mergeCell ref="I3:J3"/>
    <mergeCell ref="A1:J1"/>
    <mergeCell ref="A2:D2"/>
    <mergeCell ref="E2:F2"/>
    <mergeCell ref="G2:H2"/>
    <mergeCell ref="I2:J2"/>
    <mergeCell ref="A3:D3"/>
    <mergeCell ref="A4:J4"/>
    <mergeCell ref="E3:F3"/>
    <mergeCell ref="F5:G5"/>
    <mergeCell ref="E6:F6"/>
    <mergeCell ref="E7:F7"/>
    <mergeCell ref="E8:F8"/>
    <mergeCell ref="E9:F9"/>
    <mergeCell ref="E10:F10"/>
    <mergeCell ref="E11:F11"/>
    <mergeCell ref="E12:F12"/>
    <mergeCell ref="E13:F13"/>
    <mergeCell ref="H15:I15"/>
    <mergeCell ref="E18:F18"/>
    <mergeCell ref="E19:F19"/>
    <mergeCell ref="E20:F20"/>
    <mergeCell ref="E21:F21"/>
    <mergeCell ref="E22:F22"/>
    <mergeCell ref="E2382:F2382"/>
    <mergeCell ref="E2383:F2383"/>
    <mergeCell ref="E2384:F2384"/>
    <mergeCell ref="E2405:F2405"/>
    <mergeCell ref="E2406:F2406"/>
    <mergeCell ref="E2407:F2407"/>
    <mergeCell ref="E2408:F2408"/>
    <mergeCell ref="E2409:F2409"/>
    <mergeCell ref="E2410:F2410"/>
    <mergeCell ref="H2412:I2412"/>
    <mergeCell ref="E2475:F2475"/>
    <mergeCell ref="E2476:F2476"/>
    <mergeCell ref="E2477:F2477"/>
    <mergeCell ref="E2478:F2478"/>
    <mergeCell ref="H2480:I2480"/>
    <mergeCell ref="E2483:F2483"/>
    <mergeCell ref="E2484:F2484"/>
    <mergeCell ref="E2387:F2387"/>
    <mergeCell ref="E2388:F2388"/>
    <mergeCell ref="H2390:I2390"/>
    <mergeCell ref="E2393:F2393"/>
    <mergeCell ref="E2394:F2394"/>
    <mergeCell ref="E2395:F2395"/>
    <mergeCell ref="E2396:F2396"/>
    <mergeCell ref="E2397:F2397"/>
    <mergeCell ref="E2398:F2398"/>
    <mergeCell ref="E2399:F2399"/>
    <mergeCell ref="H2401:I2401"/>
    <mergeCell ref="E2404:F2404"/>
    <mergeCell ref="E2385:F2385"/>
    <mergeCell ref="E2386:F2386"/>
    <mergeCell ref="E2465:F2465"/>
    <mergeCell ref="H2324:I2324"/>
    <mergeCell ref="H2334:I2334"/>
    <mergeCell ref="F2337:G2337"/>
    <mergeCell ref="F2338:G2338"/>
    <mergeCell ref="E2339:F2339"/>
    <mergeCell ref="E2340:F2340"/>
    <mergeCell ref="H2343:I2343"/>
    <mergeCell ref="E2352:F2352"/>
    <mergeCell ref="E2353:F2353"/>
    <mergeCell ref="H2355:I2355"/>
    <mergeCell ref="E2341:F2341"/>
    <mergeCell ref="E2346:F2346"/>
    <mergeCell ref="E2347:F2347"/>
    <mergeCell ref="E2348:F2348"/>
    <mergeCell ref="E2349:F2349"/>
    <mergeCell ref="E2350:F2350"/>
    <mergeCell ref="E2351:F2351"/>
    <mergeCell ref="E2332:F2332"/>
    <mergeCell ref="E2358:F2358"/>
    <mergeCell ref="E2359:F2359"/>
    <mergeCell ref="E2360:F2360"/>
    <mergeCell ref="E2206:F2206"/>
    <mergeCell ref="E2207:F2207"/>
    <mergeCell ref="H2209:I2209"/>
    <mergeCell ref="F2212:G2212"/>
    <mergeCell ref="F2213:G2213"/>
    <mergeCell ref="E2214:F2214"/>
    <mergeCell ref="E2215:F2215"/>
    <mergeCell ref="E2216:F2216"/>
    <mergeCell ref="E2264:F2264"/>
    <mergeCell ref="H2266:I2266"/>
    <mergeCell ref="H2277:I2277"/>
    <mergeCell ref="H2288:I2288"/>
    <mergeCell ref="H2297:I2297"/>
    <mergeCell ref="H2306:I2306"/>
    <mergeCell ref="H2316:I2316"/>
    <mergeCell ref="E2295:F2295"/>
    <mergeCell ref="E2300:F2300"/>
    <mergeCell ref="E2301:F2301"/>
    <mergeCell ref="E2302:F2302"/>
    <mergeCell ref="E2303:F2303"/>
    <mergeCell ref="E2304:F2304"/>
    <mergeCell ref="E2309:F2309"/>
    <mergeCell ref="E2310:F2310"/>
    <mergeCell ref="E2311:F2311"/>
    <mergeCell ref="E2312:F2312"/>
    <mergeCell ref="E2328:F2328"/>
    <mergeCell ref="E2329:F2329"/>
    <mergeCell ref="E2330:F2330"/>
    <mergeCell ref="E2331:F2331"/>
    <mergeCell ref="E2361:F2361"/>
    <mergeCell ref="E2362:F2362"/>
    <mergeCell ref="E2363:F2363"/>
    <mergeCell ref="H2366:I2366"/>
    <mergeCell ref="E2364:F2364"/>
    <mergeCell ref="E2369:F2369"/>
    <mergeCell ref="E2370:F2370"/>
    <mergeCell ref="E2371:F2371"/>
    <mergeCell ref="E2372:F2372"/>
    <mergeCell ref="E2373:F2373"/>
    <mergeCell ref="E2374:F2374"/>
    <mergeCell ref="E2375:F2375"/>
    <mergeCell ref="E2376:F2376"/>
    <mergeCell ref="E2377:F2377"/>
    <mergeCell ref="H2379:I2379"/>
    <mergeCell ref="E2186:F2186"/>
    <mergeCell ref="E2187:F2187"/>
    <mergeCell ref="E2188:F2188"/>
    <mergeCell ref="E2189:F2189"/>
    <mergeCell ref="E2190:F2190"/>
    <mergeCell ref="E2191:F2191"/>
    <mergeCell ref="E2192:F2192"/>
    <mergeCell ref="H2194:I2194"/>
    <mergeCell ref="E2197:F2197"/>
    <mergeCell ref="E2198:F2198"/>
    <mergeCell ref="E2199:F2199"/>
    <mergeCell ref="E2200:F2200"/>
    <mergeCell ref="E2201:F2201"/>
    <mergeCell ref="E2202:F2202"/>
    <mergeCell ref="E2203:F2203"/>
    <mergeCell ref="E2204:F2204"/>
    <mergeCell ref="E2205:F2205"/>
    <mergeCell ref="E2166:F2166"/>
    <mergeCell ref="E2167:F2167"/>
    <mergeCell ref="E2168:F2168"/>
    <mergeCell ref="E2169:F2169"/>
    <mergeCell ref="E2170:F2170"/>
    <mergeCell ref="E2171:F2171"/>
    <mergeCell ref="E2172:F2172"/>
    <mergeCell ref="E2173:F2173"/>
    <mergeCell ref="E2174:F2174"/>
    <mergeCell ref="E2175:F2175"/>
    <mergeCell ref="H2177:I2177"/>
    <mergeCell ref="E2180:F2180"/>
    <mergeCell ref="E2181:F2181"/>
    <mergeCell ref="E2182:F2182"/>
    <mergeCell ref="E2183:F2183"/>
    <mergeCell ref="E2184:F2184"/>
    <mergeCell ref="E2185:F2185"/>
    <mergeCell ref="E2314:F2314"/>
    <mergeCell ref="E2319:F2319"/>
    <mergeCell ref="E2320:F2320"/>
    <mergeCell ref="E2321:F2321"/>
    <mergeCell ref="E2322:F2322"/>
    <mergeCell ref="E2327:F2327"/>
    <mergeCell ref="E2270:F2270"/>
    <mergeCell ref="E2271:F2271"/>
    <mergeCell ref="E2272:F2272"/>
    <mergeCell ref="E2273:F2273"/>
    <mergeCell ref="E2274:F2274"/>
    <mergeCell ref="E2275:F2275"/>
    <mergeCell ref="E2280:F2280"/>
    <mergeCell ref="E2281:F2281"/>
    <mergeCell ref="E2282:F2282"/>
    <mergeCell ref="E2283:F2283"/>
    <mergeCell ref="E2284:F2284"/>
    <mergeCell ref="E2285:F2285"/>
    <mergeCell ref="E2286:F2286"/>
    <mergeCell ref="E2291:F2291"/>
    <mergeCell ref="E2292:F2292"/>
    <mergeCell ref="E2293:F2293"/>
    <mergeCell ref="E2294:F2294"/>
    <mergeCell ref="E2246:F2246"/>
    <mergeCell ref="E2247:F2247"/>
    <mergeCell ref="E2248:F2248"/>
    <mergeCell ref="E2249:F2249"/>
    <mergeCell ref="E2250:F2250"/>
    <mergeCell ref="E2251:F2251"/>
    <mergeCell ref="E2252:F2252"/>
    <mergeCell ref="H2255:I2255"/>
    <mergeCell ref="E2253:F2253"/>
    <mergeCell ref="E2258:F2258"/>
    <mergeCell ref="E2259:F2259"/>
    <mergeCell ref="E2260:F2260"/>
    <mergeCell ref="E2261:F2261"/>
    <mergeCell ref="E2262:F2262"/>
    <mergeCell ref="E2263:F2263"/>
    <mergeCell ref="E2269:F2269"/>
    <mergeCell ref="E2313:F2313"/>
    <mergeCell ref="E2575:F2575"/>
    <mergeCell ref="E2576:F2576"/>
    <mergeCell ref="E2577:F2577"/>
    <mergeCell ref="E2578:F2578"/>
    <mergeCell ref="E2579:F2579"/>
    <mergeCell ref="H2581:I2581"/>
    <mergeCell ref="E2584:F2584"/>
    <mergeCell ref="F2605:G2605"/>
    <mergeCell ref="H2605:J2605"/>
    <mergeCell ref="F2606:G2606"/>
    <mergeCell ref="H2606:J2606"/>
    <mergeCell ref="H2607:J2607"/>
    <mergeCell ref="E2217:F2217"/>
    <mergeCell ref="E2218:F2218"/>
    <mergeCell ref="E2219:F2219"/>
    <mergeCell ref="E2220:F2220"/>
    <mergeCell ref="E2221:F2221"/>
    <mergeCell ref="H2223:I2223"/>
    <mergeCell ref="E2226:F2226"/>
    <mergeCell ref="E2227:F2227"/>
    <mergeCell ref="E2228:F2228"/>
    <mergeCell ref="E2229:F2229"/>
    <mergeCell ref="H2231:I2231"/>
    <mergeCell ref="E2234:F2234"/>
    <mergeCell ref="E2235:F2235"/>
    <mergeCell ref="E2236:F2236"/>
    <mergeCell ref="E2237:F2237"/>
    <mergeCell ref="E2238:F2238"/>
    <mergeCell ref="E2239:F2239"/>
    <mergeCell ref="E2240:F2240"/>
    <mergeCell ref="H2242:I2242"/>
    <mergeCell ref="E2245:F2245"/>
    <mergeCell ref="E2588:F2588"/>
    <mergeCell ref="E2589:F2589"/>
    <mergeCell ref="E2590:F2590"/>
    <mergeCell ref="E2591:F2591"/>
    <mergeCell ref="A2607:E2611"/>
    <mergeCell ref="F2607:G2607"/>
    <mergeCell ref="E2592:F2592"/>
    <mergeCell ref="H2594:I2594"/>
    <mergeCell ref="F2597:G2597"/>
    <mergeCell ref="E2598:F2598"/>
    <mergeCell ref="E2599:F2599"/>
    <mergeCell ref="E2600:F2600"/>
    <mergeCell ref="H2602:I2602"/>
    <mergeCell ref="F2525:G2525"/>
    <mergeCell ref="E2526:F2526"/>
    <mergeCell ref="E2527:F2527"/>
    <mergeCell ref="E2528:F2528"/>
    <mergeCell ref="E2529:F2529"/>
    <mergeCell ref="E2530:F2530"/>
    <mergeCell ref="H2533:I2533"/>
    <mergeCell ref="E2531:F2531"/>
    <mergeCell ref="E2536:F2536"/>
    <mergeCell ref="E2537:F2537"/>
    <mergeCell ref="E2538:F2538"/>
    <mergeCell ref="H2540:I2540"/>
    <mergeCell ref="E2543:F2543"/>
    <mergeCell ref="E2544:F2544"/>
    <mergeCell ref="E2545:F2545"/>
    <mergeCell ref="E2546:F2546"/>
    <mergeCell ref="E2547:F2547"/>
    <mergeCell ref="E2548:F2548"/>
    <mergeCell ref="E2549:F2549"/>
    <mergeCell ref="E2467:F2467"/>
    <mergeCell ref="E2468:F2468"/>
    <mergeCell ref="H2470:I2470"/>
    <mergeCell ref="E2473:F2473"/>
    <mergeCell ref="E2474:F2474"/>
    <mergeCell ref="E2515:F2515"/>
    <mergeCell ref="E2516:F2516"/>
    <mergeCell ref="E2517:F2517"/>
    <mergeCell ref="E2518:F2518"/>
    <mergeCell ref="E2519:F2519"/>
    <mergeCell ref="E2520:F2520"/>
    <mergeCell ref="H2522:I2522"/>
    <mergeCell ref="E2585:F2585"/>
    <mergeCell ref="E2586:F2586"/>
    <mergeCell ref="E2587:F2587"/>
    <mergeCell ref="H2551:I2551"/>
    <mergeCell ref="E2554:F2554"/>
    <mergeCell ref="E2555:F2555"/>
    <mergeCell ref="E2556:F2556"/>
    <mergeCell ref="E2557:F2557"/>
    <mergeCell ref="E2558:F2558"/>
    <mergeCell ref="E2559:F2559"/>
    <mergeCell ref="E2560:F2560"/>
    <mergeCell ref="H2563:I2563"/>
    <mergeCell ref="E2561:F2561"/>
    <mergeCell ref="E2566:F2566"/>
    <mergeCell ref="E2567:F2567"/>
    <mergeCell ref="E2568:F2568"/>
    <mergeCell ref="E2569:F2569"/>
    <mergeCell ref="E2570:F2570"/>
    <mergeCell ref="H2498:I2498"/>
    <mergeCell ref="H2572:I2572"/>
    <mergeCell ref="E2501:F2501"/>
    <mergeCell ref="E2502:F2502"/>
    <mergeCell ref="E2503:F2503"/>
    <mergeCell ref="E2504:F2504"/>
    <mergeCell ref="E2505:F2505"/>
    <mergeCell ref="E2506:F2506"/>
    <mergeCell ref="E2507:F2507"/>
    <mergeCell ref="E2508:F2508"/>
    <mergeCell ref="H2510:I2510"/>
    <mergeCell ref="E2513:F2513"/>
    <mergeCell ref="E2514:F2514"/>
    <mergeCell ref="E2415:F2415"/>
    <mergeCell ref="E2416:F2416"/>
    <mergeCell ref="E2417:F2417"/>
    <mergeCell ref="E2418:F2418"/>
    <mergeCell ref="E2419:F2419"/>
    <mergeCell ref="H2421:I2421"/>
    <mergeCell ref="E2424:F2424"/>
    <mergeCell ref="E2425:F2425"/>
    <mergeCell ref="E2426:F2426"/>
    <mergeCell ref="E2427:F2427"/>
    <mergeCell ref="E2428:F2428"/>
    <mergeCell ref="H2430:I2430"/>
    <mergeCell ref="E2433:F2433"/>
    <mergeCell ref="E2434:F2434"/>
    <mergeCell ref="E2435:F2435"/>
    <mergeCell ref="E2436:F2436"/>
    <mergeCell ref="E2437:F2437"/>
    <mergeCell ref="H2439:I2439"/>
    <mergeCell ref="E2442:F2442"/>
    <mergeCell ref="E2443:F2443"/>
    <mergeCell ref="E2466:F2466"/>
    <mergeCell ref="E2145:F2145"/>
    <mergeCell ref="E2146:F2146"/>
    <mergeCell ref="E2147:F2147"/>
    <mergeCell ref="E2148:F2148"/>
    <mergeCell ref="E2149:F2149"/>
    <mergeCell ref="E2150:F2150"/>
    <mergeCell ref="H2152:I2152"/>
    <mergeCell ref="E2155:F2155"/>
    <mergeCell ref="E2156:F2156"/>
    <mergeCell ref="E2157:F2157"/>
    <mergeCell ref="E2158:F2158"/>
    <mergeCell ref="E2159:F2159"/>
    <mergeCell ref="E2160:F2160"/>
    <mergeCell ref="H2162:I2162"/>
    <mergeCell ref="E2165:F2165"/>
    <mergeCell ref="E2495:F2495"/>
    <mergeCell ref="E2496:F2496"/>
    <mergeCell ref="E2444:F2444"/>
    <mergeCell ref="E2445:F2445"/>
    <mergeCell ref="E2446:F2446"/>
    <mergeCell ref="E2447:F2447"/>
    <mergeCell ref="H2449:I2449"/>
    <mergeCell ref="E2452:F2452"/>
    <mergeCell ref="E2453:F2453"/>
    <mergeCell ref="E2454:F2454"/>
    <mergeCell ref="E2455:F2455"/>
    <mergeCell ref="E2456:F2456"/>
    <mergeCell ref="E2457:F2457"/>
    <mergeCell ref="H2459:I2459"/>
    <mergeCell ref="E2462:F2462"/>
    <mergeCell ref="E2463:F2463"/>
    <mergeCell ref="E2464:F2464"/>
    <mergeCell ref="E2119:F2119"/>
    <mergeCell ref="E2120:F2120"/>
    <mergeCell ref="H2122:I2122"/>
    <mergeCell ref="E2125:F2125"/>
    <mergeCell ref="E2126:F2126"/>
    <mergeCell ref="E2127:F2127"/>
    <mergeCell ref="E2128:F2128"/>
    <mergeCell ref="E2129:F2129"/>
    <mergeCell ref="E2130:F2130"/>
    <mergeCell ref="H2132:I2132"/>
    <mergeCell ref="E2135:F2135"/>
    <mergeCell ref="E2136:F2136"/>
    <mergeCell ref="E2137:F2137"/>
    <mergeCell ref="E2138:F2138"/>
    <mergeCell ref="E2139:F2139"/>
    <mergeCell ref="E2140:F2140"/>
    <mergeCell ref="H2142:I2142"/>
    <mergeCell ref="E2095:F2095"/>
    <mergeCell ref="E2096:F2096"/>
    <mergeCell ref="E2097:F2097"/>
    <mergeCell ref="E2102:F2102"/>
    <mergeCell ref="E2103:F2103"/>
    <mergeCell ref="E2104:F2104"/>
    <mergeCell ref="E2105:F2105"/>
    <mergeCell ref="E2106:F2106"/>
    <mergeCell ref="E2107:F2107"/>
    <mergeCell ref="E2108:F2108"/>
    <mergeCell ref="E2109:F2109"/>
    <mergeCell ref="H2111:I2111"/>
    <mergeCell ref="E2114:F2114"/>
    <mergeCell ref="E2115:F2115"/>
    <mergeCell ref="E2116:F2116"/>
    <mergeCell ref="E2117:F2117"/>
    <mergeCell ref="E2118:F2118"/>
    <mergeCell ref="E1951:F1951"/>
    <mergeCell ref="E1952:F1952"/>
    <mergeCell ref="E1872:F1872"/>
    <mergeCell ref="E1873:F1873"/>
    <mergeCell ref="E1878:F1878"/>
    <mergeCell ref="E1879:F1879"/>
    <mergeCell ref="E1880:F1880"/>
    <mergeCell ref="E1881:F1881"/>
    <mergeCell ref="E1882:F1882"/>
    <mergeCell ref="E1887:F1887"/>
    <mergeCell ref="E1888:F1888"/>
    <mergeCell ref="E1889:F1889"/>
    <mergeCell ref="E1890:F1890"/>
    <mergeCell ref="E1891:F1891"/>
    <mergeCell ref="E1892:F1892"/>
    <mergeCell ref="E1897:F1897"/>
    <mergeCell ref="E1898:F1898"/>
    <mergeCell ref="E1930:F1930"/>
    <mergeCell ref="E1931:F1931"/>
    <mergeCell ref="E1932:F1932"/>
    <mergeCell ref="E1914:F1914"/>
    <mergeCell ref="E1915:F1915"/>
    <mergeCell ref="E1920:F1920"/>
    <mergeCell ref="E1678:F1678"/>
    <mergeCell ref="E1683:F1683"/>
    <mergeCell ref="E1684:F1684"/>
    <mergeCell ref="E1685:F1685"/>
    <mergeCell ref="E1686:F1686"/>
    <mergeCell ref="E1687:F1687"/>
    <mergeCell ref="E1688:F1688"/>
    <mergeCell ref="E1689:F1689"/>
    <mergeCell ref="E1690:F1690"/>
    <mergeCell ref="E1695:F1695"/>
    <mergeCell ref="E1696:F1696"/>
    <mergeCell ref="E1573:F1573"/>
    <mergeCell ref="E1574:F1574"/>
    <mergeCell ref="E1575:F1575"/>
    <mergeCell ref="E1576:F1576"/>
    <mergeCell ref="E1577:F1577"/>
    <mergeCell ref="E1578:F1578"/>
    <mergeCell ref="E1579:F1579"/>
    <mergeCell ref="E1580:F1580"/>
    <mergeCell ref="E1581:F1581"/>
    <mergeCell ref="E1582:F1582"/>
    <mergeCell ref="E1587:F1587"/>
    <mergeCell ref="E1588:F1588"/>
    <mergeCell ref="E1589:F1589"/>
    <mergeCell ref="E1590:F1590"/>
    <mergeCell ref="E1591:F1591"/>
    <mergeCell ref="E1592:F1592"/>
    <mergeCell ref="E1593:F1593"/>
    <mergeCell ref="E1594:F1594"/>
    <mergeCell ref="E1650:F1650"/>
    <mergeCell ref="E1651:F1651"/>
    <mergeCell ref="E1652:F1652"/>
    <mergeCell ref="E1653:F1653"/>
    <mergeCell ref="E1654:F1654"/>
    <mergeCell ref="E1659:F1659"/>
    <mergeCell ref="E1660:F1660"/>
    <mergeCell ref="E1661:F1661"/>
    <mergeCell ref="E1662:F1662"/>
    <mergeCell ref="E1663:F1663"/>
    <mergeCell ref="E1664:F1664"/>
    <mergeCell ref="E1665:F1665"/>
    <mergeCell ref="E1666:F1666"/>
    <mergeCell ref="E1671:F1671"/>
    <mergeCell ref="E1672:F1672"/>
    <mergeCell ref="E1673:F1673"/>
    <mergeCell ref="E1674:F1674"/>
    <mergeCell ref="E1624:F1624"/>
    <mergeCell ref="E1625:F1625"/>
    <mergeCell ref="E1626:F1626"/>
    <mergeCell ref="E1627:F1627"/>
    <mergeCell ref="E1628:F1628"/>
    <mergeCell ref="E1629:F1629"/>
    <mergeCell ref="E1635:F1635"/>
    <mergeCell ref="E1636:F1636"/>
    <mergeCell ref="E1637:F1637"/>
    <mergeCell ref="E1638:F1638"/>
    <mergeCell ref="E1639:F1639"/>
    <mergeCell ref="E1640:F1640"/>
    <mergeCell ref="E1641:F1641"/>
    <mergeCell ref="E1642:F1642"/>
    <mergeCell ref="E1647:F1647"/>
    <mergeCell ref="E1648:F1648"/>
    <mergeCell ref="E1649:F1649"/>
    <mergeCell ref="E1548:F1548"/>
    <mergeCell ref="H1550:I1550"/>
    <mergeCell ref="E1553:F1553"/>
    <mergeCell ref="E1554:F1554"/>
    <mergeCell ref="E1555:F1555"/>
    <mergeCell ref="E1556:F1556"/>
    <mergeCell ref="E1557:F1557"/>
    <mergeCell ref="E1558:F1558"/>
    <mergeCell ref="H1560:I1560"/>
    <mergeCell ref="E1563:F1563"/>
    <mergeCell ref="E1564:F1564"/>
    <mergeCell ref="E1565:F1565"/>
    <mergeCell ref="E1566:F1566"/>
    <mergeCell ref="E1567:F1567"/>
    <mergeCell ref="E1568:F1568"/>
    <mergeCell ref="H1570:I1570"/>
    <mergeCell ref="E1623:F1623"/>
    <mergeCell ref="H1584:I1584"/>
    <mergeCell ref="H1596:I1596"/>
    <mergeCell ref="E1599:F1599"/>
    <mergeCell ref="E1600:F1600"/>
    <mergeCell ref="E1601:F1601"/>
    <mergeCell ref="E1602:F1602"/>
    <mergeCell ref="E1603:F1603"/>
    <mergeCell ref="E1604:F1604"/>
    <mergeCell ref="E1605:F1605"/>
    <mergeCell ref="H1608:I1608"/>
    <mergeCell ref="E1617:F1617"/>
    <mergeCell ref="E1618:F1618"/>
    <mergeCell ref="H1620:I1620"/>
    <mergeCell ref="E1606:F1606"/>
    <mergeCell ref="E1611:F1611"/>
    <mergeCell ref="E1525:F1525"/>
    <mergeCell ref="E1526:F1526"/>
    <mergeCell ref="E1527:F1527"/>
    <mergeCell ref="E1528:F1528"/>
    <mergeCell ref="H1530:I1530"/>
    <mergeCell ref="E1533:F1533"/>
    <mergeCell ref="E1534:F1534"/>
    <mergeCell ref="E1535:F1535"/>
    <mergeCell ref="E1536:F1536"/>
    <mergeCell ref="E1537:F1537"/>
    <mergeCell ref="E1538:F1538"/>
    <mergeCell ref="H1540:I1540"/>
    <mergeCell ref="E1543:F1543"/>
    <mergeCell ref="E1544:F1544"/>
    <mergeCell ref="E1545:F1545"/>
    <mergeCell ref="E1546:F1546"/>
    <mergeCell ref="E1547:F1547"/>
    <mergeCell ref="E1419:F1419"/>
    <mergeCell ref="E1420:F1420"/>
    <mergeCell ref="H1422:I1422"/>
    <mergeCell ref="E1425:F1425"/>
    <mergeCell ref="E1426:F1426"/>
    <mergeCell ref="E1427:F1427"/>
    <mergeCell ref="E1428:F1428"/>
    <mergeCell ref="H1431:I1431"/>
    <mergeCell ref="E1492:F1492"/>
    <mergeCell ref="E1497:F1497"/>
    <mergeCell ref="E1498:F1498"/>
    <mergeCell ref="E1499:F1499"/>
    <mergeCell ref="E1500:F1500"/>
    <mergeCell ref="H1502:I1502"/>
    <mergeCell ref="F1505:G1505"/>
    <mergeCell ref="F1506:G1506"/>
    <mergeCell ref="E1507:F1507"/>
    <mergeCell ref="E1445:F1445"/>
    <mergeCell ref="E1446:F1446"/>
    <mergeCell ref="E1447:F1447"/>
    <mergeCell ref="E1448:F1448"/>
    <mergeCell ref="H1450:I1450"/>
    <mergeCell ref="E1453:F1453"/>
    <mergeCell ref="E1454:F1454"/>
    <mergeCell ref="E1455:F1455"/>
    <mergeCell ref="E1456:F1456"/>
    <mergeCell ref="E1457:F1457"/>
    <mergeCell ref="H1459:I1459"/>
    <mergeCell ref="E1462:F1462"/>
    <mergeCell ref="E1463:F1463"/>
    <mergeCell ref="E1464:F1464"/>
    <mergeCell ref="E1465:F1465"/>
    <mergeCell ref="F1396:G1396"/>
    <mergeCell ref="E1397:F1397"/>
    <mergeCell ref="E1398:F1398"/>
    <mergeCell ref="E1399:F1399"/>
    <mergeCell ref="E1400:F1400"/>
    <mergeCell ref="E1401:F1401"/>
    <mergeCell ref="E1402:F1402"/>
    <mergeCell ref="H1404:I1404"/>
    <mergeCell ref="E1407:F1407"/>
    <mergeCell ref="E1408:F1408"/>
    <mergeCell ref="E1409:F1409"/>
    <mergeCell ref="E1410:F1410"/>
    <mergeCell ref="E1411:F1411"/>
    <mergeCell ref="E1412:F1412"/>
    <mergeCell ref="H1414:I1414"/>
    <mergeCell ref="E1417:F1417"/>
    <mergeCell ref="E1418:F1418"/>
    <mergeCell ref="E1367:F1367"/>
    <mergeCell ref="E1368:F1368"/>
    <mergeCell ref="E1369:F1369"/>
    <mergeCell ref="H1371:I1371"/>
    <mergeCell ref="E1374:F1374"/>
    <mergeCell ref="E1375:F1375"/>
    <mergeCell ref="E1376:F1376"/>
    <mergeCell ref="E1377:F1377"/>
    <mergeCell ref="H1379:I1379"/>
    <mergeCell ref="E1382:F1382"/>
    <mergeCell ref="E1383:F1383"/>
    <mergeCell ref="E1384:F1384"/>
    <mergeCell ref="E1385:F1385"/>
    <mergeCell ref="H1387:I1387"/>
    <mergeCell ref="E1390:F1390"/>
    <mergeCell ref="E1391:F1391"/>
    <mergeCell ref="H1393:I1393"/>
    <mergeCell ref="E2091:F2091"/>
    <mergeCell ref="E2092:F2092"/>
    <mergeCell ref="E2093:F2093"/>
    <mergeCell ref="E2094:F2094"/>
    <mergeCell ref="E1473:F1473"/>
    <mergeCell ref="E1474:F1474"/>
    <mergeCell ref="E1475:F1475"/>
    <mergeCell ref="H1477:I1477"/>
    <mergeCell ref="E1480:F1480"/>
    <mergeCell ref="E1481:F1481"/>
    <mergeCell ref="E1482:F1482"/>
    <mergeCell ref="E1483:F1483"/>
    <mergeCell ref="E1484:F1484"/>
    <mergeCell ref="H1486:I1486"/>
    <mergeCell ref="E1489:F1489"/>
    <mergeCell ref="E1490:F1490"/>
    <mergeCell ref="E1491:F1491"/>
    <mergeCell ref="H1494:I1494"/>
    <mergeCell ref="E1508:F1508"/>
    <mergeCell ref="E1509:F1509"/>
    <mergeCell ref="E1510:F1510"/>
    <mergeCell ref="E1511:F1511"/>
    <mergeCell ref="E1512:F1512"/>
    <mergeCell ref="E1513:F1513"/>
    <mergeCell ref="H1515:I1515"/>
    <mergeCell ref="E1518:F1518"/>
    <mergeCell ref="E1519:F1519"/>
    <mergeCell ref="E1520:F1520"/>
    <mergeCell ref="E1521:F1521"/>
    <mergeCell ref="E1522:F1522"/>
    <mergeCell ref="E1523:F1523"/>
    <mergeCell ref="E1524:F1524"/>
    <mergeCell ref="E2062:F2062"/>
    <mergeCell ref="E2063:F2063"/>
    <mergeCell ref="E2068:F2068"/>
    <mergeCell ref="E2069:F2069"/>
    <mergeCell ref="E2070:F2070"/>
    <mergeCell ref="E2071:F2071"/>
    <mergeCell ref="E2072:F2072"/>
    <mergeCell ref="E2073:F2073"/>
    <mergeCell ref="E2074:F2074"/>
    <mergeCell ref="E2075:F2075"/>
    <mergeCell ref="E2080:F2080"/>
    <mergeCell ref="E2081:F2081"/>
    <mergeCell ref="E2082:F2082"/>
    <mergeCell ref="E2083:F2083"/>
    <mergeCell ref="E2084:F2084"/>
    <mergeCell ref="E2085:F2085"/>
    <mergeCell ref="E2086:F2086"/>
    <mergeCell ref="H2065:I2065"/>
    <mergeCell ref="H2077:I2077"/>
    <mergeCell ref="H2088:I2088"/>
    <mergeCell ref="H2099:I2099"/>
    <mergeCell ref="E2021:F2021"/>
    <mergeCell ref="E2022:F2022"/>
    <mergeCell ref="E2023:F2023"/>
    <mergeCell ref="E2024:F2024"/>
    <mergeCell ref="E2025:F2025"/>
    <mergeCell ref="E2026:F2026"/>
    <mergeCell ref="E2027:F2027"/>
    <mergeCell ref="E2033:F2033"/>
    <mergeCell ref="E2034:F2034"/>
    <mergeCell ref="E2035:F2035"/>
    <mergeCell ref="E2036:F2036"/>
    <mergeCell ref="E2037:F2037"/>
    <mergeCell ref="E2038:F2038"/>
    <mergeCell ref="E2039:F2039"/>
    <mergeCell ref="E2040:F2040"/>
    <mergeCell ref="E2045:F2045"/>
    <mergeCell ref="E2046:F2046"/>
    <mergeCell ref="E2047:F2047"/>
    <mergeCell ref="E2048:F2048"/>
    <mergeCell ref="E2049:F2049"/>
    <mergeCell ref="E2050:F2050"/>
    <mergeCell ref="E2051:F2051"/>
    <mergeCell ref="E2052:F2052"/>
    <mergeCell ref="E2057:F2057"/>
    <mergeCell ref="E2058:F2058"/>
    <mergeCell ref="E2059:F2059"/>
    <mergeCell ref="E2060:F2060"/>
    <mergeCell ref="E2061:F2061"/>
    <mergeCell ref="E2002:F2002"/>
    <mergeCell ref="E2003:F2003"/>
    <mergeCell ref="E2004:F2004"/>
    <mergeCell ref="H2006:I2006"/>
    <mergeCell ref="E2016:F2016"/>
    <mergeCell ref="H2018:I2018"/>
    <mergeCell ref="E2009:F2009"/>
    <mergeCell ref="E2010:F2010"/>
    <mergeCell ref="E2011:F2011"/>
    <mergeCell ref="E2012:F2012"/>
    <mergeCell ref="E2013:F2013"/>
    <mergeCell ref="E2014:F2014"/>
    <mergeCell ref="E2015:F2015"/>
    <mergeCell ref="E2028:F2028"/>
    <mergeCell ref="H2030:I2030"/>
    <mergeCell ref="H2042:I2042"/>
    <mergeCell ref="H2054:I2054"/>
    <mergeCell ref="E1979:F1979"/>
    <mergeCell ref="E1980:F1980"/>
    <mergeCell ref="E1981:F1981"/>
    <mergeCell ref="E1982:F1982"/>
    <mergeCell ref="H1984:I1984"/>
    <mergeCell ref="E1987:F1987"/>
    <mergeCell ref="E1988:F1988"/>
    <mergeCell ref="E1989:F1989"/>
    <mergeCell ref="E1990:F1990"/>
    <mergeCell ref="E1991:F1991"/>
    <mergeCell ref="E1992:F1992"/>
    <mergeCell ref="H1994:I1994"/>
    <mergeCell ref="E1997:F1997"/>
    <mergeCell ref="E1998:F1998"/>
    <mergeCell ref="E1999:F1999"/>
    <mergeCell ref="E2000:F2000"/>
    <mergeCell ref="E2001:F2001"/>
    <mergeCell ref="H1934:I1934"/>
    <mergeCell ref="E1937:F1937"/>
    <mergeCell ref="E1938:F1938"/>
    <mergeCell ref="E1939:F1939"/>
    <mergeCell ref="E1940:F1940"/>
    <mergeCell ref="E1941:F1941"/>
    <mergeCell ref="H1943:I1943"/>
    <mergeCell ref="E1946:F1946"/>
    <mergeCell ref="E1947:F1947"/>
    <mergeCell ref="E1962:F1962"/>
    <mergeCell ref="H1964:I1964"/>
    <mergeCell ref="E1974:F1974"/>
    <mergeCell ref="H1976:I1976"/>
    <mergeCell ref="E1967:F1967"/>
    <mergeCell ref="E1968:F1968"/>
    <mergeCell ref="E1969:F1969"/>
    <mergeCell ref="E1970:F1970"/>
    <mergeCell ref="E1971:F1971"/>
    <mergeCell ref="E1972:F1972"/>
    <mergeCell ref="E1973:F1973"/>
    <mergeCell ref="E1953:F1953"/>
    <mergeCell ref="E1954:F1954"/>
    <mergeCell ref="E1955:F1955"/>
    <mergeCell ref="E1956:F1956"/>
    <mergeCell ref="E1957:F1957"/>
    <mergeCell ref="E1958:F1958"/>
    <mergeCell ref="E1959:F1959"/>
    <mergeCell ref="E1960:F1960"/>
    <mergeCell ref="E1961:F1961"/>
    <mergeCell ref="E1948:F1948"/>
    <mergeCell ref="E1949:F1949"/>
    <mergeCell ref="E1950:F1950"/>
    <mergeCell ref="H1775:I1775"/>
    <mergeCell ref="H1785:I1785"/>
    <mergeCell ref="H1795:I1795"/>
    <mergeCell ref="H1805:I1805"/>
    <mergeCell ref="H1815:I1815"/>
    <mergeCell ref="H1825:I1825"/>
    <mergeCell ref="H1835:I1835"/>
    <mergeCell ref="H1845:I1845"/>
    <mergeCell ref="H1855:I1855"/>
    <mergeCell ref="H1865:I1865"/>
    <mergeCell ref="H1875:I1875"/>
    <mergeCell ref="H1884:I1884"/>
    <mergeCell ref="H1894:I1894"/>
    <mergeCell ref="H1904:I1904"/>
    <mergeCell ref="H1917:I1917"/>
    <mergeCell ref="H1926:I1926"/>
    <mergeCell ref="F1929:G1929"/>
    <mergeCell ref="E1899:F1899"/>
    <mergeCell ref="E1900:F1900"/>
    <mergeCell ref="E1901:F1901"/>
    <mergeCell ref="E1902:F1902"/>
    <mergeCell ref="E1907:F1907"/>
    <mergeCell ref="E1908:F1908"/>
    <mergeCell ref="E1909:F1909"/>
    <mergeCell ref="E1921:F1921"/>
    <mergeCell ref="E1922:F1922"/>
    <mergeCell ref="E1923:F1923"/>
    <mergeCell ref="E1924:F1924"/>
    <mergeCell ref="E1910:F1910"/>
    <mergeCell ref="E1911:F1911"/>
    <mergeCell ref="E1912:F1912"/>
    <mergeCell ref="E1913:F1913"/>
    <mergeCell ref="E1747:F1747"/>
    <mergeCell ref="E1748:F1748"/>
    <mergeCell ref="E1749:F1749"/>
    <mergeCell ref="E1754:F1754"/>
    <mergeCell ref="E1755:F1755"/>
    <mergeCell ref="E1756:F1756"/>
    <mergeCell ref="E1757:F1757"/>
    <mergeCell ref="E1758:F1758"/>
    <mergeCell ref="E1759:F1759"/>
    <mergeCell ref="E1760:F1760"/>
    <mergeCell ref="E1761:F1761"/>
    <mergeCell ref="E1766:F1766"/>
    <mergeCell ref="E1767:F1767"/>
    <mergeCell ref="E1768:F1768"/>
    <mergeCell ref="E1769:F1769"/>
    <mergeCell ref="H1704:I1704"/>
    <mergeCell ref="H1716:I1716"/>
    <mergeCell ref="H1728:I1728"/>
    <mergeCell ref="H1739:I1739"/>
    <mergeCell ref="H1751:I1751"/>
    <mergeCell ref="H1763:I1763"/>
    <mergeCell ref="E1722:F1722"/>
    <mergeCell ref="E1723:F1723"/>
    <mergeCell ref="E1724:F1724"/>
    <mergeCell ref="E1725:F1725"/>
    <mergeCell ref="E1726:F1726"/>
    <mergeCell ref="E1731:F1731"/>
    <mergeCell ref="E1732:F1732"/>
    <mergeCell ref="E1733:F1733"/>
    <mergeCell ref="E1734:F1734"/>
    <mergeCell ref="E1735:F1735"/>
    <mergeCell ref="E1736:F1736"/>
    <mergeCell ref="E1737:F1737"/>
    <mergeCell ref="E1742:F1742"/>
    <mergeCell ref="E1743:F1743"/>
    <mergeCell ref="E1744:F1744"/>
    <mergeCell ref="E1745:F1745"/>
    <mergeCell ref="E1746:F1746"/>
    <mergeCell ref="E1697:F1697"/>
    <mergeCell ref="E1698:F1698"/>
    <mergeCell ref="E1699:F1699"/>
    <mergeCell ref="E1700:F1700"/>
    <mergeCell ref="E1701:F1701"/>
    <mergeCell ref="E1702:F1702"/>
    <mergeCell ref="E1707:F1707"/>
    <mergeCell ref="E1708:F1708"/>
    <mergeCell ref="E1709:F1709"/>
    <mergeCell ref="E1710:F1710"/>
    <mergeCell ref="E1711:F1711"/>
    <mergeCell ref="E1712:F1712"/>
    <mergeCell ref="E1713:F1713"/>
    <mergeCell ref="E1714:F1714"/>
    <mergeCell ref="E1719:F1719"/>
    <mergeCell ref="E1720:F1720"/>
    <mergeCell ref="E1721:F1721"/>
  </mergeCells>
  <pageMargins left="0.25" right="0.25" top="0.75" bottom="0.75" header="0" footer="0"/>
  <pageSetup paperSize="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Y1000"/>
  <sheetViews>
    <sheetView tabSelected="1" workbookViewId="0">
      <selection activeCell="AU279" sqref="AU279"/>
    </sheetView>
  </sheetViews>
  <sheetFormatPr defaultColWidth="12.625" defaultRowHeight="15" customHeight="1" x14ac:dyDescent="0.2"/>
  <cols>
    <col min="1" max="1" width="7.375" customWidth="1"/>
    <col min="2" max="2" width="9.375" customWidth="1"/>
    <col min="3" max="3" width="6.75" customWidth="1"/>
    <col min="4" max="4" width="83.25" customWidth="1"/>
    <col min="5" max="5" width="4.75" customWidth="1"/>
    <col min="6" max="6" width="9.125" customWidth="1"/>
    <col min="7" max="7" width="9.5" customWidth="1"/>
    <col min="8" max="8" width="9.875" customWidth="1"/>
    <col min="9" max="9" width="12.25" customWidth="1"/>
    <col min="10" max="28" width="12.625" hidden="1"/>
    <col min="29" max="29" width="9.875" hidden="1" customWidth="1"/>
    <col min="30" max="30" width="9.5" hidden="1" customWidth="1"/>
    <col min="31" max="32" width="6.375" hidden="1" customWidth="1"/>
    <col min="33" max="33" width="8.875" hidden="1" customWidth="1"/>
    <col min="34" max="34" width="10.125" hidden="1" customWidth="1"/>
    <col min="35" max="35" width="11.125" hidden="1" customWidth="1"/>
    <col min="36" max="36" width="9.125" hidden="1" customWidth="1"/>
    <col min="37" max="38" width="11.125" hidden="1" customWidth="1"/>
    <col min="39" max="40" width="9.5" hidden="1" customWidth="1"/>
    <col min="41" max="41" width="11.125" hidden="1" customWidth="1"/>
    <col min="42" max="42" width="9.625" hidden="1" customWidth="1"/>
    <col min="43" max="45" width="12.625" hidden="1"/>
  </cols>
  <sheetData>
    <row r="1" spans="1:51" ht="30" x14ac:dyDescent="0.2">
      <c r="A1" s="216">
        <f>'Orçamento Analítico'!A1</f>
        <v>0</v>
      </c>
      <c r="B1" s="192"/>
      <c r="C1" s="193"/>
      <c r="D1" s="72" t="s">
        <v>0</v>
      </c>
      <c r="E1" s="214" t="s">
        <v>1</v>
      </c>
      <c r="F1" s="188"/>
      <c r="G1" s="214" t="s">
        <v>2</v>
      </c>
      <c r="H1" s="188"/>
      <c r="I1" s="72" t="s">
        <v>3</v>
      </c>
      <c r="J1" s="73"/>
      <c r="K1" s="73"/>
      <c r="L1" s="73"/>
      <c r="M1" s="73"/>
      <c r="N1" s="73"/>
      <c r="O1" s="73"/>
      <c r="P1" s="73"/>
      <c r="Q1" s="73"/>
      <c r="R1" s="73"/>
      <c r="S1" s="73"/>
      <c r="T1" s="73"/>
      <c r="U1" s="73"/>
      <c r="V1" s="73"/>
      <c r="W1" s="73"/>
      <c r="X1" s="73"/>
      <c r="Y1" s="73"/>
      <c r="Z1" s="73"/>
      <c r="AA1" s="69"/>
      <c r="AB1" s="69"/>
      <c r="AC1" s="69"/>
      <c r="AD1" s="73"/>
      <c r="AE1" s="73"/>
      <c r="AF1" s="73"/>
      <c r="AG1" s="73"/>
      <c r="AH1" s="73"/>
      <c r="AI1" s="73"/>
      <c r="AJ1" s="73"/>
      <c r="AK1" s="73"/>
      <c r="AL1" s="73"/>
      <c r="AM1" s="73"/>
      <c r="AN1" s="73"/>
      <c r="AO1" s="73"/>
      <c r="AP1" s="71"/>
      <c r="AQ1" s="73"/>
      <c r="AR1" s="73"/>
      <c r="AS1" s="73"/>
      <c r="AT1" s="73"/>
      <c r="AU1" s="69"/>
      <c r="AV1" s="73"/>
      <c r="AW1" s="73"/>
    </row>
    <row r="2" spans="1:51" ht="45" x14ac:dyDescent="0.2">
      <c r="A2" s="197"/>
      <c r="B2" s="198"/>
      <c r="C2" s="199"/>
      <c r="D2" s="72" t="s">
        <v>4</v>
      </c>
      <c r="E2" s="214" t="s">
        <v>5</v>
      </c>
      <c r="F2" s="188"/>
      <c r="G2" s="217">
        <f>'Orçamento Analítico'!G3</f>
        <v>0.247</v>
      </c>
      <c r="H2" s="188"/>
      <c r="I2" s="72" t="s">
        <v>6</v>
      </c>
      <c r="J2" s="73"/>
      <c r="K2" s="73"/>
      <c r="L2" s="73"/>
      <c r="M2" s="73"/>
      <c r="N2" s="73"/>
      <c r="O2" s="73"/>
      <c r="P2" s="73"/>
      <c r="Q2" s="73"/>
      <c r="R2" s="73"/>
      <c r="S2" s="73"/>
      <c r="T2" s="73"/>
      <c r="U2" s="73"/>
      <c r="V2" s="73"/>
      <c r="W2" s="73"/>
      <c r="X2" s="73"/>
      <c r="Y2" s="73"/>
      <c r="Z2" s="73"/>
      <c r="AA2" s="69"/>
      <c r="AB2" s="69"/>
      <c r="AC2" s="69"/>
      <c r="AD2" s="73"/>
      <c r="AE2" s="73"/>
      <c r="AF2" s="73"/>
      <c r="AG2" s="73"/>
      <c r="AH2" s="73"/>
      <c r="AI2" s="73"/>
      <c r="AJ2" s="73"/>
      <c r="AK2" s="73"/>
      <c r="AL2" s="73"/>
      <c r="AM2" s="73"/>
      <c r="AN2" s="73"/>
      <c r="AO2" s="73"/>
      <c r="AP2" s="71"/>
      <c r="AQ2" s="73"/>
      <c r="AR2" s="73"/>
      <c r="AS2" s="73"/>
      <c r="AT2" s="73"/>
      <c r="AU2" s="69"/>
      <c r="AV2" s="73"/>
      <c r="AW2" s="73"/>
    </row>
    <row r="3" spans="1:51" ht="14.25" x14ac:dyDescent="0.2">
      <c r="A3" s="214" t="s">
        <v>1587</v>
      </c>
      <c r="B3" s="203"/>
      <c r="C3" s="203"/>
      <c r="D3" s="203"/>
      <c r="E3" s="203"/>
      <c r="F3" s="203"/>
      <c r="G3" s="203"/>
      <c r="H3" s="203"/>
      <c r="I3" s="188"/>
      <c r="J3" s="73"/>
      <c r="K3" s="73"/>
      <c r="L3" s="73"/>
      <c r="M3" s="73"/>
      <c r="N3" s="73"/>
      <c r="O3" s="73"/>
      <c r="P3" s="73"/>
      <c r="Q3" s="73"/>
      <c r="R3" s="73"/>
      <c r="S3" s="73"/>
      <c r="T3" s="73"/>
      <c r="U3" s="73"/>
      <c r="V3" s="73"/>
      <c r="W3" s="73"/>
      <c r="X3" s="73"/>
      <c r="Y3" s="73"/>
      <c r="Z3" s="73"/>
      <c r="AA3" s="69"/>
      <c r="AB3" s="69"/>
      <c r="AC3" s="69"/>
      <c r="AD3" s="73"/>
      <c r="AE3" s="73"/>
      <c r="AF3" s="73"/>
      <c r="AG3" s="73"/>
      <c r="AH3" s="73"/>
      <c r="AI3" s="73"/>
      <c r="AJ3" s="73"/>
      <c r="AK3" s="73"/>
      <c r="AL3" s="73"/>
      <c r="AM3" s="73"/>
      <c r="AN3" s="73"/>
      <c r="AO3" s="73"/>
      <c r="AP3" s="71"/>
      <c r="AQ3" s="73"/>
      <c r="AR3" s="73"/>
      <c r="AS3" s="73"/>
      <c r="AT3" s="73"/>
      <c r="AU3" s="69"/>
      <c r="AV3" s="73"/>
      <c r="AW3" s="73"/>
    </row>
    <row r="4" spans="1:51" ht="30" x14ac:dyDescent="0.2">
      <c r="A4" s="74" t="s">
        <v>1588</v>
      </c>
      <c r="B4" s="74" t="s">
        <v>11</v>
      </c>
      <c r="C4" s="74" t="s">
        <v>12</v>
      </c>
      <c r="D4" s="75" t="s">
        <v>13</v>
      </c>
      <c r="E4" s="74" t="s">
        <v>15</v>
      </c>
      <c r="F4" s="76" t="s">
        <v>16</v>
      </c>
      <c r="G4" s="76" t="s">
        <v>17</v>
      </c>
      <c r="H4" s="76" t="s">
        <v>1589</v>
      </c>
      <c r="I4" s="76" t="s">
        <v>18</v>
      </c>
      <c r="J4" s="73"/>
      <c r="K4" s="73"/>
      <c r="L4" s="73"/>
      <c r="M4" s="73"/>
      <c r="N4" s="73"/>
      <c r="O4" s="73"/>
      <c r="P4" s="73"/>
      <c r="Q4" s="73"/>
      <c r="R4" s="73"/>
      <c r="S4" s="73"/>
      <c r="T4" s="73"/>
      <c r="U4" s="73"/>
      <c r="V4" s="73"/>
      <c r="W4" s="73"/>
      <c r="X4" s="73"/>
      <c r="Y4" s="73"/>
      <c r="Z4" s="73"/>
      <c r="AA4" s="215" t="s">
        <v>1590</v>
      </c>
      <c r="AB4" s="184"/>
      <c r="AC4" s="76" t="s">
        <v>1591</v>
      </c>
      <c r="AD4" s="76" t="s">
        <v>17</v>
      </c>
      <c r="AE4" s="76" t="str">
        <f>'Detran MT'!H5</f>
        <v>M. O.</v>
      </c>
      <c r="AF4" s="76" t="str">
        <f>'Detran MT'!I5</f>
        <v>EQ.</v>
      </c>
      <c r="AG4" s="76" t="str">
        <f>'Detran MT'!J5</f>
        <v>MAT.</v>
      </c>
      <c r="AH4" s="76" t="str">
        <f>'Detran MT'!K5</f>
        <v>Total</v>
      </c>
      <c r="AI4" s="76" t="str">
        <f>'Detran MT'!L5</f>
        <v>M. O.</v>
      </c>
      <c r="AJ4" s="76" t="str">
        <f>'Detran MT'!M5</f>
        <v>EQ.</v>
      </c>
      <c r="AK4" s="76" t="str">
        <f>'Detran MT'!N5</f>
        <v>MAT.</v>
      </c>
      <c r="AL4" s="76" t="str">
        <f>'Detran MT'!O5</f>
        <v>Total</v>
      </c>
      <c r="AM4" s="76" t="str">
        <f>'Detran Inical'!G4</f>
        <v>Valor Unit</v>
      </c>
      <c r="AN4" s="76" t="str">
        <f>'Detran Inical'!H4</f>
        <v>Valor Unit com BDI</v>
      </c>
      <c r="AO4" s="76" t="str">
        <f>'Detran Inical'!I4</f>
        <v>Total</v>
      </c>
      <c r="AP4" s="71" t="s">
        <v>1592</v>
      </c>
      <c r="AQ4" s="76" t="s">
        <v>1589</v>
      </c>
      <c r="AR4" s="76" t="s">
        <v>18</v>
      </c>
      <c r="AS4" s="73"/>
      <c r="AT4" s="73"/>
      <c r="AU4" s="69"/>
      <c r="AV4" s="73"/>
      <c r="AW4" s="73"/>
    </row>
    <row r="5" spans="1:51" x14ac:dyDescent="0.25">
      <c r="A5" s="77" t="s">
        <v>8</v>
      </c>
      <c r="B5" s="77" t="s">
        <v>1593</v>
      </c>
      <c r="C5" s="78"/>
      <c r="D5" s="79" t="s">
        <v>9</v>
      </c>
      <c r="E5" s="80"/>
      <c r="F5" s="81">
        <v>1</v>
      </c>
      <c r="G5" s="80" t="s">
        <v>1594</v>
      </c>
      <c r="H5" s="82"/>
      <c r="I5" s="82">
        <f>SUM(I6:I10)</f>
        <v>55519.96</v>
      </c>
      <c r="J5" s="82">
        <f t="shared" ref="J5:Z5" si="0">J6+J7+J8+J9+J10</f>
        <v>0</v>
      </c>
      <c r="K5" s="82">
        <f t="shared" si="0"/>
        <v>0</v>
      </c>
      <c r="L5" s="82">
        <f t="shared" si="0"/>
        <v>0</v>
      </c>
      <c r="M5" s="82">
        <f t="shared" si="0"/>
        <v>0</v>
      </c>
      <c r="N5" s="82">
        <f t="shared" si="0"/>
        <v>0</v>
      </c>
      <c r="O5" s="82">
        <f t="shared" si="0"/>
        <v>0</v>
      </c>
      <c r="P5" s="82">
        <f t="shared" si="0"/>
        <v>0</v>
      </c>
      <c r="Q5" s="82">
        <f t="shared" si="0"/>
        <v>0</v>
      </c>
      <c r="R5" s="82">
        <f t="shared" si="0"/>
        <v>0</v>
      </c>
      <c r="S5" s="82">
        <f t="shared" si="0"/>
        <v>0</v>
      </c>
      <c r="T5" s="82">
        <f t="shared" si="0"/>
        <v>0</v>
      </c>
      <c r="U5" s="82">
        <f t="shared" si="0"/>
        <v>0</v>
      </c>
      <c r="V5" s="82">
        <f t="shared" si="0"/>
        <v>0</v>
      </c>
      <c r="W5" s="82">
        <f t="shared" si="0"/>
        <v>0</v>
      </c>
      <c r="X5" s="82">
        <f t="shared" si="0"/>
        <v>0</v>
      </c>
      <c r="Y5" s="82">
        <f t="shared" si="0"/>
        <v>0</v>
      </c>
      <c r="Z5" s="82">
        <f t="shared" si="0"/>
        <v>0</v>
      </c>
      <c r="AA5" s="83"/>
      <c r="AB5" s="83">
        <f>SUM(AB6:AB10)</f>
        <v>55519.96</v>
      </c>
      <c r="AC5" s="84">
        <f t="shared" ref="AC5:AC84" si="1">I5-AB5</f>
        <v>0</v>
      </c>
      <c r="AD5" s="40"/>
      <c r="AE5" s="40"/>
      <c r="AF5" s="40"/>
      <c r="AG5" s="40"/>
      <c r="AH5" s="85">
        <f t="shared" ref="AH5:AL5" si="2">SUM(AH6:AH10)</f>
        <v>1265.97</v>
      </c>
      <c r="AI5" s="85">
        <f t="shared" si="2"/>
        <v>79494.914999999994</v>
      </c>
      <c r="AJ5" s="85">
        <f t="shared" si="2"/>
        <v>7330.2</v>
      </c>
      <c r="AK5" s="85">
        <f t="shared" si="2"/>
        <v>11021.574999999999</v>
      </c>
      <c r="AL5" s="85">
        <f t="shared" si="2"/>
        <v>97846.69</v>
      </c>
      <c r="AM5" s="85"/>
      <c r="AN5" s="85"/>
      <c r="AO5" s="85">
        <f>SUM(AO6:AO10)</f>
        <v>103088.98999999999</v>
      </c>
      <c r="AP5" s="86">
        <f t="shared" ref="AP5:AP259" si="3">1-(I5/AO5)</f>
        <v>0.46143657048148401</v>
      </c>
      <c r="AQ5" s="73"/>
      <c r="AR5" s="87">
        <f>SUM(AR6:AR10)</f>
        <v>55519.96</v>
      </c>
      <c r="AS5" s="69">
        <f t="shared" ref="AS5:AS259" si="4">I5-AR5</f>
        <v>0</v>
      </c>
      <c r="AT5" s="69"/>
      <c r="AU5" s="87">
        <f>SUM(AU6:AU10)</f>
        <v>44527.88</v>
      </c>
      <c r="AV5" s="87">
        <f>SUM(AV6:AV10)</f>
        <v>44527.880000000005</v>
      </c>
      <c r="AW5" s="73"/>
      <c r="AY5" s="145">
        <f>I5-55519.96</f>
        <v>0</v>
      </c>
    </row>
    <row r="6" spans="1:51" ht="14.25" x14ac:dyDescent="0.2">
      <c r="A6" s="88" t="s">
        <v>10</v>
      </c>
      <c r="B6" s="88" t="s">
        <v>20</v>
      </c>
      <c r="C6" s="88" t="s">
        <v>21</v>
      </c>
      <c r="D6" s="89" t="s">
        <v>22</v>
      </c>
      <c r="E6" s="88" t="s">
        <v>24</v>
      </c>
      <c r="F6" s="148">
        <v>116</v>
      </c>
      <c r="G6" s="91">
        <f>'Orçamento Analítico'!J7</f>
        <v>114.93</v>
      </c>
      <c r="H6" s="91">
        <f>'Orçamento Analítico'!J15</f>
        <v>143.31</v>
      </c>
      <c r="I6" s="91">
        <f t="shared" ref="I6:I88" si="5">TRUNC(H6*F6,2)</f>
        <v>16623.96</v>
      </c>
      <c r="J6" s="73"/>
      <c r="K6" s="73"/>
      <c r="L6" s="73"/>
      <c r="M6" s="73"/>
      <c r="N6" s="73"/>
      <c r="O6" s="73"/>
      <c r="P6" s="73"/>
      <c r="Q6" s="73"/>
      <c r="R6" s="73"/>
      <c r="S6" s="73"/>
      <c r="T6" s="73"/>
      <c r="U6" s="73"/>
      <c r="V6" s="73"/>
      <c r="W6" s="73"/>
      <c r="X6" s="73"/>
      <c r="Y6" s="73"/>
      <c r="Z6" s="73"/>
      <c r="AA6" s="69">
        <f t="shared" ref="AA6:AA10" si="6">TRUNC(G6*(1+G$2),2)</f>
        <v>143.31</v>
      </c>
      <c r="AB6" s="69">
        <f t="shared" ref="AB6:AB10" si="7">TRUNC(F6*AA6,2)</f>
        <v>16623.96</v>
      </c>
      <c r="AC6" s="69">
        <f t="shared" si="1"/>
        <v>0</v>
      </c>
      <c r="AD6" s="40">
        <f>'Detran MT'!G7</f>
        <v>116.4</v>
      </c>
      <c r="AE6" s="40">
        <f>'Detran MT'!H7</f>
        <v>144.22</v>
      </c>
      <c r="AF6" s="40">
        <f>'Detran MT'!I7</f>
        <v>0</v>
      </c>
      <c r="AG6" s="40">
        <f>'Detran MT'!J7</f>
        <v>2.09</v>
      </c>
      <c r="AH6" s="40">
        <f>'Detran MT'!K7</f>
        <v>146.31</v>
      </c>
      <c r="AI6" s="40">
        <f>'Detran MT'!L7</f>
        <v>18460.16</v>
      </c>
      <c r="AJ6" s="40">
        <f>'Detran MT'!M7</f>
        <v>0</v>
      </c>
      <c r="AK6" s="40">
        <f>'Detran MT'!N7</f>
        <v>267.52</v>
      </c>
      <c r="AL6" s="40">
        <f>'Detran MT'!O7</f>
        <v>18727.68</v>
      </c>
      <c r="AM6" s="40">
        <f>'Detran Inical'!G6</f>
        <v>116.87</v>
      </c>
      <c r="AN6" s="40">
        <f>'Detran Inical'!H6</f>
        <v>146.9</v>
      </c>
      <c r="AO6" s="40">
        <f>'Detran Inical'!I6</f>
        <v>18803.2</v>
      </c>
      <c r="AP6" s="92">
        <f t="shared" si="3"/>
        <v>0.11589729407760385</v>
      </c>
      <c r="AQ6" s="69">
        <f t="shared" ref="AQ6:AQ10" si="8">TRUNC(G6*(1+G$2),2)</f>
        <v>143.31</v>
      </c>
      <c r="AR6" s="69">
        <f t="shared" ref="AR6:AR10" si="9">TRUNC(F6*H6,2)</f>
        <v>16623.96</v>
      </c>
      <c r="AS6" s="69">
        <f t="shared" si="4"/>
        <v>0</v>
      </c>
      <c r="AT6" s="69">
        <f t="shared" ref="AT6:AT10" si="10">TRUNC(G6*(1+G$2),2)</f>
        <v>143.31</v>
      </c>
      <c r="AU6" s="69">
        <f>TRUNC(F6*G6,2)</f>
        <v>13331.88</v>
      </c>
      <c r="AV6" s="69">
        <f>F6*G6</f>
        <v>13331.880000000001</v>
      </c>
      <c r="AW6" s="69">
        <f t="shared" ref="AW6" si="11">I6-AU6</f>
        <v>3292.08</v>
      </c>
    </row>
    <row r="7" spans="1:51" ht="14.25" x14ac:dyDescent="0.2">
      <c r="A7" s="88" t="s">
        <v>49</v>
      </c>
      <c r="B7" s="88" t="s">
        <v>50</v>
      </c>
      <c r="C7" s="88" t="s">
        <v>21</v>
      </c>
      <c r="D7" s="89" t="s">
        <v>51</v>
      </c>
      <c r="E7" s="88" t="s">
        <v>24</v>
      </c>
      <c r="F7" s="90">
        <v>1100</v>
      </c>
      <c r="G7" s="91">
        <f>'Orçamento Analítico'!J19</f>
        <v>28.36</v>
      </c>
      <c r="H7" s="91">
        <f>'Orçamento Analítico'!J27</f>
        <v>35.36</v>
      </c>
      <c r="I7" s="91">
        <f t="shared" si="5"/>
        <v>38896</v>
      </c>
      <c r="J7" s="73"/>
      <c r="K7" s="73"/>
      <c r="L7" s="73"/>
      <c r="M7" s="73"/>
      <c r="N7" s="73"/>
      <c r="O7" s="73"/>
      <c r="P7" s="73"/>
      <c r="Q7" s="73"/>
      <c r="R7" s="73"/>
      <c r="S7" s="73"/>
      <c r="T7" s="73"/>
      <c r="U7" s="73"/>
      <c r="V7" s="73"/>
      <c r="W7" s="73"/>
      <c r="X7" s="73"/>
      <c r="Y7" s="73"/>
      <c r="Z7" s="73"/>
      <c r="AA7" s="69">
        <f t="shared" si="6"/>
        <v>35.36</v>
      </c>
      <c r="AB7" s="69">
        <f t="shared" si="7"/>
        <v>38896</v>
      </c>
      <c r="AC7" s="69">
        <f t="shared" si="1"/>
        <v>0</v>
      </c>
      <c r="AD7" s="40">
        <f>'Detran MT'!G8</f>
        <v>29.23</v>
      </c>
      <c r="AE7" s="40">
        <f>'Detran MT'!H8</f>
        <v>34.07</v>
      </c>
      <c r="AF7" s="40">
        <f>'Detran MT'!I8</f>
        <v>0</v>
      </c>
      <c r="AG7" s="40">
        <f>'Detran MT'!J8</f>
        <v>2.67</v>
      </c>
      <c r="AH7" s="40">
        <f>'Detran MT'!K8</f>
        <v>36.74</v>
      </c>
      <c r="AI7" s="40">
        <f>'Detran MT'!L8</f>
        <v>59963.199999999997</v>
      </c>
      <c r="AJ7" s="40">
        <f>'Detran MT'!M8</f>
        <v>0</v>
      </c>
      <c r="AK7" s="40">
        <f>'Detran MT'!N8</f>
        <v>4699.2</v>
      </c>
      <c r="AL7" s="40">
        <f>'Detran MT'!O8</f>
        <v>64662.400000000001</v>
      </c>
      <c r="AM7" s="40">
        <f>'Detran Inical'!G7</f>
        <v>29.84</v>
      </c>
      <c r="AN7" s="40">
        <f>'Detran Inical'!H7</f>
        <v>37.5</v>
      </c>
      <c r="AO7" s="40">
        <f>'Detran Inical'!I7</f>
        <v>66000</v>
      </c>
      <c r="AP7" s="92">
        <f t="shared" si="3"/>
        <v>0.41066666666666662</v>
      </c>
      <c r="AQ7" s="69">
        <f t="shared" si="8"/>
        <v>35.36</v>
      </c>
      <c r="AR7" s="69">
        <f t="shared" si="9"/>
        <v>38896</v>
      </c>
      <c r="AS7" s="69">
        <f t="shared" si="4"/>
        <v>0</v>
      </c>
      <c r="AT7" s="69">
        <f t="shared" si="10"/>
        <v>35.36</v>
      </c>
      <c r="AU7" s="69">
        <f t="shared" ref="AU7:AU10" si="12">TRUNC(F7*G7,2)</f>
        <v>31196</v>
      </c>
      <c r="AV7" s="69">
        <f t="shared" ref="AV7:AV10" si="13">F7*G7</f>
        <v>31196</v>
      </c>
      <c r="AW7" s="69">
        <f t="shared" ref="AW7" si="14">I7-AU7</f>
        <v>7700</v>
      </c>
    </row>
    <row r="8" spans="1:51" ht="14.25" x14ac:dyDescent="0.2">
      <c r="A8" s="88" t="s">
        <v>61</v>
      </c>
      <c r="B8" s="88" t="s">
        <v>62</v>
      </c>
      <c r="C8" s="88" t="s">
        <v>63</v>
      </c>
      <c r="D8" s="89" t="s">
        <v>64</v>
      </c>
      <c r="E8" s="88" t="s">
        <v>66</v>
      </c>
      <c r="F8" s="90"/>
      <c r="G8" s="91">
        <f>'Orçamento Analítico'!J31</f>
        <v>293.68</v>
      </c>
      <c r="H8" s="91">
        <f>'Orçamento Analítico'!J40</f>
        <v>366.21</v>
      </c>
      <c r="I8" s="149">
        <f t="shared" si="5"/>
        <v>0</v>
      </c>
      <c r="J8" s="73"/>
      <c r="K8" s="73"/>
      <c r="L8" s="73"/>
      <c r="M8" s="73"/>
      <c r="N8" s="73"/>
      <c r="O8" s="73"/>
      <c r="P8" s="73"/>
      <c r="Q8" s="73"/>
      <c r="R8" s="73"/>
      <c r="S8" s="73"/>
      <c r="T8" s="73"/>
      <c r="U8" s="73"/>
      <c r="V8" s="73"/>
      <c r="W8" s="73"/>
      <c r="X8" s="73"/>
      <c r="Y8" s="73"/>
      <c r="Z8" s="73"/>
      <c r="AA8" s="69">
        <f t="shared" si="6"/>
        <v>366.21</v>
      </c>
      <c r="AB8" s="69">
        <f t="shared" si="7"/>
        <v>0</v>
      </c>
      <c r="AC8" s="69">
        <f t="shared" si="1"/>
        <v>0</v>
      </c>
      <c r="AD8" s="40">
        <f>'Detran MT'!G9</f>
        <v>419.43</v>
      </c>
      <c r="AE8" s="40">
        <f>'Detran MT'!H9</f>
        <v>63.83</v>
      </c>
      <c r="AF8" s="40">
        <f>'Detran MT'!I9</f>
        <v>0</v>
      </c>
      <c r="AG8" s="40">
        <f>'Detran MT'!J9</f>
        <v>463.39</v>
      </c>
      <c r="AH8" s="40">
        <f>'Detran MT'!K9</f>
        <v>527.22</v>
      </c>
      <c r="AI8" s="40">
        <f>'Detran MT'!L9</f>
        <v>797.875</v>
      </c>
      <c r="AJ8" s="40">
        <f>'Detran MT'!M9</f>
        <v>0</v>
      </c>
      <c r="AK8" s="40">
        <f>'Detran MT'!N9</f>
        <v>5792.375</v>
      </c>
      <c r="AL8" s="40">
        <f>'Detran MT'!O9</f>
        <v>6590.25</v>
      </c>
      <c r="AM8" s="40">
        <f>'Detran Inical'!G8</f>
        <v>524.89</v>
      </c>
      <c r="AN8" s="40">
        <f>'Detran Inical'!H8</f>
        <v>659.78</v>
      </c>
      <c r="AO8" s="40">
        <f>'Detran Inical'!I8</f>
        <v>8247.25</v>
      </c>
      <c r="AP8" s="92">
        <f t="shared" si="3"/>
        <v>1</v>
      </c>
      <c r="AQ8" s="69">
        <f t="shared" si="8"/>
        <v>366.21</v>
      </c>
      <c r="AR8" s="69">
        <f t="shared" si="9"/>
        <v>0</v>
      </c>
      <c r="AS8" s="69">
        <f t="shared" si="4"/>
        <v>0</v>
      </c>
      <c r="AT8" s="69">
        <f t="shared" si="10"/>
        <v>366.21</v>
      </c>
      <c r="AU8" s="69">
        <f t="shared" si="12"/>
        <v>0</v>
      </c>
      <c r="AV8" s="69">
        <f t="shared" si="13"/>
        <v>0</v>
      </c>
      <c r="AW8" s="69">
        <f t="shared" ref="AW8" si="15">I8-AU8</f>
        <v>0</v>
      </c>
    </row>
    <row r="9" spans="1:51" ht="28.5" x14ac:dyDescent="0.2">
      <c r="A9" s="88" t="s">
        <v>87</v>
      </c>
      <c r="B9" s="88" t="s">
        <v>88</v>
      </c>
      <c r="C9" s="88" t="s">
        <v>21</v>
      </c>
      <c r="D9" s="89" t="s">
        <v>89</v>
      </c>
      <c r="E9" s="88" t="s">
        <v>83</v>
      </c>
      <c r="F9" s="90"/>
      <c r="G9" s="91">
        <f>'Orçamento Analítico'!J44</f>
        <v>56.24</v>
      </c>
      <c r="H9" s="91">
        <f>'Orçamento Analítico'!J56</f>
        <v>70.13</v>
      </c>
      <c r="I9" s="149">
        <f t="shared" si="5"/>
        <v>0</v>
      </c>
      <c r="J9" s="73"/>
      <c r="K9" s="73"/>
      <c r="L9" s="73"/>
      <c r="M9" s="73"/>
      <c r="N9" s="73"/>
      <c r="O9" s="73"/>
      <c r="P9" s="73"/>
      <c r="Q9" s="73"/>
      <c r="R9" s="73"/>
      <c r="S9" s="73"/>
      <c r="T9" s="73"/>
      <c r="U9" s="73"/>
      <c r="V9" s="73"/>
      <c r="W9" s="73"/>
      <c r="X9" s="73"/>
      <c r="Y9" s="73"/>
      <c r="Z9" s="73"/>
      <c r="AA9" s="69">
        <f t="shared" si="6"/>
        <v>70.13</v>
      </c>
      <c r="AB9" s="69">
        <f t="shared" si="7"/>
        <v>0</v>
      </c>
      <c r="AC9" s="69">
        <f t="shared" si="1"/>
        <v>0</v>
      </c>
      <c r="AD9" s="40">
        <f>'Detran MT'!G10</f>
        <v>53.32</v>
      </c>
      <c r="AE9" s="40">
        <f>'Detran MT'!H10</f>
        <v>34.21</v>
      </c>
      <c r="AF9" s="40">
        <f>'Detran MT'!I10</f>
        <v>0</v>
      </c>
      <c r="AG9" s="40">
        <f>'Detran MT'!J10</f>
        <v>32.81</v>
      </c>
      <c r="AH9" s="40">
        <f>'Detran MT'!K10</f>
        <v>67.02</v>
      </c>
      <c r="AI9" s="40">
        <f>'Detran MT'!L10</f>
        <v>273.68</v>
      </c>
      <c r="AJ9" s="40">
        <f>'Detran MT'!M10</f>
        <v>0</v>
      </c>
      <c r="AK9" s="40">
        <f>'Detran MT'!N10</f>
        <v>262.48</v>
      </c>
      <c r="AL9" s="40">
        <f>'Detran MT'!O10</f>
        <v>536.16</v>
      </c>
      <c r="AM9" s="40">
        <f>'Detran Inical'!G9</f>
        <v>60.77</v>
      </c>
      <c r="AN9" s="40">
        <f>'Detran Inical'!H9</f>
        <v>76.38</v>
      </c>
      <c r="AO9" s="40">
        <f>'Detran Inical'!I9</f>
        <v>611.04</v>
      </c>
      <c r="AP9" s="92">
        <f t="shared" si="3"/>
        <v>1</v>
      </c>
      <c r="AQ9" s="69">
        <f t="shared" si="8"/>
        <v>70.13</v>
      </c>
      <c r="AR9" s="69">
        <f t="shared" si="9"/>
        <v>0</v>
      </c>
      <c r="AS9" s="69">
        <f t="shared" si="4"/>
        <v>0</v>
      </c>
      <c r="AT9" s="69">
        <f t="shared" si="10"/>
        <v>70.13</v>
      </c>
      <c r="AU9" s="69">
        <f t="shared" si="12"/>
        <v>0</v>
      </c>
      <c r="AV9" s="69">
        <f t="shared" si="13"/>
        <v>0</v>
      </c>
      <c r="AW9" s="69">
        <f t="shared" ref="AW9" si="16">I9-AU9</f>
        <v>0</v>
      </c>
    </row>
    <row r="10" spans="1:51" ht="14.25" x14ac:dyDescent="0.2">
      <c r="A10" s="88" t="s">
        <v>112</v>
      </c>
      <c r="B10" s="88" t="s">
        <v>113</v>
      </c>
      <c r="C10" s="88" t="s">
        <v>63</v>
      </c>
      <c r="D10" s="89" t="s">
        <v>114</v>
      </c>
      <c r="E10" s="88" t="s">
        <v>116</v>
      </c>
      <c r="F10" s="90"/>
      <c r="G10" s="91">
        <f>'Orçamento Analítico'!J60</f>
        <v>330</v>
      </c>
      <c r="H10" s="91">
        <f>'Orçamento Analítico'!J63</f>
        <v>411.51</v>
      </c>
      <c r="I10" s="149">
        <f t="shared" si="5"/>
        <v>0</v>
      </c>
      <c r="J10" s="73"/>
      <c r="K10" s="73"/>
      <c r="L10" s="73"/>
      <c r="M10" s="73"/>
      <c r="N10" s="73"/>
      <c r="O10" s="73"/>
      <c r="P10" s="73"/>
      <c r="Q10" s="73"/>
      <c r="R10" s="73"/>
      <c r="S10" s="73"/>
      <c r="T10" s="73"/>
      <c r="U10" s="73"/>
      <c r="V10" s="73"/>
      <c r="W10" s="73"/>
      <c r="X10" s="73"/>
      <c r="Y10" s="73"/>
      <c r="Z10" s="73"/>
      <c r="AA10" s="69">
        <f t="shared" si="6"/>
        <v>411.51</v>
      </c>
      <c r="AB10" s="69">
        <f t="shared" si="7"/>
        <v>0</v>
      </c>
      <c r="AC10" s="69">
        <f t="shared" si="1"/>
        <v>0</v>
      </c>
      <c r="AD10" s="40">
        <f>'Detran MT'!G11</f>
        <v>388.77</v>
      </c>
      <c r="AE10" s="40">
        <f>'Detran MT'!H11</f>
        <v>0</v>
      </c>
      <c r="AF10" s="40">
        <f>'Detran MT'!I11</f>
        <v>488.68</v>
      </c>
      <c r="AG10" s="40">
        <f>'Detran MT'!J11</f>
        <v>0</v>
      </c>
      <c r="AH10" s="40">
        <f>'Detran MT'!K11</f>
        <v>488.68</v>
      </c>
      <c r="AI10" s="40">
        <f>'Detran MT'!L11</f>
        <v>0</v>
      </c>
      <c r="AJ10" s="40">
        <f>'Detran MT'!M11</f>
        <v>7330.2</v>
      </c>
      <c r="AK10" s="40">
        <f>'Detran MT'!N11</f>
        <v>0</v>
      </c>
      <c r="AL10" s="40">
        <f>'Detran MT'!O11</f>
        <v>7330.2</v>
      </c>
      <c r="AM10" s="40">
        <f>'Detran Inical'!G10</f>
        <v>500</v>
      </c>
      <c r="AN10" s="40">
        <f>'Detran Inical'!H10</f>
        <v>628.5</v>
      </c>
      <c r="AO10" s="40">
        <f>'Detran Inical'!I10</f>
        <v>9427.5</v>
      </c>
      <c r="AP10" s="92">
        <f t="shared" si="3"/>
        <v>1</v>
      </c>
      <c r="AQ10" s="69">
        <f t="shared" si="8"/>
        <v>411.51</v>
      </c>
      <c r="AR10" s="69">
        <f t="shared" si="9"/>
        <v>0</v>
      </c>
      <c r="AS10" s="69">
        <f t="shared" si="4"/>
        <v>0</v>
      </c>
      <c r="AT10" s="69">
        <f t="shared" si="10"/>
        <v>411.51</v>
      </c>
      <c r="AU10" s="69">
        <f t="shared" si="12"/>
        <v>0</v>
      </c>
      <c r="AV10" s="69">
        <f t="shared" si="13"/>
        <v>0</v>
      </c>
      <c r="AW10" s="69">
        <f t="shared" ref="AW10" si="17">I10-AU10</f>
        <v>0</v>
      </c>
    </row>
    <row r="11" spans="1:51" x14ac:dyDescent="0.25">
      <c r="A11" s="77" t="s">
        <v>120</v>
      </c>
      <c r="B11" s="77" t="s">
        <v>1593</v>
      </c>
      <c r="C11" s="78"/>
      <c r="D11" s="79" t="s">
        <v>121</v>
      </c>
      <c r="E11" s="80"/>
      <c r="F11" s="81">
        <v>1</v>
      </c>
      <c r="G11" s="80" t="s">
        <v>1594</v>
      </c>
      <c r="H11" s="82"/>
      <c r="I11" s="82">
        <f>SUM(I12:I24)+0.01</f>
        <v>9255.18</v>
      </c>
      <c r="J11" s="82">
        <f t="shared" ref="J11:Z11" si="18">J12+J13+J14+J15+J16+J17+J18+J19+J20+J21+J22+J23+J24</f>
        <v>0</v>
      </c>
      <c r="K11" s="82">
        <f t="shared" si="18"/>
        <v>0</v>
      </c>
      <c r="L11" s="82">
        <f t="shared" si="18"/>
        <v>0</v>
      </c>
      <c r="M11" s="82">
        <f t="shared" si="18"/>
        <v>0</v>
      </c>
      <c r="N11" s="82">
        <f t="shared" si="18"/>
        <v>0</v>
      </c>
      <c r="O11" s="82">
        <f t="shared" si="18"/>
        <v>0</v>
      </c>
      <c r="P11" s="82">
        <f t="shared" si="18"/>
        <v>0</v>
      </c>
      <c r="Q11" s="82">
        <f t="shared" si="18"/>
        <v>0</v>
      </c>
      <c r="R11" s="82">
        <f t="shared" si="18"/>
        <v>0</v>
      </c>
      <c r="S11" s="82">
        <f t="shared" si="18"/>
        <v>0</v>
      </c>
      <c r="T11" s="82">
        <f t="shared" si="18"/>
        <v>0</v>
      </c>
      <c r="U11" s="82">
        <f t="shared" si="18"/>
        <v>0</v>
      </c>
      <c r="V11" s="82">
        <f t="shared" si="18"/>
        <v>0</v>
      </c>
      <c r="W11" s="82">
        <f t="shared" si="18"/>
        <v>0</v>
      </c>
      <c r="X11" s="82">
        <f t="shared" si="18"/>
        <v>0</v>
      </c>
      <c r="Y11" s="82">
        <f t="shared" si="18"/>
        <v>0</v>
      </c>
      <c r="Z11" s="82">
        <f t="shared" si="18"/>
        <v>0</v>
      </c>
      <c r="AA11" s="83"/>
      <c r="AB11" s="83">
        <f>SUM(AB12:AB24)</f>
        <v>9255.17</v>
      </c>
      <c r="AC11" s="84">
        <f t="shared" si="1"/>
        <v>1.0000000000218279E-2</v>
      </c>
      <c r="AD11" s="73"/>
      <c r="AE11" s="73"/>
      <c r="AF11" s="73"/>
      <c r="AG11" s="73"/>
      <c r="AH11" s="85">
        <f t="shared" ref="AH11:AL11" si="19">SUM(AH12:AH24)</f>
        <v>560.99</v>
      </c>
      <c r="AI11" s="85">
        <f t="shared" si="19"/>
        <v>17266.2556</v>
      </c>
      <c r="AJ11" s="85">
        <f t="shared" si="19"/>
        <v>0</v>
      </c>
      <c r="AK11" s="85">
        <f t="shared" si="19"/>
        <v>4454.9744000000001</v>
      </c>
      <c r="AL11" s="85">
        <f t="shared" si="19"/>
        <v>21721.230000000003</v>
      </c>
      <c r="AM11" s="85"/>
      <c r="AN11" s="85"/>
      <c r="AO11" s="85">
        <f>SUM(AO12:AO24)</f>
        <v>22998.74</v>
      </c>
      <c r="AP11" s="92">
        <f t="shared" si="3"/>
        <v>0.59757882388339545</v>
      </c>
      <c r="AQ11" s="69"/>
      <c r="AR11" s="87">
        <f>SUM(AR12:AR24)</f>
        <v>9255.17</v>
      </c>
      <c r="AS11" s="69">
        <f t="shared" si="4"/>
        <v>1.0000000000218279E-2</v>
      </c>
      <c r="AT11" s="69"/>
      <c r="AU11" s="87">
        <f>SUM(AU12:AU24)</f>
        <v>7422.55</v>
      </c>
      <c r="AV11" s="87">
        <f>SUM(AV12:AV24)</f>
        <v>7422.5654999999997</v>
      </c>
      <c r="AW11" s="73"/>
    </row>
    <row r="12" spans="1:51" ht="28.5" x14ac:dyDescent="0.2">
      <c r="A12" s="88" t="s">
        <v>122</v>
      </c>
      <c r="B12" s="88" t="s">
        <v>123</v>
      </c>
      <c r="C12" s="88" t="s">
        <v>21</v>
      </c>
      <c r="D12" s="89" t="s">
        <v>124</v>
      </c>
      <c r="E12" s="88" t="s">
        <v>77</v>
      </c>
      <c r="F12" s="90"/>
      <c r="G12" s="91">
        <v>3.36</v>
      </c>
      <c r="H12" s="91">
        <f>'Orçamento Analítico'!J72</f>
        <v>4.18</v>
      </c>
      <c r="I12" s="91">
        <f t="shared" si="5"/>
        <v>0</v>
      </c>
      <c r="J12" s="73"/>
      <c r="K12" s="73"/>
      <c r="L12" s="73"/>
      <c r="M12" s="73"/>
      <c r="N12" s="73"/>
      <c r="O12" s="73"/>
      <c r="P12" s="73"/>
      <c r="Q12" s="73"/>
      <c r="R12" s="73"/>
      <c r="S12" s="73"/>
      <c r="T12" s="73"/>
      <c r="U12" s="73"/>
      <c r="V12" s="73"/>
      <c r="W12" s="73"/>
      <c r="X12" s="73"/>
      <c r="Y12" s="73"/>
      <c r="Z12" s="73"/>
      <c r="AA12" s="69">
        <f t="shared" ref="AA12:AA24" si="20">TRUNC(G12*(1+G$2),2)</f>
        <v>4.18</v>
      </c>
      <c r="AB12" s="69">
        <f t="shared" ref="AB12:AB24" si="21">TRUNC(F12*AA12,2)</f>
        <v>0</v>
      </c>
      <c r="AC12" s="69">
        <f t="shared" si="1"/>
        <v>0</v>
      </c>
      <c r="AD12" s="40">
        <f>'Detran MT'!G13</f>
        <v>3.17</v>
      </c>
      <c r="AE12" s="40">
        <f>'Detran MT'!H13</f>
        <v>3.17</v>
      </c>
      <c r="AF12" s="40">
        <f>'Detran MT'!I13</f>
        <v>0</v>
      </c>
      <c r="AG12" s="40">
        <f>'Detran MT'!J13</f>
        <v>0.81</v>
      </c>
      <c r="AH12" s="40">
        <f>'Detran MT'!K13</f>
        <v>3.98</v>
      </c>
      <c r="AI12" s="40">
        <f>'Detran MT'!L13</f>
        <v>850.25739999999996</v>
      </c>
      <c r="AJ12" s="40">
        <f>'Detran MT'!M13</f>
        <v>0</v>
      </c>
      <c r="AK12" s="40">
        <f>'Detran MT'!N13</f>
        <v>217.2526</v>
      </c>
      <c r="AL12" s="40">
        <f>'Detran MT'!O13</f>
        <v>1067.51</v>
      </c>
      <c r="AM12" s="40">
        <f>'Detran Inical'!G12</f>
        <v>3.36</v>
      </c>
      <c r="AN12" s="40">
        <f>'Detran Inical'!H12</f>
        <v>4.22</v>
      </c>
      <c r="AO12" s="40">
        <f>'Detran Inical'!I12</f>
        <v>1131.8800000000001</v>
      </c>
      <c r="AP12" s="92">
        <f t="shared" si="3"/>
        <v>1</v>
      </c>
      <c r="AQ12" s="69">
        <f t="shared" ref="AQ12:AQ24" si="22">TRUNC(G12*(1+G$2),2)</f>
        <v>4.18</v>
      </c>
      <c r="AR12" s="69">
        <f t="shared" ref="AR12:AR24" si="23">TRUNC(F12*H12,2)</f>
        <v>0</v>
      </c>
      <c r="AS12" s="69">
        <f t="shared" si="4"/>
        <v>0</v>
      </c>
      <c r="AT12" s="69">
        <f t="shared" ref="AT12:AT24" si="24">TRUNC(G12*(1+G$2),2)</f>
        <v>4.18</v>
      </c>
      <c r="AU12" s="69">
        <f t="shared" ref="AU12:AU17" si="25">TRUNC(F12*H12,2)</f>
        <v>0</v>
      </c>
      <c r="AV12" s="69">
        <f>F12*G12</f>
        <v>0</v>
      </c>
      <c r="AW12" s="69">
        <f t="shared" ref="AW12" si="26">I12-AU12</f>
        <v>0</v>
      </c>
    </row>
    <row r="13" spans="1:51" ht="28.5" x14ac:dyDescent="0.2">
      <c r="A13" s="88" t="s">
        <v>128</v>
      </c>
      <c r="B13" s="88" t="s">
        <v>129</v>
      </c>
      <c r="C13" s="88" t="s">
        <v>21</v>
      </c>
      <c r="D13" s="89" t="s">
        <v>130</v>
      </c>
      <c r="E13" s="88" t="s">
        <v>77</v>
      </c>
      <c r="F13" s="90"/>
      <c r="G13" s="91">
        <f>'Orçamento Analítico'!J76</f>
        <v>7.24</v>
      </c>
      <c r="H13" s="91">
        <f>'Orçamento Analítico'!J80</f>
        <v>9.02</v>
      </c>
      <c r="I13" s="91">
        <f t="shared" si="5"/>
        <v>0</v>
      </c>
      <c r="J13" s="73"/>
      <c r="K13" s="73"/>
      <c r="L13" s="73"/>
      <c r="M13" s="73"/>
      <c r="N13" s="73"/>
      <c r="O13" s="73"/>
      <c r="P13" s="73"/>
      <c r="Q13" s="73"/>
      <c r="R13" s="73"/>
      <c r="S13" s="73"/>
      <c r="T13" s="73"/>
      <c r="U13" s="73"/>
      <c r="V13" s="73"/>
      <c r="W13" s="73"/>
      <c r="X13" s="73"/>
      <c r="Y13" s="73"/>
      <c r="Z13" s="73"/>
      <c r="AA13" s="69">
        <f t="shared" si="20"/>
        <v>9.02</v>
      </c>
      <c r="AB13" s="69">
        <f t="shared" si="21"/>
        <v>0</v>
      </c>
      <c r="AC13" s="69">
        <f t="shared" si="1"/>
        <v>0</v>
      </c>
      <c r="AD13" s="40">
        <f>'Detran MT'!G14</f>
        <v>6.85</v>
      </c>
      <c r="AE13" s="40">
        <f>'Detran MT'!H14</f>
        <v>6.88</v>
      </c>
      <c r="AF13" s="40">
        <f>'Detran MT'!I14</f>
        <v>0</v>
      </c>
      <c r="AG13" s="40">
        <f>'Detran MT'!J14</f>
        <v>1.73</v>
      </c>
      <c r="AH13" s="40">
        <f>'Detran MT'!K14</f>
        <v>8.61</v>
      </c>
      <c r="AI13" s="40">
        <f>'Detran MT'!L14</f>
        <v>1845.3535999999999</v>
      </c>
      <c r="AJ13" s="40">
        <f>'Detran MT'!M14</f>
        <v>0</v>
      </c>
      <c r="AK13" s="40">
        <f>'Detran MT'!N14</f>
        <v>464.01639999999998</v>
      </c>
      <c r="AL13" s="40">
        <f>'Detran MT'!O14</f>
        <v>2309.37</v>
      </c>
      <c r="AM13" s="40">
        <f>'Detran Inical'!G13</f>
        <v>7.24</v>
      </c>
      <c r="AN13" s="40">
        <f>'Detran Inical'!H13</f>
        <v>9.1</v>
      </c>
      <c r="AO13" s="40">
        <f>'Detran Inical'!I13</f>
        <v>2440.8000000000002</v>
      </c>
      <c r="AP13" s="92">
        <f t="shared" si="3"/>
        <v>1</v>
      </c>
      <c r="AQ13" s="69">
        <f t="shared" si="22"/>
        <v>9.02</v>
      </c>
      <c r="AR13" s="69">
        <f t="shared" si="23"/>
        <v>0</v>
      </c>
      <c r="AS13" s="69">
        <f t="shared" si="4"/>
        <v>0</v>
      </c>
      <c r="AT13" s="69">
        <f t="shared" si="24"/>
        <v>9.02</v>
      </c>
      <c r="AU13" s="69">
        <f t="shared" si="25"/>
        <v>0</v>
      </c>
      <c r="AV13" s="69">
        <f t="shared" ref="AV13:AV27" si="27">F13*G13</f>
        <v>0</v>
      </c>
      <c r="AW13" s="69">
        <f t="shared" ref="AW13" si="28">I13-AU13</f>
        <v>0</v>
      </c>
    </row>
    <row r="14" spans="1:51" ht="28.5" x14ac:dyDescent="0.2">
      <c r="A14" s="88" t="s">
        <v>131</v>
      </c>
      <c r="B14" s="88" t="s">
        <v>132</v>
      </c>
      <c r="C14" s="88" t="s">
        <v>21</v>
      </c>
      <c r="D14" s="89" t="s">
        <v>133</v>
      </c>
      <c r="E14" s="88" t="s">
        <v>77</v>
      </c>
      <c r="F14" s="90"/>
      <c r="G14" s="91">
        <f>'Orçamento Analítico'!J84</f>
        <v>1.82</v>
      </c>
      <c r="H14" s="91">
        <f>'Orçamento Analítico'!J88</f>
        <v>2.2599999999999998</v>
      </c>
      <c r="I14" s="91">
        <f t="shared" si="5"/>
        <v>0</v>
      </c>
      <c r="J14" s="73"/>
      <c r="K14" s="73"/>
      <c r="L14" s="73"/>
      <c r="M14" s="73"/>
      <c r="N14" s="73"/>
      <c r="O14" s="73"/>
      <c r="P14" s="73"/>
      <c r="Q14" s="73"/>
      <c r="R14" s="73"/>
      <c r="S14" s="73"/>
      <c r="T14" s="73"/>
      <c r="U14" s="73"/>
      <c r="V14" s="73"/>
      <c r="W14" s="73"/>
      <c r="X14" s="73"/>
      <c r="Y14" s="73"/>
      <c r="Z14" s="73"/>
      <c r="AA14" s="69">
        <f t="shared" si="20"/>
        <v>2.2599999999999998</v>
      </c>
      <c r="AB14" s="69">
        <f t="shared" si="21"/>
        <v>0</v>
      </c>
      <c r="AC14" s="69">
        <f t="shared" si="1"/>
        <v>0</v>
      </c>
      <c r="AD14" s="40">
        <f>'Detran MT'!G15</f>
        <v>1.72</v>
      </c>
      <c r="AE14" s="40">
        <f>'Detran MT'!H15</f>
        <v>1.73</v>
      </c>
      <c r="AF14" s="40">
        <f>'Detran MT'!I15</f>
        <v>0</v>
      </c>
      <c r="AG14" s="40">
        <f>'Detran MT'!J15</f>
        <v>0.43</v>
      </c>
      <c r="AH14" s="40">
        <f>'Detran MT'!K15</f>
        <v>2.16</v>
      </c>
      <c r="AI14" s="40">
        <f>'Detran MT'!L15</f>
        <v>418.38319999999999</v>
      </c>
      <c r="AJ14" s="40">
        <f>'Detran MT'!M15</f>
        <v>0</v>
      </c>
      <c r="AK14" s="40">
        <f>'Detran MT'!N15</f>
        <v>103.9868</v>
      </c>
      <c r="AL14" s="40">
        <f>'Detran MT'!O15</f>
        <v>522.37</v>
      </c>
      <c r="AM14" s="40">
        <f>'Detran Inical'!G14</f>
        <v>1.82</v>
      </c>
      <c r="AN14" s="40">
        <f>'Detran Inical'!H14</f>
        <v>2.2799999999999998</v>
      </c>
      <c r="AO14" s="40">
        <f>'Detran Inical'!I14</f>
        <v>551.39</v>
      </c>
      <c r="AP14" s="92">
        <f t="shared" si="3"/>
        <v>1</v>
      </c>
      <c r="AQ14" s="69">
        <f t="shared" si="22"/>
        <v>2.2599999999999998</v>
      </c>
      <c r="AR14" s="69">
        <f t="shared" si="23"/>
        <v>0</v>
      </c>
      <c r="AS14" s="69">
        <f t="shared" si="4"/>
        <v>0</v>
      </c>
      <c r="AT14" s="69">
        <f t="shared" si="24"/>
        <v>2.2599999999999998</v>
      </c>
      <c r="AU14" s="69">
        <f t="shared" si="25"/>
        <v>0</v>
      </c>
      <c r="AV14" s="69">
        <f t="shared" si="27"/>
        <v>0</v>
      </c>
      <c r="AW14" s="69">
        <f t="shared" ref="AW14" si="29">I14-AU14</f>
        <v>0</v>
      </c>
    </row>
    <row r="15" spans="1:51" ht="28.5" x14ac:dyDescent="0.2">
      <c r="A15" s="88" t="s">
        <v>137</v>
      </c>
      <c r="B15" s="88" t="s">
        <v>138</v>
      </c>
      <c r="C15" s="88" t="s">
        <v>21</v>
      </c>
      <c r="D15" s="89" t="s">
        <v>139</v>
      </c>
      <c r="E15" s="88" t="s">
        <v>77</v>
      </c>
      <c r="F15" s="90"/>
      <c r="G15" s="91">
        <f>'Orçamento Analítico'!J92</f>
        <v>21.58</v>
      </c>
      <c r="H15" s="91">
        <f>'Orçamento Analítico'!J96</f>
        <v>26.91</v>
      </c>
      <c r="I15" s="91">
        <f t="shared" si="5"/>
        <v>0</v>
      </c>
      <c r="J15" s="73"/>
      <c r="K15" s="73"/>
      <c r="L15" s="73"/>
      <c r="M15" s="73"/>
      <c r="N15" s="73"/>
      <c r="O15" s="73"/>
      <c r="P15" s="73"/>
      <c r="Q15" s="73"/>
      <c r="R15" s="73"/>
      <c r="S15" s="73"/>
      <c r="T15" s="73"/>
      <c r="U15" s="73"/>
      <c r="V15" s="73"/>
      <c r="W15" s="73"/>
      <c r="X15" s="73"/>
      <c r="Y15" s="73"/>
      <c r="Z15" s="73"/>
      <c r="AA15" s="69">
        <f t="shared" si="20"/>
        <v>26.91</v>
      </c>
      <c r="AB15" s="69">
        <f t="shared" si="21"/>
        <v>0</v>
      </c>
      <c r="AC15" s="69">
        <f t="shared" si="1"/>
        <v>0</v>
      </c>
      <c r="AD15" s="40">
        <f>'Detran MT'!G16</f>
        <v>20.399999999999999</v>
      </c>
      <c r="AE15" s="40">
        <f>'Detran MT'!H16</f>
        <v>20.46</v>
      </c>
      <c r="AF15" s="40">
        <f>'Detran MT'!I16</f>
        <v>0</v>
      </c>
      <c r="AG15" s="40">
        <f>'Detran MT'!J16</f>
        <v>5.18</v>
      </c>
      <c r="AH15" s="40">
        <f>'Detran MT'!K16</f>
        <v>25.64</v>
      </c>
      <c r="AI15" s="40">
        <f>'Detran MT'!L16</f>
        <v>1655.6232</v>
      </c>
      <c r="AJ15" s="40">
        <f>'Detran MT'!M16</f>
        <v>0</v>
      </c>
      <c r="AK15" s="40">
        <f>'Detran MT'!N16</f>
        <v>419.15679999999998</v>
      </c>
      <c r="AL15" s="40">
        <f>'Detran MT'!O16</f>
        <v>2074.7800000000002</v>
      </c>
      <c r="AM15" s="40">
        <f>'Detran Inical'!G15</f>
        <v>21.58</v>
      </c>
      <c r="AN15" s="40">
        <f>'Detran Inical'!H15</f>
        <v>27.12</v>
      </c>
      <c r="AO15" s="40">
        <f>'Detran Inical'!I15</f>
        <v>2194.5500000000002</v>
      </c>
      <c r="AP15" s="92">
        <f t="shared" si="3"/>
        <v>1</v>
      </c>
      <c r="AQ15" s="69">
        <f t="shared" si="22"/>
        <v>26.91</v>
      </c>
      <c r="AR15" s="69">
        <f t="shared" si="23"/>
        <v>0</v>
      </c>
      <c r="AS15" s="69">
        <f t="shared" si="4"/>
        <v>0</v>
      </c>
      <c r="AT15" s="69">
        <f t="shared" si="24"/>
        <v>26.91</v>
      </c>
      <c r="AU15" s="69">
        <f t="shared" si="25"/>
        <v>0</v>
      </c>
      <c r="AV15" s="69">
        <f t="shared" si="27"/>
        <v>0</v>
      </c>
      <c r="AW15" s="69">
        <f t="shared" ref="AW15" si="30">I15-AU15</f>
        <v>0</v>
      </c>
    </row>
    <row r="16" spans="1:51" ht="14.25" x14ac:dyDescent="0.2">
      <c r="A16" s="88" t="s">
        <v>143</v>
      </c>
      <c r="B16" s="88" t="s">
        <v>144</v>
      </c>
      <c r="C16" s="88" t="s">
        <v>21</v>
      </c>
      <c r="D16" s="89" t="s">
        <v>145</v>
      </c>
      <c r="E16" s="88" t="s">
        <v>77</v>
      </c>
      <c r="F16" s="90"/>
      <c r="G16" s="91">
        <f>'Orçamento Analítico'!J100</f>
        <v>23.310000000000002</v>
      </c>
      <c r="H16" s="91">
        <f>'Orçamento Analítico'!J104</f>
        <v>29.06</v>
      </c>
      <c r="I16" s="91">
        <f t="shared" si="5"/>
        <v>0</v>
      </c>
      <c r="J16" s="73"/>
      <c r="K16" s="73"/>
      <c r="L16" s="73"/>
      <c r="M16" s="73"/>
      <c r="N16" s="73"/>
      <c r="O16" s="73"/>
      <c r="P16" s="73"/>
      <c r="Q16" s="73"/>
      <c r="R16" s="73"/>
      <c r="S16" s="73"/>
      <c r="T16" s="73"/>
      <c r="U16" s="73"/>
      <c r="V16" s="73"/>
      <c r="W16" s="73"/>
      <c r="X16" s="73"/>
      <c r="Y16" s="73"/>
      <c r="Z16" s="73"/>
      <c r="AA16" s="69">
        <f t="shared" si="20"/>
        <v>29.06</v>
      </c>
      <c r="AB16" s="69">
        <f t="shared" si="21"/>
        <v>0</v>
      </c>
      <c r="AC16" s="69">
        <f t="shared" si="1"/>
        <v>0</v>
      </c>
      <c r="AD16" s="40">
        <f>'Detran MT'!G17</f>
        <v>22.04</v>
      </c>
      <c r="AE16" s="40">
        <f>'Detran MT'!H17</f>
        <v>22.17</v>
      </c>
      <c r="AF16" s="40">
        <f>'Detran MT'!I17</f>
        <v>0</v>
      </c>
      <c r="AG16" s="40">
        <f>'Detran MT'!J17</f>
        <v>5.53</v>
      </c>
      <c r="AH16" s="40">
        <f>'Detran MT'!K17</f>
        <v>27.7</v>
      </c>
      <c r="AI16" s="40">
        <f>'Detran MT'!L17</f>
        <v>381.32400000000001</v>
      </c>
      <c r="AJ16" s="40">
        <f>'Detran MT'!M17</f>
        <v>0</v>
      </c>
      <c r="AK16" s="40">
        <f>'Detran MT'!N17</f>
        <v>95.116</v>
      </c>
      <c r="AL16" s="40">
        <f>'Detran MT'!O17</f>
        <v>476.44</v>
      </c>
      <c r="AM16" s="40">
        <f>'Detran Inical'!G16</f>
        <v>23.31</v>
      </c>
      <c r="AN16" s="40">
        <f>'Detran Inical'!H16</f>
        <v>29.3</v>
      </c>
      <c r="AO16" s="40">
        <f>'Detran Inical'!I16</f>
        <v>503.96</v>
      </c>
      <c r="AP16" s="92">
        <f t="shared" si="3"/>
        <v>1</v>
      </c>
      <c r="AQ16" s="69">
        <f t="shared" si="22"/>
        <v>29.06</v>
      </c>
      <c r="AR16" s="69">
        <f t="shared" si="23"/>
        <v>0</v>
      </c>
      <c r="AS16" s="69">
        <f t="shared" si="4"/>
        <v>0</v>
      </c>
      <c r="AT16" s="69">
        <f t="shared" si="24"/>
        <v>29.06</v>
      </c>
      <c r="AU16" s="69">
        <f t="shared" si="25"/>
        <v>0</v>
      </c>
      <c r="AV16" s="69">
        <f t="shared" si="27"/>
        <v>0</v>
      </c>
      <c r="AW16" s="69">
        <f t="shared" ref="AW16" si="31">I16-AU16</f>
        <v>0</v>
      </c>
    </row>
    <row r="17" spans="1:50" ht="14.25" x14ac:dyDescent="0.2">
      <c r="A17" s="88" t="s">
        <v>149</v>
      </c>
      <c r="B17" s="88" t="s">
        <v>150</v>
      </c>
      <c r="C17" s="88" t="s">
        <v>21</v>
      </c>
      <c r="D17" s="89" t="s">
        <v>151</v>
      </c>
      <c r="E17" s="88" t="s">
        <v>77</v>
      </c>
      <c r="F17" s="90"/>
      <c r="G17" s="91">
        <f>'Orçamento Analítico'!J108</f>
        <v>9.02</v>
      </c>
      <c r="H17" s="91">
        <f>'Orçamento Analítico'!J112</f>
        <v>11.24</v>
      </c>
      <c r="I17" s="91">
        <f t="shared" si="5"/>
        <v>0</v>
      </c>
      <c r="J17" s="73"/>
      <c r="K17" s="73"/>
      <c r="L17" s="73"/>
      <c r="M17" s="73"/>
      <c r="N17" s="73"/>
      <c r="O17" s="73"/>
      <c r="P17" s="73"/>
      <c r="Q17" s="73"/>
      <c r="R17" s="73"/>
      <c r="S17" s="73"/>
      <c r="T17" s="73"/>
      <c r="U17" s="73"/>
      <c r="V17" s="73"/>
      <c r="W17" s="73"/>
      <c r="X17" s="73"/>
      <c r="Y17" s="73"/>
      <c r="Z17" s="73"/>
      <c r="AA17" s="69">
        <f t="shared" si="20"/>
        <v>11.24</v>
      </c>
      <c r="AB17" s="69">
        <f t="shared" si="21"/>
        <v>0</v>
      </c>
      <c r="AC17" s="69">
        <f t="shared" si="1"/>
        <v>0</v>
      </c>
      <c r="AD17" s="40">
        <f>'Detran MT'!G18</f>
        <v>8.5299999999999994</v>
      </c>
      <c r="AE17" s="40">
        <f>'Detran MT'!H18</f>
        <v>8.59</v>
      </c>
      <c r="AF17" s="40">
        <f>'Detran MT'!I18</f>
        <v>0</v>
      </c>
      <c r="AG17" s="40">
        <f>'Detran MT'!J18</f>
        <v>2.13</v>
      </c>
      <c r="AH17" s="40">
        <f>'Detran MT'!K18</f>
        <v>10.72</v>
      </c>
      <c r="AI17" s="40">
        <f>'Detran MT'!L18</f>
        <v>266.71949999999998</v>
      </c>
      <c r="AJ17" s="40">
        <f>'Detran MT'!M18</f>
        <v>0</v>
      </c>
      <c r="AK17" s="40">
        <f>'Detran MT'!N18</f>
        <v>66.130499999999998</v>
      </c>
      <c r="AL17" s="40">
        <f>'Detran MT'!O18</f>
        <v>332.85</v>
      </c>
      <c r="AM17" s="40">
        <f>'Detran Inical'!G17</f>
        <v>9.02</v>
      </c>
      <c r="AN17" s="40">
        <f>'Detran Inical'!H17</f>
        <v>11.33</v>
      </c>
      <c r="AO17" s="40">
        <f>'Detran Inical'!I17</f>
        <v>351.79</v>
      </c>
      <c r="AP17" s="92">
        <f t="shared" si="3"/>
        <v>1</v>
      </c>
      <c r="AQ17" s="69">
        <f t="shared" si="22"/>
        <v>11.24</v>
      </c>
      <c r="AR17" s="69">
        <f t="shared" si="23"/>
        <v>0</v>
      </c>
      <c r="AS17" s="69">
        <f t="shared" si="4"/>
        <v>0</v>
      </c>
      <c r="AT17" s="69">
        <f t="shared" si="24"/>
        <v>11.24</v>
      </c>
      <c r="AU17" s="69">
        <f t="shared" si="25"/>
        <v>0</v>
      </c>
      <c r="AV17" s="69">
        <f t="shared" si="27"/>
        <v>0</v>
      </c>
      <c r="AW17" s="69">
        <f t="shared" ref="AW17" si="32">I17-AU17</f>
        <v>0</v>
      </c>
    </row>
    <row r="18" spans="1:50" ht="28.5" x14ac:dyDescent="0.2">
      <c r="A18" s="88" t="s">
        <v>153</v>
      </c>
      <c r="B18" s="88" t="s">
        <v>154</v>
      </c>
      <c r="C18" s="88" t="s">
        <v>21</v>
      </c>
      <c r="D18" s="89" t="s">
        <v>155</v>
      </c>
      <c r="E18" s="88" t="s">
        <v>77</v>
      </c>
      <c r="F18" s="90">
        <v>80.92</v>
      </c>
      <c r="G18" s="91">
        <f>'Orçamento Analítico'!J116</f>
        <v>10.8</v>
      </c>
      <c r="H18" s="91">
        <f>'Orçamento Analítico'!J120</f>
        <v>13.46</v>
      </c>
      <c r="I18" s="91">
        <f t="shared" si="5"/>
        <v>1089.18</v>
      </c>
      <c r="J18" s="73"/>
      <c r="K18" s="73"/>
      <c r="L18" s="73"/>
      <c r="M18" s="73"/>
      <c r="N18" s="73"/>
      <c r="O18" s="73"/>
      <c r="P18" s="73"/>
      <c r="Q18" s="73"/>
      <c r="R18" s="73"/>
      <c r="S18" s="73"/>
      <c r="T18" s="73"/>
      <c r="U18" s="73"/>
      <c r="V18" s="73"/>
      <c r="W18" s="73"/>
      <c r="X18" s="73"/>
      <c r="Y18" s="73"/>
      <c r="Z18" s="73"/>
      <c r="AA18" s="69">
        <f t="shared" si="20"/>
        <v>13.46</v>
      </c>
      <c r="AB18" s="69">
        <f t="shared" si="21"/>
        <v>1089.18</v>
      </c>
      <c r="AC18" s="69">
        <f t="shared" si="1"/>
        <v>0</v>
      </c>
      <c r="AD18" s="40">
        <f>'Detran MT'!G19</f>
        <v>10.220000000000001</v>
      </c>
      <c r="AE18" s="40">
        <f>'Detran MT'!H19</f>
        <v>10.25</v>
      </c>
      <c r="AF18" s="40">
        <f>'Detran MT'!I19</f>
        <v>0</v>
      </c>
      <c r="AG18" s="40">
        <f>'Detran MT'!J19</f>
        <v>2.59</v>
      </c>
      <c r="AH18" s="40">
        <f>'Detran MT'!K19</f>
        <v>12.84</v>
      </c>
      <c r="AI18" s="40">
        <f>'Detran MT'!L19</f>
        <v>829.43</v>
      </c>
      <c r="AJ18" s="40">
        <f>'Detran MT'!M19</f>
        <v>0</v>
      </c>
      <c r="AK18" s="40">
        <f>'Detran MT'!N19</f>
        <v>209.58</v>
      </c>
      <c r="AL18" s="40">
        <f>'Detran MT'!O19</f>
        <v>1039.01</v>
      </c>
      <c r="AM18" s="40">
        <f>'Detran Inical'!G18</f>
        <v>10.8</v>
      </c>
      <c r="AN18" s="40">
        <f>'Detran Inical'!H18</f>
        <v>13.57</v>
      </c>
      <c r="AO18" s="40">
        <f>'Detran Inical'!I18</f>
        <v>1098.08</v>
      </c>
      <c r="AP18" s="92">
        <f t="shared" si="3"/>
        <v>8.1050560979162301E-3</v>
      </c>
      <c r="AQ18" s="69">
        <f t="shared" si="22"/>
        <v>13.46</v>
      </c>
      <c r="AR18" s="69">
        <f t="shared" si="23"/>
        <v>1089.18</v>
      </c>
      <c r="AS18" s="69">
        <f t="shared" si="4"/>
        <v>0</v>
      </c>
      <c r="AT18" s="69">
        <f t="shared" si="24"/>
        <v>13.46</v>
      </c>
      <c r="AU18" s="69">
        <f>TRUNC(F18*G18,2)</f>
        <v>873.93</v>
      </c>
      <c r="AV18" s="69">
        <f t="shared" si="27"/>
        <v>873.93600000000004</v>
      </c>
      <c r="AW18" s="69">
        <f t="shared" ref="AW18" si="33">I18-AU18</f>
        <v>215.25000000000011</v>
      </c>
      <c r="AX18" s="145"/>
    </row>
    <row r="19" spans="1:50" ht="28.5" x14ac:dyDescent="0.2">
      <c r="A19" s="88" t="s">
        <v>156</v>
      </c>
      <c r="B19" s="88" t="s">
        <v>157</v>
      </c>
      <c r="C19" s="88" t="s">
        <v>21</v>
      </c>
      <c r="D19" s="89" t="s">
        <v>158</v>
      </c>
      <c r="E19" s="88" t="s">
        <v>159</v>
      </c>
      <c r="F19" s="90"/>
      <c r="G19" s="91">
        <f>'Orçamento Analítico'!J124</f>
        <v>8.75</v>
      </c>
      <c r="H19" s="91">
        <f>'Orçamento Analítico'!J128</f>
        <v>10.91</v>
      </c>
      <c r="I19" s="91">
        <f t="shared" si="5"/>
        <v>0</v>
      </c>
      <c r="J19" s="73"/>
      <c r="K19" s="73"/>
      <c r="L19" s="73"/>
      <c r="M19" s="73"/>
      <c r="N19" s="73"/>
      <c r="O19" s="73"/>
      <c r="P19" s="73"/>
      <c r="Q19" s="73"/>
      <c r="R19" s="73"/>
      <c r="S19" s="73"/>
      <c r="T19" s="73"/>
      <c r="U19" s="73"/>
      <c r="V19" s="73"/>
      <c r="W19" s="73"/>
      <c r="X19" s="73"/>
      <c r="Y19" s="73"/>
      <c r="Z19" s="73"/>
      <c r="AA19" s="69">
        <f t="shared" si="20"/>
        <v>10.91</v>
      </c>
      <c r="AB19" s="69">
        <f t="shared" si="21"/>
        <v>0</v>
      </c>
      <c r="AC19" s="69">
        <f t="shared" si="1"/>
        <v>0</v>
      </c>
      <c r="AD19" s="40">
        <f>'Detran MT'!G20</f>
        <v>8.2899999999999991</v>
      </c>
      <c r="AE19" s="40">
        <f>'Detran MT'!H20</f>
        <v>8.41</v>
      </c>
      <c r="AF19" s="40">
        <f>'Detran MT'!I20</f>
        <v>0</v>
      </c>
      <c r="AG19" s="40">
        <f>'Detran MT'!J20</f>
        <v>2.0099999999999998</v>
      </c>
      <c r="AH19" s="40">
        <f>'Detran MT'!K20</f>
        <v>10.42</v>
      </c>
      <c r="AI19" s="40">
        <f>'Detran MT'!L20</f>
        <v>33.64</v>
      </c>
      <c r="AJ19" s="40">
        <f>'Detran MT'!M20</f>
        <v>0</v>
      </c>
      <c r="AK19" s="40">
        <f>'Detran MT'!N20</f>
        <v>8.0399999999999991</v>
      </c>
      <c r="AL19" s="40">
        <f>'Detran MT'!O20</f>
        <v>41.68</v>
      </c>
      <c r="AM19" s="40">
        <f>'Detran Inical'!G19</f>
        <v>8.75</v>
      </c>
      <c r="AN19" s="40">
        <f>'Detran Inical'!H19</f>
        <v>10.99</v>
      </c>
      <c r="AO19" s="40">
        <f>'Detran Inical'!I19</f>
        <v>43.96</v>
      </c>
      <c r="AP19" s="92">
        <f t="shared" si="3"/>
        <v>1</v>
      </c>
      <c r="AQ19" s="69">
        <f t="shared" si="22"/>
        <v>10.91</v>
      </c>
      <c r="AR19" s="69">
        <f t="shared" si="23"/>
        <v>0</v>
      </c>
      <c r="AS19" s="69">
        <f t="shared" si="4"/>
        <v>0</v>
      </c>
      <c r="AT19" s="69">
        <f t="shared" si="24"/>
        <v>10.91</v>
      </c>
      <c r="AU19" s="69">
        <f t="shared" ref="AU19:AU24" si="34">TRUNC(F19*G19,2)</f>
        <v>0</v>
      </c>
      <c r="AV19" s="69">
        <f t="shared" si="27"/>
        <v>0</v>
      </c>
      <c r="AW19" s="69">
        <f t="shared" ref="AW19" si="35">I19-AU19</f>
        <v>0</v>
      </c>
    </row>
    <row r="20" spans="1:50" ht="28.5" x14ac:dyDescent="0.2">
      <c r="A20" s="88" t="s">
        <v>163</v>
      </c>
      <c r="B20" s="88" t="s">
        <v>164</v>
      </c>
      <c r="C20" s="88" t="s">
        <v>21</v>
      </c>
      <c r="D20" s="89" t="s">
        <v>165</v>
      </c>
      <c r="E20" s="88" t="s">
        <v>70</v>
      </c>
      <c r="F20" s="90"/>
      <c r="G20" s="91">
        <f>'Orçamento Analítico'!J132</f>
        <v>53.68</v>
      </c>
      <c r="H20" s="91">
        <f>'Orçamento Analítico'!J136</f>
        <v>66.930000000000007</v>
      </c>
      <c r="I20" s="91">
        <f t="shared" si="5"/>
        <v>0</v>
      </c>
      <c r="J20" s="73"/>
      <c r="K20" s="73"/>
      <c r="L20" s="73"/>
      <c r="M20" s="73"/>
      <c r="N20" s="73"/>
      <c r="O20" s="73"/>
      <c r="P20" s="73"/>
      <c r="Q20" s="73"/>
      <c r="R20" s="73"/>
      <c r="S20" s="73"/>
      <c r="T20" s="73"/>
      <c r="U20" s="73"/>
      <c r="V20" s="73"/>
      <c r="W20" s="73"/>
      <c r="X20" s="73"/>
      <c r="Y20" s="73"/>
      <c r="Z20" s="73"/>
      <c r="AA20" s="69">
        <f t="shared" si="20"/>
        <v>66.930000000000007</v>
      </c>
      <c r="AB20" s="69">
        <f t="shared" si="21"/>
        <v>0</v>
      </c>
      <c r="AC20" s="69">
        <f t="shared" si="1"/>
        <v>0</v>
      </c>
      <c r="AD20" s="40">
        <f>'Detran MT'!G21</f>
        <v>50.69</v>
      </c>
      <c r="AE20" s="40">
        <f>'Detran MT'!H21</f>
        <v>50.63</v>
      </c>
      <c r="AF20" s="40">
        <f>'Detran MT'!I21</f>
        <v>0</v>
      </c>
      <c r="AG20" s="40">
        <f>'Detran MT'!J21</f>
        <v>13.08</v>
      </c>
      <c r="AH20" s="40">
        <f>'Detran MT'!K21</f>
        <v>63.71</v>
      </c>
      <c r="AI20" s="40">
        <f>'Detran MT'!L21</f>
        <v>424.78570000000002</v>
      </c>
      <c r="AJ20" s="40">
        <f>'Detran MT'!M21</f>
        <v>0</v>
      </c>
      <c r="AK20" s="40">
        <f>'Detran MT'!N21</f>
        <v>109.7343</v>
      </c>
      <c r="AL20" s="40">
        <f>'Detran MT'!O21</f>
        <v>534.52</v>
      </c>
      <c r="AM20" s="40">
        <f>'Detran Inical'!G20</f>
        <v>53.68</v>
      </c>
      <c r="AN20" s="40">
        <f>'Detran Inical'!H20</f>
        <v>67.47</v>
      </c>
      <c r="AO20" s="40">
        <f>'Detran Inical'!I20</f>
        <v>566.07000000000005</v>
      </c>
      <c r="AP20" s="92">
        <f t="shared" si="3"/>
        <v>1</v>
      </c>
      <c r="AQ20" s="69">
        <f t="shared" si="22"/>
        <v>66.930000000000007</v>
      </c>
      <c r="AR20" s="69">
        <f t="shared" si="23"/>
        <v>0</v>
      </c>
      <c r="AS20" s="69">
        <f t="shared" si="4"/>
        <v>0</v>
      </c>
      <c r="AT20" s="69">
        <f t="shared" si="24"/>
        <v>66.930000000000007</v>
      </c>
      <c r="AU20" s="69">
        <f t="shared" si="34"/>
        <v>0</v>
      </c>
      <c r="AV20" s="69">
        <f t="shared" si="27"/>
        <v>0</v>
      </c>
      <c r="AW20" s="69">
        <f t="shared" ref="AW20" si="36">I20-AU20</f>
        <v>0</v>
      </c>
    </row>
    <row r="21" spans="1:50" ht="14.25" x14ac:dyDescent="0.2">
      <c r="A21" s="88" t="s">
        <v>167</v>
      </c>
      <c r="B21" s="88" t="s">
        <v>168</v>
      </c>
      <c r="C21" s="88" t="s">
        <v>21</v>
      </c>
      <c r="D21" s="89" t="s">
        <v>169</v>
      </c>
      <c r="E21" s="88" t="s">
        <v>159</v>
      </c>
      <c r="F21" s="90"/>
      <c r="G21" s="91">
        <f>'Orçamento Analítico'!J140</f>
        <v>12.01</v>
      </c>
      <c r="H21" s="91">
        <f>'Orçamento Analítico'!J144</f>
        <v>14.97</v>
      </c>
      <c r="I21" s="91">
        <f t="shared" si="5"/>
        <v>0</v>
      </c>
      <c r="J21" s="73"/>
      <c r="K21" s="73"/>
      <c r="L21" s="73"/>
      <c r="M21" s="73"/>
      <c r="N21" s="73"/>
      <c r="O21" s="73"/>
      <c r="P21" s="73"/>
      <c r="Q21" s="73"/>
      <c r="R21" s="73"/>
      <c r="S21" s="73"/>
      <c r="T21" s="73"/>
      <c r="U21" s="73"/>
      <c r="V21" s="73"/>
      <c r="W21" s="73"/>
      <c r="X21" s="73"/>
      <c r="Y21" s="73"/>
      <c r="Z21" s="73"/>
      <c r="AA21" s="69">
        <f t="shared" si="20"/>
        <v>14.97</v>
      </c>
      <c r="AB21" s="69">
        <f t="shared" si="21"/>
        <v>0</v>
      </c>
      <c r="AC21" s="69">
        <f t="shared" si="1"/>
        <v>0</v>
      </c>
      <c r="AD21" s="40">
        <f>'Detran MT'!G22</f>
        <v>11.38</v>
      </c>
      <c r="AE21" s="40">
        <f>'Detran MT'!H22</f>
        <v>11.55</v>
      </c>
      <c r="AF21" s="40">
        <f>'Detran MT'!I22</f>
        <v>0</v>
      </c>
      <c r="AG21" s="40">
        <f>'Detran MT'!J22</f>
        <v>2.75</v>
      </c>
      <c r="AH21" s="40">
        <f>'Detran MT'!K22</f>
        <v>14.3</v>
      </c>
      <c r="AI21" s="40">
        <f>'Detran MT'!L22</f>
        <v>11.55</v>
      </c>
      <c r="AJ21" s="40">
        <f>'Detran MT'!M22</f>
        <v>0</v>
      </c>
      <c r="AK21" s="40">
        <f>'Detran MT'!N22</f>
        <v>2.75</v>
      </c>
      <c r="AL21" s="40">
        <f>'Detran MT'!O22</f>
        <v>14.3</v>
      </c>
      <c r="AM21" s="40">
        <f>'Detran Inical'!G21</f>
        <v>12.01</v>
      </c>
      <c r="AN21" s="40">
        <f>'Detran Inical'!H21</f>
        <v>15.09</v>
      </c>
      <c r="AO21" s="40">
        <f>'Detran Inical'!I21</f>
        <v>15.09</v>
      </c>
      <c r="AP21" s="92">
        <f t="shared" si="3"/>
        <v>1</v>
      </c>
      <c r="AQ21" s="69">
        <f t="shared" si="22"/>
        <v>14.97</v>
      </c>
      <c r="AR21" s="69">
        <f t="shared" si="23"/>
        <v>0</v>
      </c>
      <c r="AS21" s="69">
        <f t="shared" si="4"/>
        <v>0</v>
      </c>
      <c r="AT21" s="69">
        <f t="shared" si="24"/>
        <v>14.97</v>
      </c>
      <c r="AU21" s="69">
        <f t="shared" si="34"/>
        <v>0</v>
      </c>
      <c r="AV21" s="69">
        <f t="shared" si="27"/>
        <v>0</v>
      </c>
      <c r="AW21" s="69">
        <f t="shared" ref="AW21" si="37">I21-AU21</f>
        <v>0</v>
      </c>
    </row>
    <row r="22" spans="1:50" ht="14.25" x14ac:dyDescent="0.2">
      <c r="A22" s="88" t="s">
        <v>171</v>
      </c>
      <c r="B22" s="88" t="s">
        <v>168</v>
      </c>
      <c r="C22" s="88" t="s">
        <v>21</v>
      </c>
      <c r="D22" s="89" t="s">
        <v>169</v>
      </c>
      <c r="E22" s="88" t="s">
        <v>159</v>
      </c>
      <c r="F22" s="90"/>
      <c r="G22" s="91">
        <f>'Orçamento Analítico'!J148</f>
        <v>12.01</v>
      </c>
      <c r="H22" s="91">
        <f>'Orçamento Analítico'!J152</f>
        <v>14.97</v>
      </c>
      <c r="I22" s="91">
        <f t="shared" si="5"/>
        <v>0</v>
      </c>
      <c r="J22" s="73"/>
      <c r="K22" s="73"/>
      <c r="L22" s="73"/>
      <c r="M22" s="73"/>
      <c r="N22" s="73"/>
      <c r="O22" s="73"/>
      <c r="P22" s="73"/>
      <c r="Q22" s="73"/>
      <c r="R22" s="73"/>
      <c r="S22" s="73"/>
      <c r="T22" s="73"/>
      <c r="U22" s="73"/>
      <c r="V22" s="73"/>
      <c r="W22" s="73"/>
      <c r="X22" s="73"/>
      <c r="Y22" s="73"/>
      <c r="Z22" s="73"/>
      <c r="AA22" s="69">
        <f t="shared" si="20"/>
        <v>14.97</v>
      </c>
      <c r="AB22" s="69">
        <f t="shared" si="21"/>
        <v>0</v>
      </c>
      <c r="AC22" s="69">
        <f t="shared" si="1"/>
        <v>0</v>
      </c>
      <c r="AD22" s="40">
        <f>'Detran MT'!G23</f>
        <v>11.38</v>
      </c>
      <c r="AE22" s="40">
        <f>'Detran MT'!H23</f>
        <v>11.55</v>
      </c>
      <c r="AF22" s="40">
        <f>'Detran MT'!I23</f>
        <v>0</v>
      </c>
      <c r="AG22" s="40">
        <f>'Detran MT'!J23</f>
        <v>2.75</v>
      </c>
      <c r="AH22" s="40">
        <f>'Detran MT'!K23</f>
        <v>14.3</v>
      </c>
      <c r="AI22" s="40">
        <f>'Detran MT'!L23</f>
        <v>46.2</v>
      </c>
      <c r="AJ22" s="40">
        <f>'Detran MT'!M23</f>
        <v>0</v>
      </c>
      <c r="AK22" s="40">
        <f>'Detran MT'!N23</f>
        <v>11</v>
      </c>
      <c r="AL22" s="40">
        <f>'Detran MT'!O23</f>
        <v>57.2</v>
      </c>
      <c r="AM22" s="40">
        <f>'Detran Inical'!G22</f>
        <v>12.01</v>
      </c>
      <c r="AN22" s="40">
        <f>'Detran Inical'!H22</f>
        <v>15.09</v>
      </c>
      <c r="AO22" s="40">
        <f>'Detran Inical'!I22</f>
        <v>60.36</v>
      </c>
      <c r="AP22" s="92">
        <f t="shared" si="3"/>
        <v>1</v>
      </c>
      <c r="AQ22" s="69">
        <f t="shared" si="22"/>
        <v>14.97</v>
      </c>
      <c r="AR22" s="69">
        <f t="shared" si="23"/>
        <v>0</v>
      </c>
      <c r="AS22" s="69">
        <f t="shared" si="4"/>
        <v>0</v>
      </c>
      <c r="AT22" s="69">
        <f t="shared" si="24"/>
        <v>14.97</v>
      </c>
      <c r="AU22" s="69">
        <f t="shared" si="34"/>
        <v>0</v>
      </c>
      <c r="AV22" s="69">
        <f t="shared" si="27"/>
        <v>0</v>
      </c>
      <c r="AW22" s="69">
        <f t="shared" ref="AW22" si="38">I22-AU22</f>
        <v>0</v>
      </c>
    </row>
    <row r="23" spans="1:50" ht="14.25" x14ac:dyDescent="0.2">
      <c r="A23" s="88" t="s">
        <v>172</v>
      </c>
      <c r="B23" s="88" t="s">
        <v>168</v>
      </c>
      <c r="C23" s="88" t="s">
        <v>21</v>
      </c>
      <c r="D23" s="89" t="s">
        <v>169</v>
      </c>
      <c r="E23" s="88" t="s">
        <v>159</v>
      </c>
      <c r="F23" s="90"/>
      <c r="G23" s="91">
        <f>'Orçamento Analítico'!J156</f>
        <v>12.01</v>
      </c>
      <c r="H23" s="91">
        <f>'Orçamento Analítico'!J160</f>
        <v>14.97</v>
      </c>
      <c r="I23" s="91">
        <f t="shared" si="5"/>
        <v>0</v>
      </c>
      <c r="J23" s="73"/>
      <c r="K23" s="73"/>
      <c r="L23" s="73"/>
      <c r="M23" s="73"/>
      <c r="N23" s="73"/>
      <c r="O23" s="73"/>
      <c r="P23" s="73"/>
      <c r="Q23" s="73"/>
      <c r="R23" s="73"/>
      <c r="S23" s="73"/>
      <c r="T23" s="73"/>
      <c r="U23" s="73"/>
      <c r="V23" s="73"/>
      <c r="W23" s="73"/>
      <c r="X23" s="73"/>
      <c r="Y23" s="73"/>
      <c r="Z23" s="73"/>
      <c r="AA23" s="69">
        <f t="shared" si="20"/>
        <v>14.97</v>
      </c>
      <c r="AB23" s="69">
        <f t="shared" si="21"/>
        <v>0</v>
      </c>
      <c r="AC23" s="69">
        <f t="shared" si="1"/>
        <v>0</v>
      </c>
      <c r="AD23" s="40">
        <f>'Detran MT'!G24</f>
        <v>11.38</v>
      </c>
      <c r="AE23" s="40">
        <f>'Detran MT'!H24</f>
        <v>11.55</v>
      </c>
      <c r="AF23" s="40">
        <f>'Detran MT'!I24</f>
        <v>0</v>
      </c>
      <c r="AG23" s="40">
        <f>'Detran MT'!J24</f>
        <v>2.75</v>
      </c>
      <c r="AH23" s="40">
        <f>'Detran MT'!K24</f>
        <v>14.3</v>
      </c>
      <c r="AI23" s="40">
        <f>'Detran MT'!L24</f>
        <v>46.2</v>
      </c>
      <c r="AJ23" s="40">
        <f>'Detran MT'!M24</f>
        <v>0</v>
      </c>
      <c r="AK23" s="40">
        <f>'Detran MT'!N24</f>
        <v>11</v>
      </c>
      <c r="AL23" s="40">
        <f>'Detran MT'!O24</f>
        <v>57.2</v>
      </c>
      <c r="AM23" s="40">
        <f>'Detran Inical'!G23</f>
        <v>12.01</v>
      </c>
      <c r="AN23" s="40">
        <f>'Detran Inical'!H23</f>
        <v>15.09</v>
      </c>
      <c r="AO23" s="40">
        <f>'Detran Inical'!I23</f>
        <v>60.36</v>
      </c>
      <c r="AP23" s="92">
        <f t="shared" si="3"/>
        <v>1</v>
      </c>
      <c r="AQ23" s="69">
        <f t="shared" si="22"/>
        <v>14.97</v>
      </c>
      <c r="AR23" s="69">
        <f t="shared" si="23"/>
        <v>0</v>
      </c>
      <c r="AS23" s="69">
        <f t="shared" si="4"/>
        <v>0</v>
      </c>
      <c r="AT23" s="69">
        <f t="shared" si="24"/>
        <v>14.97</v>
      </c>
      <c r="AU23" s="69">
        <f t="shared" si="34"/>
        <v>0</v>
      </c>
      <c r="AV23" s="69">
        <f t="shared" si="27"/>
        <v>0</v>
      </c>
      <c r="AW23" s="69">
        <f t="shared" ref="AW23" si="39">I23-AU23</f>
        <v>0</v>
      </c>
    </row>
    <row r="24" spans="1:50" ht="14.25" x14ac:dyDescent="0.2">
      <c r="A24" s="88" t="s">
        <v>173</v>
      </c>
      <c r="B24" s="88" t="s">
        <v>174</v>
      </c>
      <c r="C24" s="88" t="s">
        <v>63</v>
      </c>
      <c r="D24" s="89" t="s">
        <v>175</v>
      </c>
      <c r="E24" s="88" t="s">
        <v>176</v>
      </c>
      <c r="F24" s="90">
        <v>22.05</v>
      </c>
      <c r="G24" s="91">
        <f>'Orçamento Analítico'!J164</f>
        <v>296.99</v>
      </c>
      <c r="H24" s="91">
        <f>'Orçamento Analítico'!J168</f>
        <v>370.34</v>
      </c>
      <c r="I24" s="91">
        <f t="shared" si="5"/>
        <v>8165.99</v>
      </c>
      <c r="J24" s="73"/>
      <c r="K24" s="73"/>
      <c r="L24" s="73"/>
      <c r="M24" s="73"/>
      <c r="N24" s="73"/>
      <c r="O24" s="73"/>
      <c r="P24" s="73"/>
      <c r="Q24" s="73"/>
      <c r="R24" s="73"/>
      <c r="S24" s="73"/>
      <c r="T24" s="73"/>
      <c r="U24" s="73"/>
      <c r="V24" s="73"/>
      <c r="W24" s="73"/>
      <c r="X24" s="73"/>
      <c r="Y24" s="73"/>
      <c r="Z24" s="73"/>
      <c r="AA24" s="69">
        <f t="shared" si="20"/>
        <v>370.34</v>
      </c>
      <c r="AB24" s="69">
        <f t="shared" si="21"/>
        <v>8165.99</v>
      </c>
      <c r="AC24" s="69">
        <f t="shared" si="1"/>
        <v>0</v>
      </c>
      <c r="AD24" s="40">
        <f>'Detran MT'!G25</f>
        <v>280.27999999999997</v>
      </c>
      <c r="AE24" s="40">
        <f>'Detran MT'!H25</f>
        <v>279.22000000000003</v>
      </c>
      <c r="AF24" s="40">
        <f>'Detran MT'!I25</f>
        <v>0</v>
      </c>
      <c r="AG24" s="40">
        <f>'Detran MT'!J25</f>
        <v>73.09</v>
      </c>
      <c r="AH24" s="40">
        <f>'Detran MT'!K25</f>
        <v>352.31</v>
      </c>
      <c r="AI24" s="40">
        <f>'Detran MT'!L25</f>
        <v>10456.789000000001</v>
      </c>
      <c r="AJ24" s="40">
        <f>'Detran MT'!M25</f>
        <v>0</v>
      </c>
      <c r="AK24" s="40">
        <f>'Detran MT'!N25</f>
        <v>2737.2109999999998</v>
      </c>
      <c r="AL24" s="40">
        <f>'Detran MT'!O25</f>
        <v>13194</v>
      </c>
      <c r="AM24" s="40">
        <f>'Detran Inical'!G24</f>
        <v>296.99</v>
      </c>
      <c r="AN24" s="40">
        <f>'Detran Inical'!H24</f>
        <v>373.31</v>
      </c>
      <c r="AO24" s="40">
        <f>'Detran Inical'!I24</f>
        <v>13980.45</v>
      </c>
      <c r="AP24" s="92">
        <f t="shared" si="3"/>
        <v>0.41589934515698712</v>
      </c>
      <c r="AQ24" s="69">
        <f t="shared" si="22"/>
        <v>370.34</v>
      </c>
      <c r="AR24" s="69">
        <f t="shared" si="23"/>
        <v>8165.99</v>
      </c>
      <c r="AS24" s="69">
        <f t="shared" si="4"/>
        <v>0</v>
      </c>
      <c r="AT24" s="69">
        <f t="shared" si="24"/>
        <v>370.34</v>
      </c>
      <c r="AU24" s="69">
        <f t="shared" si="34"/>
        <v>6548.62</v>
      </c>
      <c r="AV24" s="69">
        <f t="shared" si="27"/>
        <v>6548.6295</v>
      </c>
      <c r="AW24" s="69">
        <f t="shared" ref="AW24" si="40">I24-AU24</f>
        <v>1617.37</v>
      </c>
    </row>
    <row r="25" spans="1:50" x14ac:dyDescent="0.25">
      <c r="A25" s="77" t="s">
        <v>178</v>
      </c>
      <c r="B25" s="77" t="s">
        <v>1593</v>
      </c>
      <c r="C25" s="78"/>
      <c r="D25" s="79" t="s">
        <v>179</v>
      </c>
      <c r="E25" s="80"/>
      <c r="F25" s="81">
        <v>1</v>
      </c>
      <c r="G25" s="80" t="s">
        <v>1594</v>
      </c>
      <c r="H25" s="82"/>
      <c r="I25" s="82">
        <f>TRUNC(SUM(I26:I27))</f>
        <v>0</v>
      </c>
      <c r="J25" s="82">
        <f>'Orçamento Analítico'!L171</f>
        <v>0</v>
      </c>
      <c r="K25" s="82">
        <f>'Orçamento Analítico'!M171</f>
        <v>0</v>
      </c>
      <c r="L25" s="82">
        <f>'Orçamento Analítico'!N171</f>
        <v>0</v>
      </c>
      <c r="M25" s="82">
        <f>'Orçamento Analítico'!O171</f>
        <v>0</v>
      </c>
      <c r="N25" s="82">
        <f>'Orçamento Analítico'!P171</f>
        <v>0</v>
      </c>
      <c r="O25" s="82">
        <f>'Orçamento Analítico'!Q171</f>
        <v>0</v>
      </c>
      <c r="P25" s="82">
        <f>'Orçamento Analítico'!R171</f>
        <v>0</v>
      </c>
      <c r="Q25" s="82">
        <f>'Orçamento Analítico'!S171</f>
        <v>0</v>
      </c>
      <c r="R25" s="82">
        <f>'Orçamento Analítico'!T171</f>
        <v>0</v>
      </c>
      <c r="S25" s="82">
        <f>'Orçamento Analítico'!U171</f>
        <v>0</v>
      </c>
      <c r="T25" s="82">
        <f>'Orçamento Analítico'!V171</f>
        <v>0</v>
      </c>
      <c r="U25" s="82">
        <f>'Orçamento Analítico'!W171</f>
        <v>0</v>
      </c>
      <c r="V25" s="82">
        <f>'Orçamento Analítico'!X171</f>
        <v>0</v>
      </c>
      <c r="W25" s="82">
        <f>'Orçamento Analítico'!Y171</f>
        <v>0</v>
      </c>
      <c r="X25" s="82">
        <f>'Orçamento Analítico'!Z171</f>
        <v>0</v>
      </c>
      <c r="Y25" s="82">
        <f>'Orçamento Analítico'!AA171</f>
        <v>0</v>
      </c>
      <c r="Z25" s="82">
        <f>'Orçamento Analítico'!AB171</f>
        <v>0</v>
      </c>
      <c r="AA25" s="83"/>
      <c r="AB25" s="83">
        <f>SUM(AB26:AB27)</f>
        <v>0</v>
      </c>
      <c r="AC25" s="84">
        <f t="shared" si="1"/>
        <v>0</v>
      </c>
      <c r="AD25" s="73"/>
      <c r="AE25" s="73"/>
      <c r="AF25" s="73"/>
      <c r="AG25" s="73"/>
      <c r="AH25" s="85">
        <f t="shared" ref="AH25:AL25" si="41">SUM(AH26:AH27)</f>
        <v>106.86</v>
      </c>
      <c r="AI25" s="85">
        <f t="shared" si="41"/>
        <v>460.23939999999999</v>
      </c>
      <c r="AJ25" s="85">
        <f t="shared" si="41"/>
        <v>0</v>
      </c>
      <c r="AK25" s="85">
        <f t="shared" si="41"/>
        <v>152.64060000000001</v>
      </c>
      <c r="AL25" s="85">
        <f t="shared" si="41"/>
        <v>612.88</v>
      </c>
      <c r="AM25" s="85"/>
      <c r="AN25" s="85"/>
      <c r="AO25" s="85">
        <f>SUM(AO26:AO27)</f>
        <v>656.76</v>
      </c>
      <c r="AP25" s="86">
        <f t="shared" si="3"/>
        <v>1</v>
      </c>
      <c r="AQ25" s="69"/>
      <c r="AR25" s="87">
        <f>SUM(AR26:AR27)</f>
        <v>0</v>
      </c>
      <c r="AS25" s="69">
        <f t="shared" si="4"/>
        <v>0</v>
      </c>
      <c r="AT25" s="69"/>
      <c r="AU25" s="87">
        <f>SUM(AU26:AU27)</f>
        <v>0</v>
      </c>
      <c r="AV25" s="73"/>
      <c r="AW25" s="73"/>
    </row>
    <row r="26" spans="1:50" ht="28.5" x14ac:dyDescent="0.2">
      <c r="A26" s="88" t="s">
        <v>180</v>
      </c>
      <c r="B26" s="88" t="s">
        <v>181</v>
      </c>
      <c r="C26" s="88" t="s">
        <v>21</v>
      </c>
      <c r="D26" s="89" t="s">
        <v>182</v>
      </c>
      <c r="E26" s="88" t="s">
        <v>70</v>
      </c>
      <c r="F26" s="90"/>
      <c r="G26" s="91">
        <f>'Orçamento Analítico'!J173</f>
        <v>80.38</v>
      </c>
      <c r="H26" s="91">
        <f>'Orçamento Analítico'!J176</f>
        <v>100.23</v>
      </c>
      <c r="I26" s="91">
        <f t="shared" si="5"/>
        <v>0</v>
      </c>
      <c r="J26" s="73"/>
      <c r="K26" s="73"/>
      <c r="L26" s="73"/>
      <c r="M26" s="73"/>
      <c r="N26" s="73"/>
      <c r="O26" s="73"/>
      <c r="P26" s="73"/>
      <c r="Q26" s="73"/>
      <c r="R26" s="73"/>
      <c r="S26" s="73"/>
      <c r="T26" s="73"/>
      <c r="U26" s="73"/>
      <c r="V26" s="73"/>
      <c r="W26" s="73"/>
      <c r="X26" s="73"/>
      <c r="Y26" s="73"/>
      <c r="Z26" s="73"/>
      <c r="AA26" s="69">
        <f t="shared" ref="AA26:AA27" si="42">TRUNC(G26*(1+G$2),2)</f>
        <v>100.23</v>
      </c>
      <c r="AB26" s="69">
        <f t="shared" ref="AB26:AB27" si="43">TRUNC(F26*AA26,2)</f>
        <v>0</v>
      </c>
      <c r="AC26" s="69">
        <f t="shared" si="1"/>
        <v>0</v>
      </c>
      <c r="AD26" s="40">
        <f>'Detran MT'!G27</f>
        <v>75.75</v>
      </c>
      <c r="AE26" s="40">
        <f>'Detran MT'!H27</f>
        <v>74.989999999999995</v>
      </c>
      <c r="AF26" s="40">
        <f>'Detran MT'!I27</f>
        <v>0</v>
      </c>
      <c r="AG26" s="40">
        <f>'Detran MT'!J27</f>
        <v>20.22</v>
      </c>
      <c r="AH26" s="40">
        <f>'Detran MT'!K27</f>
        <v>95.21</v>
      </c>
      <c r="AI26" s="40">
        <f>'Detran MT'!L27</f>
        <v>446.94040000000001</v>
      </c>
      <c r="AJ26" s="40">
        <f>'Detran MT'!M27</f>
        <v>0</v>
      </c>
      <c r="AK26" s="40">
        <f>'Detran MT'!N27</f>
        <v>120.50960000000001</v>
      </c>
      <c r="AL26" s="40">
        <f>'Detran MT'!O27</f>
        <v>567.45000000000005</v>
      </c>
      <c r="AM26" s="40">
        <f>'Detran Inical'!G26</f>
        <v>80.38</v>
      </c>
      <c r="AN26" s="40">
        <f>'Detran Inical'!H26</f>
        <v>101.03</v>
      </c>
      <c r="AO26" s="40">
        <f>'Detran Inical'!I26</f>
        <v>602.13</v>
      </c>
      <c r="AP26" s="92">
        <f t="shared" si="3"/>
        <v>1</v>
      </c>
      <c r="AQ26" s="69">
        <f t="shared" ref="AQ26:AQ27" si="44">TRUNC(G26*(1+G$2),2)</f>
        <v>100.23</v>
      </c>
      <c r="AR26" s="69">
        <f t="shared" ref="AR26:AR27" si="45">TRUNC(F26*H26,2)</f>
        <v>0</v>
      </c>
      <c r="AS26" s="69">
        <f t="shared" si="4"/>
        <v>0</v>
      </c>
      <c r="AT26" s="69">
        <f t="shared" ref="AT26:AT27" si="46">TRUNC(G26*(1+G$2),2)</f>
        <v>100.23</v>
      </c>
      <c r="AU26" s="69">
        <f t="shared" ref="AU26:AU27" si="47">TRUNC(F26*H26,2)</f>
        <v>0</v>
      </c>
      <c r="AV26" s="69">
        <f t="shared" si="27"/>
        <v>0</v>
      </c>
      <c r="AW26" s="69">
        <f t="shared" ref="AW26" si="48">I26-AU26</f>
        <v>0</v>
      </c>
    </row>
    <row r="27" spans="1:50" ht="28.5" x14ac:dyDescent="0.2">
      <c r="A27" s="88" t="s">
        <v>185</v>
      </c>
      <c r="B27" s="88" t="s">
        <v>186</v>
      </c>
      <c r="C27" s="88" t="s">
        <v>21</v>
      </c>
      <c r="D27" s="89" t="s">
        <v>187</v>
      </c>
      <c r="E27" s="88" t="s">
        <v>70</v>
      </c>
      <c r="F27" s="90"/>
      <c r="G27" s="91">
        <f>'Orçamento Analítico'!J180</f>
        <v>11.14</v>
      </c>
      <c r="H27" s="91">
        <f>'Orçamento Analítico'!J189</f>
        <v>13.89</v>
      </c>
      <c r="I27" s="91">
        <f t="shared" si="5"/>
        <v>0</v>
      </c>
      <c r="J27" s="73"/>
      <c r="K27" s="73"/>
      <c r="L27" s="73"/>
      <c r="M27" s="73"/>
      <c r="N27" s="73"/>
      <c r="O27" s="73"/>
      <c r="P27" s="73"/>
      <c r="Q27" s="73"/>
      <c r="R27" s="73"/>
      <c r="S27" s="73"/>
      <c r="T27" s="73"/>
      <c r="U27" s="73"/>
      <c r="V27" s="73"/>
      <c r="W27" s="73"/>
      <c r="X27" s="73"/>
      <c r="Y27" s="73"/>
      <c r="Z27" s="73"/>
      <c r="AA27" s="69">
        <f t="shared" si="42"/>
        <v>13.89</v>
      </c>
      <c r="AB27" s="69">
        <f t="shared" si="43"/>
        <v>0</v>
      </c>
      <c r="AC27" s="69">
        <f t="shared" si="1"/>
        <v>0</v>
      </c>
      <c r="AD27" s="40">
        <f>'Detran MT'!G28</f>
        <v>9.27</v>
      </c>
      <c r="AE27" s="40">
        <f>'Detran MT'!H28</f>
        <v>3.41</v>
      </c>
      <c r="AF27" s="40">
        <f>'Detran MT'!I28</f>
        <v>0</v>
      </c>
      <c r="AG27" s="40">
        <f>'Detran MT'!J28</f>
        <v>8.24</v>
      </c>
      <c r="AH27" s="40">
        <f>'Detran MT'!K28</f>
        <v>11.65</v>
      </c>
      <c r="AI27" s="40">
        <f>'Detran MT'!L28</f>
        <v>13.298999999999999</v>
      </c>
      <c r="AJ27" s="40">
        <f>'Detran MT'!M28</f>
        <v>0</v>
      </c>
      <c r="AK27" s="40">
        <f>'Detran MT'!N28</f>
        <v>32.131</v>
      </c>
      <c r="AL27" s="40">
        <f>'Detran MT'!O28</f>
        <v>45.43</v>
      </c>
      <c r="AM27" s="40">
        <f>'Detran Inical'!G27</f>
        <v>11.15</v>
      </c>
      <c r="AN27" s="40">
        <f>'Detran Inical'!H27</f>
        <v>14.01</v>
      </c>
      <c r="AO27" s="40">
        <f>'Detran Inical'!I27</f>
        <v>54.63</v>
      </c>
      <c r="AP27" s="92">
        <f t="shared" si="3"/>
        <v>1</v>
      </c>
      <c r="AQ27" s="69">
        <f t="shared" si="44"/>
        <v>13.89</v>
      </c>
      <c r="AR27" s="69">
        <f t="shared" si="45"/>
        <v>0</v>
      </c>
      <c r="AS27" s="69">
        <f t="shared" si="4"/>
        <v>0</v>
      </c>
      <c r="AT27" s="69">
        <f t="shared" si="46"/>
        <v>13.89</v>
      </c>
      <c r="AU27" s="69">
        <f t="shared" si="47"/>
        <v>0</v>
      </c>
      <c r="AV27" s="69">
        <f t="shared" si="27"/>
        <v>0</v>
      </c>
      <c r="AW27" s="69">
        <f t="shared" ref="AW27" si="49">I27-AU27</f>
        <v>0</v>
      </c>
    </row>
    <row r="28" spans="1:50" x14ac:dyDescent="0.25">
      <c r="A28" s="77" t="s">
        <v>201</v>
      </c>
      <c r="B28" s="77" t="s">
        <v>1593</v>
      </c>
      <c r="C28" s="78"/>
      <c r="D28" s="79" t="s">
        <v>202</v>
      </c>
      <c r="E28" s="80"/>
      <c r="F28" s="81">
        <v>1</v>
      </c>
      <c r="G28" s="80" t="s">
        <v>1594</v>
      </c>
      <c r="H28" s="82"/>
      <c r="I28" s="82">
        <f>TRUNC(SUM(I29:I35))</f>
        <v>0</v>
      </c>
      <c r="J28" s="82">
        <f t="shared" ref="J28:Z28" si="50">I28</f>
        <v>0</v>
      </c>
      <c r="K28" s="82">
        <f t="shared" si="50"/>
        <v>0</v>
      </c>
      <c r="L28" s="82">
        <f t="shared" si="50"/>
        <v>0</v>
      </c>
      <c r="M28" s="82">
        <f t="shared" si="50"/>
        <v>0</v>
      </c>
      <c r="N28" s="82">
        <f t="shared" si="50"/>
        <v>0</v>
      </c>
      <c r="O28" s="82">
        <f t="shared" si="50"/>
        <v>0</v>
      </c>
      <c r="P28" s="82">
        <f t="shared" si="50"/>
        <v>0</v>
      </c>
      <c r="Q28" s="82">
        <f t="shared" si="50"/>
        <v>0</v>
      </c>
      <c r="R28" s="82">
        <f t="shared" si="50"/>
        <v>0</v>
      </c>
      <c r="S28" s="82">
        <f t="shared" si="50"/>
        <v>0</v>
      </c>
      <c r="T28" s="82">
        <f t="shared" si="50"/>
        <v>0</v>
      </c>
      <c r="U28" s="82">
        <f t="shared" si="50"/>
        <v>0</v>
      </c>
      <c r="V28" s="82">
        <f t="shared" si="50"/>
        <v>0</v>
      </c>
      <c r="W28" s="82">
        <f t="shared" si="50"/>
        <v>0</v>
      </c>
      <c r="X28" s="82">
        <f t="shared" si="50"/>
        <v>0</v>
      </c>
      <c r="Y28" s="82">
        <f t="shared" si="50"/>
        <v>0</v>
      </c>
      <c r="Z28" s="82">
        <f t="shared" si="50"/>
        <v>0</v>
      </c>
      <c r="AA28" s="83"/>
      <c r="AB28" s="83">
        <f>SUM(AB29:AB35)</f>
        <v>0</v>
      </c>
      <c r="AC28" s="84">
        <f t="shared" si="1"/>
        <v>0</v>
      </c>
      <c r="AD28" s="73"/>
      <c r="AE28" s="73"/>
      <c r="AF28" s="73"/>
      <c r="AG28" s="73"/>
      <c r="AH28" s="85">
        <f t="shared" ref="AH28:AL28" si="51">SUM(AH29:AH35)</f>
        <v>2511.88</v>
      </c>
      <c r="AI28" s="85">
        <f t="shared" si="51"/>
        <v>2010.1916999999999</v>
      </c>
      <c r="AJ28" s="85">
        <f t="shared" si="51"/>
        <v>0</v>
      </c>
      <c r="AK28" s="85">
        <f t="shared" si="51"/>
        <v>4958.2782999999999</v>
      </c>
      <c r="AL28" s="85">
        <f t="shared" si="51"/>
        <v>6968.47</v>
      </c>
      <c r="AM28" s="85"/>
      <c r="AN28" s="85"/>
      <c r="AO28" s="85">
        <f>SUM(AO29:AO35)</f>
        <v>8384.6200000000008</v>
      </c>
      <c r="AP28" s="86">
        <f t="shared" si="3"/>
        <v>1</v>
      </c>
      <c r="AQ28" s="69"/>
      <c r="AR28" s="87">
        <f>SUM(AR29:AR35)</f>
        <v>0</v>
      </c>
      <c r="AS28" s="69">
        <f t="shared" si="4"/>
        <v>0</v>
      </c>
      <c r="AT28" s="69"/>
      <c r="AU28" s="87">
        <f>SUM(AU29:AU35)</f>
        <v>0</v>
      </c>
      <c r="AV28" s="73"/>
      <c r="AW28" s="73"/>
    </row>
    <row r="29" spans="1:50" ht="28.5" x14ac:dyDescent="0.2">
      <c r="A29" s="88" t="s">
        <v>203</v>
      </c>
      <c r="B29" s="88" t="s">
        <v>67</v>
      </c>
      <c r="C29" s="88" t="s">
        <v>21</v>
      </c>
      <c r="D29" s="89" t="s">
        <v>68</v>
      </c>
      <c r="E29" s="88" t="s">
        <v>70</v>
      </c>
      <c r="F29" s="90"/>
      <c r="G29" s="91">
        <f>'Orçamento Analítico'!J194</f>
        <v>408.78</v>
      </c>
      <c r="H29" s="91">
        <f>'Orçamento Analítico'!J203</f>
        <v>509.74</v>
      </c>
      <c r="I29" s="91">
        <f t="shared" si="5"/>
        <v>0</v>
      </c>
      <c r="J29" s="73"/>
      <c r="K29" s="73"/>
      <c r="L29" s="73"/>
      <c r="M29" s="73"/>
      <c r="N29" s="73"/>
      <c r="O29" s="73"/>
      <c r="P29" s="73"/>
      <c r="Q29" s="73"/>
      <c r="R29" s="73"/>
      <c r="S29" s="73"/>
      <c r="T29" s="73"/>
      <c r="U29" s="73"/>
      <c r="V29" s="73"/>
      <c r="W29" s="73"/>
      <c r="X29" s="73"/>
      <c r="Y29" s="73"/>
      <c r="Z29" s="73"/>
      <c r="AA29" s="69">
        <f t="shared" ref="AA29:AA35" si="52">TRUNC(G29*(1+G$2),2)</f>
        <v>509.74</v>
      </c>
      <c r="AB29" s="69">
        <f t="shared" ref="AB29:AB35" si="53">TRUNC(F29*AA29,2)</f>
        <v>0</v>
      </c>
      <c r="AC29" s="69">
        <f t="shared" si="1"/>
        <v>0</v>
      </c>
      <c r="AD29" s="40">
        <f>'Detran MT'!G30</f>
        <v>361.86</v>
      </c>
      <c r="AE29" s="40">
        <f>'Detran MT'!H30</f>
        <v>73.14</v>
      </c>
      <c r="AF29" s="40">
        <f>'Detran MT'!I30</f>
        <v>0</v>
      </c>
      <c r="AG29" s="40">
        <f>'Detran MT'!J30</f>
        <v>381.71</v>
      </c>
      <c r="AH29" s="40">
        <f>'Detran MT'!K30</f>
        <v>454.85</v>
      </c>
      <c r="AI29" s="40">
        <f>'Detran MT'!L30</f>
        <v>23.404800000000002</v>
      </c>
      <c r="AJ29" s="40">
        <f>'Detran MT'!M30</f>
        <v>0</v>
      </c>
      <c r="AK29" s="40">
        <f>'Detran MT'!N30</f>
        <v>122.1452</v>
      </c>
      <c r="AL29" s="40">
        <f>'Detran MT'!O30</f>
        <v>145.55000000000001</v>
      </c>
      <c r="AM29" s="40">
        <f>'Detran Inical'!G29</f>
        <v>448.11</v>
      </c>
      <c r="AN29" s="40">
        <f>'Detran Inical'!H29</f>
        <v>563.27</v>
      </c>
      <c r="AO29" s="40">
        <f>'Detran Inical'!I29</f>
        <v>180.24</v>
      </c>
      <c r="AP29" s="92">
        <f t="shared" si="3"/>
        <v>1</v>
      </c>
      <c r="AQ29" s="69">
        <f t="shared" ref="AQ29:AQ35" si="54">TRUNC(G29*(1+G$2),2)</f>
        <v>509.74</v>
      </c>
      <c r="AR29" s="69">
        <f t="shared" ref="AR29:AR35" si="55">TRUNC(F29*H29,2)</f>
        <v>0</v>
      </c>
      <c r="AS29" s="69">
        <f t="shared" si="4"/>
        <v>0</v>
      </c>
      <c r="AT29" s="69">
        <f t="shared" ref="AT29:AT35" si="56">TRUNC(G29*(1+G$2),2)</f>
        <v>509.74</v>
      </c>
      <c r="AU29" s="69">
        <f t="shared" ref="AU29:AU35" si="57">TRUNC(F29*H29,2)</f>
        <v>0</v>
      </c>
      <c r="AV29" s="69">
        <f t="shared" ref="AV29:AW29" si="58">H29-AT29</f>
        <v>0</v>
      </c>
      <c r="AW29" s="69">
        <f t="shared" si="58"/>
        <v>0</v>
      </c>
    </row>
    <row r="30" spans="1:50" ht="28.5" x14ac:dyDescent="0.2">
      <c r="A30" s="88" t="s">
        <v>217</v>
      </c>
      <c r="B30" s="88" t="s">
        <v>218</v>
      </c>
      <c r="C30" s="88" t="s">
        <v>21</v>
      </c>
      <c r="D30" s="89" t="s">
        <v>219</v>
      </c>
      <c r="E30" s="88" t="s">
        <v>70</v>
      </c>
      <c r="F30" s="90"/>
      <c r="G30" s="91">
        <f>'Orçamento Analítico'!J207</f>
        <v>492.76</v>
      </c>
      <c r="H30" s="91">
        <f>'Orçamento Analítico'!J216</f>
        <v>614.47</v>
      </c>
      <c r="I30" s="91">
        <f t="shared" si="5"/>
        <v>0</v>
      </c>
      <c r="J30" s="73"/>
      <c r="K30" s="73"/>
      <c r="L30" s="73"/>
      <c r="M30" s="73"/>
      <c r="N30" s="73"/>
      <c r="O30" s="73"/>
      <c r="P30" s="73"/>
      <c r="Q30" s="73"/>
      <c r="R30" s="73"/>
      <c r="S30" s="73"/>
      <c r="T30" s="73"/>
      <c r="U30" s="73"/>
      <c r="V30" s="73"/>
      <c r="W30" s="73"/>
      <c r="X30" s="73"/>
      <c r="Y30" s="73"/>
      <c r="Z30" s="73"/>
      <c r="AA30" s="69">
        <f t="shared" si="52"/>
        <v>614.47</v>
      </c>
      <c r="AB30" s="69">
        <f t="shared" si="53"/>
        <v>0</v>
      </c>
      <c r="AC30" s="69">
        <f t="shared" si="1"/>
        <v>0</v>
      </c>
      <c r="AD30" s="40">
        <f>'Detran MT'!G31</f>
        <v>442.55</v>
      </c>
      <c r="AE30" s="40">
        <f>'Detran MT'!H31</f>
        <v>61.76</v>
      </c>
      <c r="AF30" s="40">
        <f>'Detran MT'!I31</f>
        <v>0</v>
      </c>
      <c r="AG30" s="40">
        <f>'Detran MT'!J31</f>
        <v>494.52</v>
      </c>
      <c r="AH30" s="40">
        <f>'Detran MT'!K31</f>
        <v>556.28</v>
      </c>
      <c r="AI30" s="40">
        <f>'Detran MT'!L31</f>
        <v>150.07679999999999</v>
      </c>
      <c r="AJ30" s="40">
        <f>'Detran MT'!M31</f>
        <v>0</v>
      </c>
      <c r="AK30" s="40">
        <f>'Detran MT'!N31</f>
        <v>1201.6831999999999</v>
      </c>
      <c r="AL30" s="40">
        <f>'Detran MT'!O31</f>
        <v>1351.76</v>
      </c>
      <c r="AM30" s="40">
        <f>'Detran Inical'!G30</f>
        <v>553.99</v>
      </c>
      <c r="AN30" s="40">
        <f>'Detran Inical'!H30</f>
        <v>696.36</v>
      </c>
      <c r="AO30" s="40">
        <f>'Detran Inical'!I30</f>
        <v>1692.15</v>
      </c>
      <c r="AP30" s="92">
        <f t="shared" si="3"/>
        <v>1</v>
      </c>
      <c r="AQ30" s="69">
        <f t="shared" si="54"/>
        <v>614.47</v>
      </c>
      <c r="AR30" s="69">
        <f t="shared" si="55"/>
        <v>0</v>
      </c>
      <c r="AS30" s="69">
        <f t="shared" si="4"/>
        <v>0</v>
      </c>
      <c r="AT30" s="69">
        <f t="shared" si="56"/>
        <v>614.47</v>
      </c>
      <c r="AU30" s="69">
        <f t="shared" si="57"/>
        <v>0</v>
      </c>
      <c r="AV30" s="69">
        <f t="shared" ref="AV30:AW30" si="59">H30-AT30</f>
        <v>0</v>
      </c>
      <c r="AW30" s="69">
        <f t="shared" si="59"/>
        <v>0</v>
      </c>
    </row>
    <row r="31" spans="1:50" ht="28.5" x14ac:dyDescent="0.2">
      <c r="A31" s="88" t="s">
        <v>225</v>
      </c>
      <c r="B31" s="88" t="s">
        <v>226</v>
      </c>
      <c r="C31" s="88" t="s">
        <v>21</v>
      </c>
      <c r="D31" s="89" t="s">
        <v>227</v>
      </c>
      <c r="E31" s="88" t="s">
        <v>70</v>
      </c>
      <c r="F31" s="90"/>
      <c r="G31" s="91">
        <f>'Orçamento Analítico'!J220</f>
        <v>277.07</v>
      </c>
      <c r="H31" s="91">
        <f>'Orçamento Analítico'!J227</f>
        <v>345.5</v>
      </c>
      <c r="I31" s="91">
        <f t="shared" si="5"/>
        <v>0</v>
      </c>
      <c r="J31" s="73"/>
      <c r="K31" s="73"/>
      <c r="L31" s="73"/>
      <c r="M31" s="73"/>
      <c r="N31" s="73"/>
      <c r="O31" s="73"/>
      <c r="P31" s="73"/>
      <c r="Q31" s="73"/>
      <c r="R31" s="73"/>
      <c r="S31" s="73"/>
      <c r="T31" s="73"/>
      <c r="U31" s="73"/>
      <c r="V31" s="73"/>
      <c r="W31" s="73"/>
      <c r="X31" s="73"/>
      <c r="Y31" s="73"/>
      <c r="Z31" s="73"/>
      <c r="AA31" s="69">
        <f t="shared" si="52"/>
        <v>345.5</v>
      </c>
      <c r="AB31" s="69">
        <f t="shared" si="53"/>
        <v>0</v>
      </c>
      <c r="AC31" s="69">
        <f t="shared" si="1"/>
        <v>0</v>
      </c>
      <c r="AD31" s="40">
        <f>'Detran MT'!G32</f>
        <v>262.19</v>
      </c>
      <c r="AE31" s="40">
        <f>'Detran MT'!H32</f>
        <v>264.39999999999998</v>
      </c>
      <c r="AF31" s="40">
        <f>'Detran MT'!I32</f>
        <v>0</v>
      </c>
      <c r="AG31" s="40">
        <f>'Detran MT'!J32</f>
        <v>65.17</v>
      </c>
      <c r="AH31" s="40">
        <f>'Detran MT'!K32</f>
        <v>329.57</v>
      </c>
      <c r="AI31" s="40">
        <f>'Detran MT'!L32</f>
        <v>642.49199999999996</v>
      </c>
      <c r="AJ31" s="40">
        <f>'Detran MT'!M32</f>
        <v>0</v>
      </c>
      <c r="AK31" s="40">
        <f>'Detran MT'!N32</f>
        <v>158.358</v>
      </c>
      <c r="AL31" s="40">
        <f>'Detran MT'!O32</f>
        <v>800.85</v>
      </c>
      <c r="AM31" s="40">
        <f>'Detran Inical'!G31</f>
        <v>277.07</v>
      </c>
      <c r="AN31" s="40">
        <f>'Detran Inical'!H31</f>
        <v>348.27</v>
      </c>
      <c r="AO31" s="40">
        <f>'Detran Inical'!I31</f>
        <v>846.29</v>
      </c>
      <c r="AP31" s="92">
        <f t="shared" si="3"/>
        <v>1</v>
      </c>
      <c r="AQ31" s="69">
        <f t="shared" si="54"/>
        <v>345.5</v>
      </c>
      <c r="AR31" s="69">
        <f t="shared" si="55"/>
        <v>0</v>
      </c>
      <c r="AS31" s="69">
        <f t="shared" si="4"/>
        <v>0</v>
      </c>
      <c r="AT31" s="69">
        <f t="shared" si="56"/>
        <v>345.5</v>
      </c>
      <c r="AU31" s="69">
        <f t="shared" si="57"/>
        <v>0</v>
      </c>
      <c r="AV31" s="69">
        <f t="shared" ref="AV31:AW31" si="60">H31-AT31</f>
        <v>0</v>
      </c>
      <c r="AW31" s="69">
        <f t="shared" si="60"/>
        <v>0</v>
      </c>
    </row>
    <row r="32" spans="1:50" ht="28.5" x14ac:dyDescent="0.2">
      <c r="A32" s="88" t="s">
        <v>232</v>
      </c>
      <c r="B32" s="88" t="s">
        <v>233</v>
      </c>
      <c r="C32" s="88" t="s">
        <v>21</v>
      </c>
      <c r="D32" s="89" t="s">
        <v>234</v>
      </c>
      <c r="E32" s="88" t="s">
        <v>77</v>
      </c>
      <c r="F32" s="90"/>
      <c r="G32" s="91">
        <f>'Orçamento Analítico'!J231</f>
        <v>71.75</v>
      </c>
      <c r="H32" s="91">
        <f>'Orçamento Analítico'!J243</f>
        <v>89.47</v>
      </c>
      <c r="I32" s="91">
        <f t="shared" si="5"/>
        <v>0</v>
      </c>
      <c r="J32" s="73"/>
      <c r="K32" s="73"/>
      <c r="L32" s="73"/>
      <c r="M32" s="73"/>
      <c r="N32" s="73"/>
      <c r="O32" s="73"/>
      <c r="P32" s="73"/>
      <c r="Q32" s="73"/>
      <c r="R32" s="73"/>
      <c r="S32" s="73"/>
      <c r="T32" s="73"/>
      <c r="U32" s="73"/>
      <c r="V32" s="73"/>
      <c r="W32" s="73"/>
      <c r="X32" s="73"/>
      <c r="Y32" s="73"/>
      <c r="Z32" s="73"/>
      <c r="AA32" s="69">
        <f t="shared" si="52"/>
        <v>89.47</v>
      </c>
      <c r="AB32" s="69">
        <f t="shared" si="53"/>
        <v>0</v>
      </c>
      <c r="AC32" s="69">
        <f t="shared" si="1"/>
        <v>0</v>
      </c>
      <c r="AD32" s="40">
        <f>'Detran MT'!G33</f>
        <v>62.61</v>
      </c>
      <c r="AE32" s="40">
        <f>'Detran MT'!H33</f>
        <v>38.53</v>
      </c>
      <c r="AF32" s="40">
        <f>'Detran MT'!I33</f>
        <v>0</v>
      </c>
      <c r="AG32" s="40">
        <f>'Detran MT'!J33</f>
        <v>40.17</v>
      </c>
      <c r="AH32" s="40">
        <f>'Detran MT'!K33</f>
        <v>78.7</v>
      </c>
      <c r="AI32" s="40">
        <f>'Detran MT'!L33</f>
        <v>332.89920000000001</v>
      </c>
      <c r="AJ32" s="40">
        <f>'Detran MT'!M33</f>
        <v>0</v>
      </c>
      <c r="AK32" s="40">
        <f>'Detran MT'!N33</f>
        <v>347.06079999999997</v>
      </c>
      <c r="AL32" s="40">
        <f>'Detran MT'!O33</f>
        <v>679.96</v>
      </c>
      <c r="AM32" s="40">
        <f>'Detran Inical'!G32</f>
        <v>71.75</v>
      </c>
      <c r="AN32" s="40">
        <f>'Detran Inical'!H32</f>
        <v>90.18</v>
      </c>
      <c r="AO32" s="40">
        <f>'Detran Inical'!I32</f>
        <v>779.15</v>
      </c>
      <c r="AP32" s="92">
        <f t="shared" si="3"/>
        <v>1</v>
      </c>
      <c r="AQ32" s="69">
        <f t="shared" si="54"/>
        <v>89.47</v>
      </c>
      <c r="AR32" s="69">
        <f t="shared" si="55"/>
        <v>0</v>
      </c>
      <c r="AS32" s="69">
        <f t="shared" si="4"/>
        <v>0</v>
      </c>
      <c r="AT32" s="69">
        <f t="shared" si="56"/>
        <v>89.47</v>
      </c>
      <c r="AU32" s="69">
        <f t="shared" si="57"/>
        <v>0</v>
      </c>
      <c r="AV32" s="69">
        <f t="shared" ref="AV32:AW32" si="61">H32-AT32</f>
        <v>0</v>
      </c>
      <c r="AW32" s="69">
        <f t="shared" si="61"/>
        <v>0</v>
      </c>
    </row>
    <row r="33" spans="1:49" ht="28.5" x14ac:dyDescent="0.2">
      <c r="A33" s="88" t="s">
        <v>246</v>
      </c>
      <c r="B33" s="88" t="s">
        <v>247</v>
      </c>
      <c r="C33" s="88" t="s">
        <v>21</v>
      </c>
      <c r="D33" s="89" t="s">
        <v>248</v>
      </c>
      <c r="E33" s="88" t="s">
        <v>80</v>
      </c>
      <c r="F33" s="90"/>
      <c r="G33" s="91">
        <f>'Orçamento Analítico'!J247</f>
        <v>12.251450000000002</v>
      </c>
      <c r="H33" s="91">
        <f>'Orçamento Analítico'!J254</f>
        <v>15.27</v>
      </c>
      <c r="I33" s="91">
        <f t="shared" si="5"/>
        <v>0</v>
      </c>
      <c r="J33" s="73"/>
      <c r="K33" s="73"/>
      <c r="L33" s="73"/>
      <c r="M33" s="73"/>
      <c r="N33" s="73"/>
      <c r="O33" s="73"/>
      <c r="P33" s="73"/>
      <c r="Q33" s="73"/>
      <c r="R33" s="73"/>
      <c r="S33" s="73"/>
      <c r="T33" s="73"/>
      <c r="U33" s="73"/>
      <c r="V33" s="73"/>
      <c r="W33" s="73"/>
      <c r="X33" s="73"/>
      <c r="Y33" s="73"/>
      <c r="Z33" s="73"/>
      <c r="AA33" s="69">
        <f t="shared" si="52"/>
        <v>15.27</v>
      </c>
      <c r="AB33" s="69">
        <f t="shared" si="53"/>
        <v>0</v>
      </c>
      <c r="AC33" s="69">
        <f t="shared" si="1"/>
        <v>0</v>
      </c>
      <c r="AD33" s="40">
        <f>'Detran MT'!G34</f>
        <v>9.8699999999999992</v>
      </c>
      <c r="AE33" s="40">
        <f>'Detran MT'!H34</f>
        <v>1.33</v>
      </c>
      <c r="AF33" s="40">
        <f>'Detran MT'!I34</f>
        <v>0</v>
      </c>
      <c r="AG33" s="40">
        <f>'Detran MT'!J34</f>
        <v>11.07</v>
      </c>
      <c r="AH33" s="40">
        <f>'Detran MT'!K34</f>
        <v>12.4</v>
      </c>
      <c r="AI33" s="40">
        <f>'Detran MT'!L34</f>
        <v>180.9864</v>
      </c>
      <c r="AJ33" s="40">
        <f>'Detran MT'!M34</f>
        <v>0</v>
      </c>
      <c r="AK33" s="40">
        <f>'Detran MT'!N34</f>
        <v>1506.4036000000001</v>
      </c>
      <c r="AL33" s="40">
        <f>'Detran MT'!O34</f>
        <v>1687.39</v>
      </c>
      <c r="AM33" s="40">
        <f>'Detran Inical'!G33</f>
        <v>12.4</v>
      </c>
      <c r="AN33" s="40">
        <f>'Detran Inical'!H33</f>
        <v>15.58</v>
      </c>
      <c r="AO33" s="40">
        <f>'Detran Inical'!I33</f>
        <v>2120.12</v>
      </c>
      <c r="AP33" s="92">
        <f t="shared" si="3"/>
        <v>1</v>
      </c>
      <c r="AQ33" s="69">
        <f t="shared" si="54"/>
        <v>15.27</v>
      </c>
      <c r="AR33" s="69">
        <f t="shared" si="55"/>
        <v>0</v>
      </c>
      <c r="AS33" s="69">
        <f t="shared" si="4"/>
        <v>0</v>
      </c>
      <c r="AT33" s="69">
        <f t="shared" si="56"/>
        <v>15.27</v>
      </c>
      <c r="AU33" s="69">
        <f t="shared" si="57"/>
        <v>0</v>
      </c>
      <c r="AV33" s="69">
        <f t="shared" ref="AV33:AW33" si="62">H33-AT33</f>
        <v>0</v>
      </c>
      <c r="AW33" s="69">
        <f t="shared" si="62"/>
        <v>0</v>
      </c>
    </row>
    <row r="34" spans="1:49" ht="28.5" x14ac:dyDescent="0.2">
      <c r="A34" s="88" t="s">
        <v>260</v>
      </c>
      <c r="B34" s="88" t="s">
        <v>261</v>
      </c>
      <c r="C34" s="88" t="s">
        <v>21</v>
      </c>
      <c r="D34" s="89" t="s">
        <v>262</v>
      </c>
      <c r="E34" s="88" t="s">
        <v>80</v>
      </c>
      <c r="F34" s="90"/>
      <c r="G34" s="91">
        <f>'Orçamento Analítico'!J258</f>
        <v>14.26</v>
      </c>
      <c r="H34" s="91">
        <f>'Orçamento Analítico'!J265</f>
        <v>17.78</v>
      </c>
      <c r="I34" s="91">
        <f t="shared" si="5"/>
        <v>0</v>
      </c>
      <c r="J34" s="73"/>
      <c r="K34" s="73"/>
      <c r="L34" s="73"/>
      <c r="M34" s="73"/>
      <c r="N34" s="73"/>
      <c r="O34" s="73"/>
      <c r="P34" s="73"/>
      <c r="Q34" s="73"/>
      <c r="R34" s="73"/>
      <c r="S34" s="73"/>
      <c r="T34" s="73"/>
      <c r="U34" s="73"/>
      <c r="V34" s="73"/>
      <c r="W34" s="73"/>
      <c r="X34" s="73"/>
      <c r="Y34" s="73"/>
      <c r="Z34" s="73"/>
      <c r="AA34" s="69">
        <f t="shared" si="52"/>
        <v>17.78</v>
      </c>
      <c r="AB34" s="69">
        <f t="shared" si="53"/>
        <v>0</v>
      </c>
      <c r="AC34" s="69">
        <f t="shared" si="1"/>
        <v>0</v>
      </c>
      <c r="AD34" s="40">
        <f>'Detran MT'!G35</f>
        <v>11.8</v>
      </c>
      <c r="AE34" s="40">
        <f>'Detran MT'!H35</f>
        <v>3.1</v>
      </c>
      <c r="AF34" s="40">
        <f>'Detran MT'!I35</f>
        <v>0</v>
      </c>
      <c r="AG34" s="40">
        <f>'Detran MT'!J35</f>
        <v>11.73</v>
      </c>
      <c r="AH34" s="40">
        <f>'Detran MT'!K35</f>
        <v>14.83</v>
      </c>
      <c r="AI34" s="40">
        <f>'Detran MT'!L35</f>
        <v>180.792</v>
      </c>
      <c r="AJ34" s="40">
        <f>'Detran MT'!M35</f>
        <v>0</v>
      </c>
      <c r="AK34" s="40">
        <f>'Detran MT'!N35</f>
        <v>684.08799999999997</v>
      </c>
      <c r="AL34" s="40">
        <f>'Detran MT'!O35</f>
        <v>864.88</v>
      </c>
      <c r="AM34" s="40">
        <f>'Detran Inical'!G34</f>
        <v>14.45</v>
      </c>
      <c r="AN34" s="40">
        <f>'Detran Inical'!H34</f>
        <v>18.16</v>
      </c>
      <c r="AO34" s="40">
        <f>'Detran Inical'!I34</f>
        <v>1059.0899999999999</v>
      </c>
      <c r="AP34" s="92">
        <f t="shared" si="3"/>
        <v>1</v>
      </c>
      <c r="AQ34" s="69">
        <f t="shared" si="54"/>
        <v>17.78</v>
      </c>
      <c r="AR34" s="69">
        <f t="shared" si="55"/>
        <v>0</v>
      </c>
      <c r="AS34" s="69">
        <f t="shared" si="4"/>
        <v>0</v>
      </c>
      <c r="AT34" s="69">
        <f t="shared" si="56"/>
        <v>17.78</v>
      </c>
      <c r="AU34" s="69">
        <f t="shared" si="57"/>
        <v>0</v>
      </c>
      <c r="AV34" s="69">
        <f t="shared" ref="AV34:AW34" si="63">H34-AT34</f>
        <v>0</v>
      </c>
      <c r="AW34" s="69">
        <f t="shared" si="63"/>
        <v>0</v>
      </c>
    </row>
    <row r="35" spans="1:49" ht="42.75" x14ac:dyDescent="0.2">
      <c r="A35" s="88" t="s">
        <v>266</v>
      </c>
      <c r="B35" s="88" t="s">
        <v>267</v>
      </c>
      <c r="C35" s="88" t="s">
        <v>21</v>
      </c>
      <c r="D35" s="89" t="s">
        <v>268</v>
      </c>
      <c r="E35" s="88" t="s">
        <v>70</v>
      </c>
      <c r="F35" s="90"/>
      <c r="G35" s="91">
        <f>'Orçamento Analítico'!J269</f>
        <v>931.69</v>
      </c>
      <c r="H35" s="91">
        <f>'Orçamento Analítico'!J275</f>
        <v>1161.81</v>
      </c>
      <c r="I35" s="91">
        <f t="shared" si="5"/>
        <v>0</v>
      </c>
      <c r="J35" s="73"/>
      <c r="K35" s="73"/>
      <c r="L35" s="73"/>
      <c r="M35" s="73"/>
      <c r="N35" s="73"/>
      <c r="O35" s="73"/>
      <c r="P35" s="73"/>
      <c r="Q35" s="73"/>
      <c r="R35" s="73"/>
      <c r="S35" s="73"/>
      <c r="T35" s="73"/>
      <c r="U35" s="73"/>
      <c r="V35" s="73"/>
      <c r="W35" s="73"/>
      <c r="X35" s="73"/>
      <c r="Y35" s="73"/>
      <c r="Z35" s="73"/>
      <c r="AA35" s="69">
        <f t="shared" si="52"/>
        <v>1161.81</v>
      </c>
      <c r="AB35" s="69">
        <f t="shared" si="53"/>
        <v>0</v>
      </c>
      <c r="AC35" s="69">
        <f t="shared" si="1"/>
        <v>0</v>
      </c>
      <c r="AD35" s="40">
        <f>'Detran MT'!G36</f>
        <v>847.46</v>
      </c>
      <c r="AE35" s="40">
        <f>'Detran MT'!H36</f>
        <v>370.03</v>
      </c>
      <c r="AF35" s="40">
        <f>'Detran MT'!I36</f>
        <v>0</v>
      </c>
      <c r="AG35" s="40">
        <f>'Detran MT'!J36</f>
        <v>695.22</v>
      </c>
      <c r="AH35" s="40">
        <f>'Detran MT'!K36</f>
        <v>1065.25</v>
      </c>
      <c r="AI35" s="40">
        <f>'Detran MT'!L36</f>
        <v>499.54050000000001</v>
      </c>
      <c r="AJ35" s="40">
        <f>'Detran MT'!M36</f>
        <v>0</v>
      </c>
      <c r="AK35" s="40">
        <f>'Detran MT'!N36</f>
        <v>938.53949999999998</v>
      </c>
      <c r="AL35" s="40">
        <f>'Detran MT'!O36</f>
        <v>1438.08</v>
      </c>
      <c r="AM35" s="40">
        <f>'Detran Inical'!G35</f>
        <v>1006.27</v>
      </c>
      <c r="AN35" s="40">
        <f>'Detran Inical'!H35</f>
        <v>1264.8800000000001</v>
      </c>
      <c r="AO35" s="40">
        <f>'Detran Inical'!I35</f>
        <v>1707.58</v>
      </c>
      <c r="AP35" s="92">
        <f t="shared" si="3"/>
        <v>1</v>
      </c>
      <c r="AQ35" s="69">
        <f t="shared" si="54"/>
        <v>1161.81</v>
      </c>
      <c r="AR35" s="69">
        <f t="shared" si="55"/>
        <v>0</v>
      </c>
      <c r="AS35" s="69">
        <f t="shared" si="4"/>
        <v>0</v>
      </c>
      <c r="AT35" s="69">
        <f t="shared" si="56"/>
        <v>1161.81</v>
      </c>
      <c r="AU35" s="69">
        <f t="shared" si="57"/>
        <v>0</v>
      </c>
      <c r="AV35" s="69">
        <f t="shared" ref="AV35:AW35" si="64">H35-AT35</f>
        <v>0</v>
      </c>
      <c r="AW35" s="69">
        <f t="shared" si="64"/>
        <v>0</v>
      </c>
    </row>
    <row r="36" spans="1:49" x14ac:dyDescent="0.25">
      <c r="A36" s="77" t="s">
        <v>274</v>
      </c>
      <c r="B36" s="77" t="s">
        <v>1593</v>
      </c>
      <c r="C36" s="78"/>
      <c r="D36" s="79" t="s">
        <v>275</v>
      </c>
      <c r="E36" s="80"/>
      <c r="F36" s="81">
        <v>1</v>
      </c>
      <c r="G36" s="80" t="s">
        <v>1594</v>
      </c>
      <c r="H36" s="82"/>
      <c r="I36" s="82">
        <f>TRUNC(SUM(I37:I42))</f>
        <v>0</v>
      </c>
      <c r="J36" s="73"/>
      <c r="K36" s="73"/>
      <c r="L36" s="73"/>
      <c r="M36" s="73"/>
      <c r="N36" s="73"/>
      <c r="O36" s="73"/>
      <c r="P36" s="73"/>
      <c r="Q36" s="73"/>
      <c r="R36" s="73"/>
      <c r="S36" s="73"/>
      <c r="T36" s="73"/>
      <c r="U36" s="73"/>
      <c r="V36" s="73"/>
      <c r="W36" s="73"/>
      <c r="X36" s="73"/>
      <c r="Y36" s="73"/>
      <c r="Z36" s="73"/>
      <c r="AA36" s="83"/>
      <c r="AB36" s="83">
        <f>SUM(AB37:AB42)</f>
        <v>0</v>
      </c>
      <c r="AC36" s="84">
        <f t="shared" si="1"/>
        <v>0</v>
      </c>
      <c r="AD36" s="73"/>
      <c r="AE36" s="73"/>
      <c r="AF36" s="73"/>
      <c r="AG36" s="73"/>
      <c r="AH36" s="85">
        <f t="shared" ref="AH36:AL36" si="65">SUM(AH37:AH42)</f>
        <v>1285.8499999999999</v>
      </c>
      <c r="AI36" s="85">
        <f t="shared" si="65"/>
        <v>5974.2861000000003</v>
      </c>
      <c r="AJ36" s="85">
        <f t="shared" si="65"/>
        <v>0</v>
      </c>
      <c r="AK36" s="85">
        <f t="shared" si="65"/>
        <v>9893.7039000000004</v>
      </c>
      <c r="AL36" s="85">
        <f t="shared" si="65"/>
        <v>15867.99</v>
      </c>
      <c r="AM36" s="85"/>
      <c r="AN36" s="85"/>
      <c r="AO36" s="85">
        <f>SUM(AO37:AO42)</f>
        <v>18699.509999999998</v>
      </c>
      <c r="AP36" s="86">
        <f t="shared" si="3"/>
        <v>1</v>
      </c>
      <c r="AQ36" s="69"/>
      <c r="AR36" s="87">
        <f>SUM(AR37:AR42)</f>
        <v>0</v>
      </c>
      <c r="AS36" s="69">
        <f t="shared" si="4"/>
        <v>0</v>
      </c>
      <c r="AT36" s="69"/>
      <c r="AU36" s="87">
        <f>SUM(AU37:AU42)</f>
        <v>0</v>
      </c>
      <c r="AV36" s="73"/>
      <c r="AW36" s="73"/>
    </row>
    <row r="37" spans="1:49" ht="28.5" x14ac:dyDescent="0.2">
      <c r="A37" s="88" t="s">
        <v>276</v>
      </c>
      <c r="B37" s="88" t="s">
        <v>218</v>
      </c>
      <c r="C37" s="88" t="s">
        <v>21</v>
      </c>
      <c r="D37" s="89" t="s">
        <v>219</v>
      </c>
      <c r="E37" s="88" t="s">
        <v>70</v>
      </c>
      <c r="F37" s="90"/>
      <c r="G37" s="91">
        <f>'Orçamento Analítico'!J280</f>
        <v>492.76</v>
      </c>
      <c r="H37" s="91">
        <f>'Orçamento Analítico'!J289</f>
        <v>614.47</v>
      </c>
      <c r="I37" s="91">
        <f t="shared" si="5"/>
        <v>0</v>
      </c>
      <c r="J37" s="73"/>
      <c r="K37" s="73"/>
      <c r="L37" s="73"/>
      <c r="M37" s="73"/>
      <c r="N37" s="73"/>
      <c r="O37" s="73"/>
      <c r="P37" s="73"/>
      <c r="Q37" s="73"/>
      <c r="R37" s="73"/>
      <c r="S37" s="73"/>
      <c r="T37" s="73"/>
      <c r="U37" s="73"/>
      <c r="V37" s="73"/>
      <c r="W37" s="73"/>
      <c r="X37" s="73"/>
      <c r="Y37" s="73"/>
      <c r="Z37" s="73"/>
      <c r="AA37" s="69">
        <f t="shared" ref="AA37:AA42" si="66">TRUNC(G37*(1+G$2),2)</f>
        <v>614.47</v>
      </c>
      <c r="AB37" s="69">
        <f t="shared" ref="AB37:AB42" si="67">TRUNC(F37*AA37,2)</f>
        <v>0</v>
      </c>
      <c r="AC37" s="69">
        <f t="shared" si="1"/>
        <v>0</v>
      </c>
      <c r="AD37" s="40">
        <f>'Detran MT'!G38</f>
        <v>442.55</v>
      </c>
      <c r="AE37" s="40">
        <f>'Detran MT'!H38</f>
        <v>61.76</v>
      </c>
      <c r="AF37" s="40">
        <f>'Detran MT'!I38</f>
        <v>0</v>
      </c>
      <c r="AG37" s="40">
        <f>'Detran MT'!J38</f>
        <v>494.52</v>
      </c>
      <c r="AH37" s="40">
        <f>'Detran MT'!K38</f>
        <v>556.28</v>
      </c>
      <c r="AI37" s="40">
        <f>'Detran MT'!L38</f>
        <v>119.1968</v>
      </c>
      <c r="AJ37" s="40">
        <f>'Detran MT'!M38</f>
        <v>0</v>
      </c>
      <c r="AK37" s="40">
        <f>'Detran MT'!N38</f>
        <v>954.42319999999995</v>
      </c>
      <c r="AL37" s="40">
        <f>'Detran MT'!O38</f>
        <v>1073.6199999999999</v>
      </c>
      <c r="AM37" s="40">
        <f>'Detran Inical'!G37</f>
        <v>553.99</v>
      </c>
      <c r="AN37" s="40">
        <f>'Detran Inical'!H37</f>
        <v>696.36</v>
      </c>
      <c r="AO37" s="40">
        <f>'Detran Inical'!I37</f>
        <v>1343.97</v>
      </c>
      <c r="AP37" s="92">
        <f t="shared" si="3"/>
        <v>1</v>
      </c>
      <c r="AQ37" s="69">
        <f t="shared" ref="AQ37:AQ42" si="68">TRUNC(G37*(1+G$2),2)</f>
        <v>614.47</v>
      </c>
      <c r="AR37" s="69">
        <f t="shared" ref="AR37:AR42" si="69">TRUNC(F37*H37,2)</f>
        <v>0</v>
      </c>
      <c r="AS37" s="69">
        <f t="shared" si="4"/>
        <v>0</v>
      </c>
      <c r="AT37" s="69">
        <f t="shared" ref="AT37:AT42" si="70">TRUNC(G37*(1+G$2),2)</f>
        <v>614.47</v>
      </c>
      <c r="AU37" s="69">
        <f t="shared" ref="AU37:AU42" si="71">TRUNC(F37*H37,2)</f>
        <v>0</v>
      </c>
      <c r="AV37" s="69">
        <f t="shared" ref="AV37:AW37" si="72">H37-AT37</f>
        <v>0</v>
      </c>
      <c r="AW37" s="69">
        <f t="shared" si="72"/>
        <v>0</v>
      </c>
    </row>
    <row r="38" spans="1:49" ht="28.5" x14ac:dyDescent="0.2">
      <c r="A38" s="88" t="s">
        <v>278</v>
      </c>
      <c r="B38" s="88" t="s">
        <v>226</v>
      </c>
      <c r="C38" s="88" t="s">
        <v>21</v>
      </c>
      <c r="D38" s="89" t="s">
        <v>227</v>
      </c>
      <c r="E38" s="88" t="s">
        <v>70</v>
      </c>
      <c r="F38" s="90"/>
      <c r="G38" s="91">
        <f>'Orçamento Analítico'!J293</f>
        <v>277.07</v>
      </c>
      <c r="H38" s="91">
        <f>'Orçamento Analítico'!J300</f>
        <v>345.5</v>
      </c>
      <c r="I38" s="91">
        <f t="shared" si="5"/>
        <v>0</v>
      </c>
      <c r="J38" s="73"/>
      <c r="K38" s="73"/>
      <c r="L38" s="73"/>
      <c r="M38" s="73"/>
      <c r="N38" s="73"/>
      <c r="O38" s="73"/>
      <c r="P38" s="73"/>
      <c r="Q38" s="73"/>
      <c r="R38" s="73"/>
      <c r="S38" s="73"/>
      <c r="T38" s="73"/>
      <c r="U38" s="73"/>
      <c r="V38" s="73"/>
      <c r="W38" s="73"/>
      <c r="X38" s="73"/>
      <c r="Y38" s="73"/>
      <c r="Z38" s="73"/>
      <c r="AA38" s="69">
        <f t="shared" si="66"/>
        <v>345.5</v>
      </c>
      <c r="AB38" s="69">
        <f t="shared" si="67"/>
        <v>0</v>
      </c>
      <c r="AC38" s="69">
        <f t="shared" si="1"/>
        <v>0</v>
      </c>
      <c r="AD38" s="40">
        <f>'Detran MT'!G39</f>
        <v>262.19</v>
      </c>
      <c r="AE38" s="40">
        <f>'Detran MT'!H39</f>
        <v>264.39999999999998</v>
      </c>
      <c r="AF38" s="40">
        <f>'Detran MT'!I39</f>
        <v>0</v>
      </c>
      <c r="AG38" s="40">
        <f>'Detran MT'!J39</f>
        <v>65.17</v>
      </c>
      <c r="AH38" s="40">
        <f>'Detran MT'!K39</f>
        <v>329.57</v>
      </c>
      <c r="AI38" s="40">
        <f>'Detran MT'!L39</f>
        <v>510.29199999999997</v>
      </c>
      <c r="AJ38" s="40">
        <f>'Detran MT'!M39</f>
        <v>0</v>
      </c>
      <c r="AK38" s="40">
        <f>'Detran MT'!N39</f>
        <v>125.77800000000001</v>
      </c>
      <c r="AL38" s="40">
        <f>'Detran MT'!O39</f>
        <v>636.07000000000005</v>
      </c>
      <c r="AM38" s="40">
        <f>'Detran Inical'!G38</f>
        <v>277.07</v>
      </c>
      <c r="AN38" s="40">
        <f>'Detran Inical'!H38</f>
        <v>348.27</v>
      </c>
      <c r="AO38" s="40">
        <f>'Detran Inical'!I38</f>
        <v>672.16</v>
      </c>
      <c r="AP38" s="92">
        <f t="shared" si="3"/>
        <v>1</v>
      </c>
      <c r="AQ38" s="69">
        <f t="shared" si="68"/>
        <v>345.5</v>
      </c>
      <c r="AR38" s="69">
        <f t="shared" si="69"/>
        <v>0</v>
      </c>
      <c r="AS38" s="69">
        <f t="shared" si="4"/>
        <v>0</v>
      </c>
      <c r="AT38" s="69">
        <f t="shared" si="70"/>
        <v>345.5</v>
      </c>
      <c r="AU38" s="69">
        <f t="shared" si="71"/>
        <v>0</v>
      </c>
      <c r="AV38" s="69">
        <f t="shared" ref="AV38:AW38" si="73">H38-AT38</f>
        <v>0</v>
      </c>
      <c r="AW38" s="69">
        <f t="shared" si="73"/>
        <v>0</v>
      </c>
    </row>
    <row r="39" spans="1:49" ht="28.5" x14ac:dyDescent="0.2">
      <c r="A39" s="88" t="s">
        <v>279</v>
      </c>
      <c r="B39" s="88" t="s">
        <v>280</v>
      </c>
      <c r="C39" s="88" t="s">
        <v>21</v>
      </c>
      <c r="D39" s="89" t="s">
        <v>281</v>
      </c>
      <c r="E39" s="88" t="s">
        <v>77</v>
      </c>
      <c r="F39" s="90"/>
      <c r="G39" s="91">
        <f>'Orçamento Analítico'!J304</f>
        <v>131.48000000000002</v>
      </c>
      <c r="H39" s="91">
        <f>'Orçamento Analítico'!J311</f>
        <v>163.95</v>
      </c>
      <c r="I39" s="91">
        <f t="shared" si="5"/>
        <v>0</v>
      </c>
      <c r="J39" s="73"/>
      <c r="K39" s="73"/>
      <c r="L39" s="73"/>
      <c r="M39" s="73"/>
      <c r="N39" s="73"/>
      <c r="O39" s="73"/>
      <c r="P39" s="73"/>
      <c r="Q39" s="73"/>
      <c r="R39" s="73"/>
      <c r="S39" s="73"/>
      <c r="T39" s="73"/>
      <c r="U39" s="73"/>
      <c r="V39" s="73"/>
      <c r="W39" s="73"/>
      <c r="X39" s="73"/>
      <c r="Y39" s="73"/>
      <c r="Z39" s="73"/>
      <c r="AA39" s="69">
        <f t="shared" si="66"/>
        <v>163.95</v>
      </c>
      <c r="AB39" s="69">
        <f t="shared" si="67"/>
        <v>0</v>
      </c>
      <c r="AC39" s="69">
        <f t="shared" si="1"/>
        <v>0</v>
      </c>
      <c r="AD39" s="40">
        <f>'Detran MT'!G40</f>
        <v>146.26</v>
      </c>
      <c r="AE39" s="40">
        <f>'Detran MT'!H40</f>
        <v>89.69</v>
      </c>
      <c r="AF39" s="40">
        <f>'Detran MT'!I40</f>
        <v>0</v>
      </c>
      <c r="AG39" s="40">
        <f>'Detran MT'!J40</f>
        <v>94.15</v>
      </c>
      <c r="AH39" s="40">
        <f>'Detran MT'!K40</f>
        <v>183.84</v>
      </c>
      <c r="AI39" s="40">
        <f>'Detran MT'!L40</f>
        <v>4525.7574000000004</v>
      </c>
      <c r="AJ39" s="40">
        <f>'Detran MT'!M40</f>
        <v>0</v>
      </c>
      <c r="AK39" s="40">
        <f>'Detran MT'!N40</f>
        <v>4750.8026</v>
      </c>
      <c r="AL39" s="40">
        <f>'Detran MT'!O40</f>
        <v>9276.56</v>
      </c>
      <c r="AM39" s="40">
        <f>'Detran Inical'!G39</f>
        <v>167.71</v>
      </c>
      <c r="AN39" s="40">
        <f>'Detran Inical'!H39</f>
        <v>210.81</v>
      </c>
      <c r="AO39" s="40">
        <f>'Detran Inical'!I39</f>
        <v>10637.47</v>
      </c>
      <c r="AP39" s="92">
        <f t="shared" si="3"/>
        <v>1</v>
      </c>
      <c r="AQ39" s="69">
        <f t="shared" si="68"/>
        <v>163.95</v>
      </c>
      <c r="AR39" s="69">
        <f t="shared" si="69"/>
        <v>0</v>
      </c>
      <c r="AS39" s="69">
        <f t="shared" si="4"/>
        <v>0</v>
      </c>
      <c r="AT39" s="69">
        <f t="shared" si="70"/>
        <v>163.95</v>
      </c>
      <c r="AU39" s="69">
        <f t="shared" si="71"/>
        <v>0</v>
      </c>
      <c r="AV39" s="69">
        <f t="shared" ref="AV39:AW39" si="74">H39-AT39</f>
        <v>0</v>
      </c>
      <c r="AW39" s="69">
        <f t="shared" si="74"/>
        <v>0</v>
      </c>
    </row>
    <row r="40" spans="1:49" ht="28.5" x14ac:dyDescent="0.2">
      <c r="A40" s="88" t="s">
        <v>285</v>
      </c>
      <c r="B40" s="88" t="s">
        <v>247</v>
      </c>
      <c r="C40" s="88" t="s">
        <v>21</v>
      </c>
      <c r="D40" s="89" t="s">
        <v>248</v>
      </c>
      <c r="E40" s="88" t="s">
        <v>80</v>
      </c>
      <c r="F40" s="90"/>
      <c r="G40" s="91">
        <f>'Orçamento Analítico'!J315</f>
        <v>12.252700000000003</v>
      </c>
      <c r="H40" s="91">
        <f>'Orçamento Analítico'!J322</f>
        <v>15.27</v>
      </c>
      <c r="I40" s="91">
        <f t="shared" si="5"/>
        <v>0</v>
      </c>
      <c r="J40" s="73"/>
      <c r="K40" s="73"/>
      <c r="L40" s="73"/>
      <c r="M40" s="73"/>
      <c r="N40" s="73"/>
      <c r="O40" s="73"/>
      <c r="P40" s="73"/>
      <c r="Q40" s="73"/>
      <c r="R40" s="73"/>
      <c r="S40" s="73"/>
      <c r="T40" s="73"/>
      <c r="U40" s="73"/>
      <c r="V40" s="73"/>
      <c r="W40" s="73"/>
      <c r="X40" s="73"/>
      <c r="Y40" s="73"/>
      <c r="Z40" s="73"/>
      <c r="AA40" s="69">
        <f t="shared" si="66"/>
        <v>15.27</v>
      </c>
      <c r="AB40" s="69">
        <f t="shared" si="67"/>
        <v>0</v>
      </c>
      <c r="AC40" s="69">
        <f t="shared" si="1"/>
        <v>0</v>
      </c>
      <c r="AD40" s="40">
        <f>'Detran MT'!G41</f>
        <v>9.8699999999999992</v>
      </c>
      <c r="AE40" s="40">
        <f>'Detran MT'!H41</f>
        <v>1.33</v>
      </c>
      <c r="AF40" s="40">
        <f>'Detran MT'!I41</f>
        <v>0</v>
      </c>
      <c r="AG40" s="40">
        <f>'Detran MT'!J41</f>
        <v>11.07</v>
      </c>
      <c r="AH40" s="40">
        <f>'Detran MT'!K41</f>
        <v>12.4</v>
      </c>
      <c r="AI40" s="40">
        <f>'Detran MT'!L41</f>
        <v>144.18530000000001</v>
      </c>
      <c r="AJ40" s="40">
        <f>'Detran MT'!M41</f>
        <v>0</v>
      </c>
      <c r="AK40" s="40">
        <f>'Detran MT'!N41</f>
        <v>1200.0947000000001</v>
      </c>
      <c r="AL40" s="40">
        <f>'Detran MT'!O41</f>
        <v>1344.28</v>
      </c>
      <c r="AM40" s="40">
        <f>'Detran Inical'!G40</f>
        <v>12.4</v>
      </c>
      <c r="AN40" s="40">
        <f>'Detran Inical'!H40</f>
        <v>15.58</v>
      </c>
      <c r="AO40" s="40">
        <f>'Detran Inical'!I40</f>
        <v>1689.02</v>
      </c>
      <c r="AP40" s="92">
        <f t="shared" si="3"/>
        <v>1</v>
      </c>
      <c r="AQ40" s="69">
        <f t="shared" si="68"/>
        <v>15.27</v>
      </c>
      <c r="AR40" s="69">
        <f t="shared" si="69"/>
        <v>0</v>
      </c>
      <c r="AS40" s="69">
        <f t="shared" si="4"/>
        <v>0</v>
      </c>
      <c r="AT40" s="69">
        <f t="shared" si="70"/>
        <v>15.27</v>
      </c>
      <c r="AU40" s="69">
        <f t="shared" si="71"/>
        <v>0</v>
      </c>
      <c r="AV40" s="69">
        <f t="shared" ref="AV40:AW40" si="75">H40-AT40</f>
        <v>0</v>
      </c>
      <c r="AW40" s="69">
        <f t="shared" si="75"/>
        <v>0</v>
      </c>
    </row>
    <row r="41" spans="1:49" ht="28.5" x14ac:dyDescent="0.2">
      <c r="A41" s="88" t="s">
        <v>287</v>
      </c>
      <c r="B41" s="88" t="s">
        <v>288</v>
      </c>
      <c r="C41" s="88" t="s">
        <v>21</v>
      </c>
      <c r="D41" s="89" t="s">
        <v>289</v>
      </c>
      <c r="E41" s="88" t="s">
        <v>80</v>
      </c>
      <c r="F41" s="90"/>
      <c r="G41" s="91">
        <f>'Orçamento Analítico'!J326</f>
        <v>14.81</v>
      </c>
      <c r="H41" s="91">
        <f>'Orçamento Analítico'!J333</f>
        <v>18.46</v>
      </c>
      <c r="I41" s="91">
        <f t="shared" si="5"/>
        <v>0</v>
      </c>
      <c r="J41" s="73"/>
      <c r="K41" s="73"/>
      <c r="L41" s="73"/>
      <c r="M41" s="73"/>
      <c r="N41" s="73"/>
      <c r="O41" s="73"/>
      <c r="P41" s="73"/>
      <c r="Q41" s="73"/>
      <c r="R41" s="73"/>
      <c r="S41" s="73"/>
      <c r="T41" s="73"/>
      <c r="U41" s="73"/>
      <c r="V41" s="73"/>
      <c r="W41" s="73"/>
      <c r="X41" s="73"/>
      <c r="Y41" s="73"/>
      <c r="Z41" s="73"/>
      <c r="AA41" s="69">
        <f t="shared" si="66"/>
        <v>18.46</v>
      </c>
      <c r="AB41" s="69">
        <f t="shared" si="67"/>
        <v>0</v>
      </c>
      <c r="AC41" s="69">
        <f t="shared" si="1"/>
        <v>0</v>
      </c>
      <c r="AD41" s="40">
        <f>'Detran MT'!G42</f>
        <v>12.5</v>
      </c>
      <c r="AE41" s="40">
        <f>'Detran MT'!H42</f>
        <v>4.66</v>
      </c>
      <c r="AF41" s="40">
        <f>'Detran MT'!I42</f>
        <v>0</v>
      </c>
      <c r="AG41" s="40">
        <f>'Detran MT'!J42</f>
        <v>11.05</v>
      </c>
      <c r="AH41" s="40">
        <f>'Detran MT'!K42</f>
        <v>15.71</v>
      </c>
      <c r="AI41" s="40">
        <f>'Detran MT'!L42</f>
        <v>216.50360000000001</v>
      </c>
      <c r="AJ41" s="40">
        <f>'Detran MT'!M42</f>
        <v>0</v>
      </c>
      <c r="AK41" s="40">
        <f>'Detran MT'!N42</f>
        <v>513.37639999999999</v>
      </c>
      <c r="AL41" s="40">
        <f>'Detran MT'!O42</f>
        <v>729.88</v>
      </c>
      <c r="AM41" s="40">
        <f>'Detran Inical'!G41</f>
        <v>15.02</v>
      </c>
      <c r="AN41" s="40">
        <f>'Detran Inical'!H41</f>
        <v>18.88</v>
      </c>
      <c r="AO41" s="40">
        <f>'Detran Inical'!I41</f>
        <v>877.16</v>
      </c>
      <c r="AP41" s="92">
        <f t="shared" si="3"/>
        <v>1</v>
      </c>
      <c r="AQ41" s="69">
        <f t="shared" si="68"/>
        <v>18.46</v>
      </c>
      <c r="AR41" s="69">
        <f t="shared" si="69"/>
        <v>0</v>
      </c>
      <c r="AS41" s="69">
        <f t="shared" si="4"/>
        <v>0</v>
      </c>
      <c r="AT41" s="69">
        <f t="shared" si="70"/>
        <v>18.46</v>
      </c>
      <c r="AU41" s="69">
        <f t="shared" si="71"/>
        <v>0</v>
      </c>
      <c r="AV41" s="69">
        <f t="shared" ref="AV41:AW41" si="76">H41-AT41</f>
        <v>0</v>
      </c>
      <c r="AW41" s="69">
        <f t="shared" si="76"/>
        <v>0</v>
      </c>
    </row>
    <row r="42" spans="1:49" ht="42.75" x14ac:dyDescent="0.2">
      <c r="A42" s="88" t="s">
        <v>293</v>
      </c>
      <c r="B42" s="88" t="s">
        <v>294</v>
      </c>
      <c r="C42" s="88" t="s">
        <v>21</v>
      </c>
      <c r="D42" s="89" t="s">
        <v>295</v>
      </c>
      <c r="E42" s="88" t="s">
        <v>77</v>
      </c>
      <c r="F42" s="90"/>
      <c r="G42" s="91">
        <f>'Orçamento Analítico'!J337</f>
        <v>164.2</v>
      </c>
      <c r="H42" s="91">
        <f>'Orçamento Analítico'!J347</f>
        <v>204.75</v>
      </c>
      <c r="I42" s="91">
        <f t="shared" si="5"/>
        <v>0</v>
      </c>
      <c r="J42" s="73"/>
      <c r="K42" s="73"/>
      <c r="L42" s="73"/>
      <c r="M42" s="73"/>
      <c r="N42" s="73"/>
      <c r="O42" s="73"/>
      <c r="P42" s="73"/>
      <c r="Q42" s="73"/>
      <c r="R42" s="73"/>
      <c r="S42" s="73"/>
      <c r="T42" s="73"/>
      <c r="U42" s="73"/>
      <c r="V42" s="73"/>
      <c r="W42" s="73"/>
      <c r="X42" s="73"/>
      <c r="Y42" s="73"/>
      <c r="Z42" s="73"/>
      <c r="AA42" s="69">
        <f t="shared" si="66"/>
        <v>204.75</v>
      </c>
      <c r="AB42" s="69">
        <f t="shared" si="67"/>
        <v>0</v>
      </c>
      <c r="AC42" s="69">
        <f t="shared" si="1"/>
        <v>0</v>
      </c>
      <c r="AD42" s="40">
        <f>'Detran MT'!G43</f>
        <v>149.61000000000001</v>
      </c>
      <c r="AE42" s="40">
        <f>'Detran MT'!H43</f>
        <v>30.7</v>
      </c>
      <c r="AF42" s="40">
        <f>'Detran MT'!I43</f>
        <v>0</v>
      </c>
      <c r="AG42" s="40">
        <f>'Detran MT'!J43</f>
        <v>157.35</v>
      </c>
      <c r="AH42" s="40">
        <f>'Detran MT'!K43</f>
        <v>188.05</v>
      </c>
      <c r="AI42" s="40">
        <f>'Detran MT'!L43</f>
        <v>458.351</v>
      </c>
      <c r="AJ42" s="40">
        <f>'Detran MT'!M43</f>
        <v>0</v>
      </c>
      <c r="AK42" s="40">
        <f>'Detran MT'!N43</f>
        <v>2349.2289999999998</v>
      </c>
      <c r="AL42" s="40">
        <f>'Detran MT'!O43</f>
        <v>2807.58</v>
      </c>
      <c r="AM42" s="40">
        <f>'Detran Inical'!G42</f>
        <v>185.42</v>
      </c>
      <c r="AN42" s="40">
        <f>'Detran Inical'!H42</f>
        <v>233.07</v>
      </c>
      <c r="AO42" s="40">
        <f>'Detran Inical'!I42</f>
        <v>3479.73</v>
      </c>
      <c r="AP42" s="92">
        <f t="shared" si="3"/>
        <v>1</v>
      </c>
      <c r="AQ42" s="69">
        <f t="shared" si="68"/>
        <v>204.75</v>
      </c>
      <c r="AR42" s="69">
        <f t="shared" si="69"/>
        <v>0</v>
      </c>
      <c r="AS42" s="69">
        <f t="shared" si="4"/>
        <v>0</v>
      </c>
      <c r="AT42" s="69">
        <f t="shared" si="70"/>
        <v>204.75</v>
      </c>
      <c r="AU42" s="69">
        <f t="shared" si="71"/>
        <v>0</v>
      </c>
      <c r="AV42" s="69">
        <f t="shared" ref="AV42:AW42" si="77">H42-AT42</f>
        <v>0</v>
      </c>
      <c r="AW42" s="69">
        <f t="shared" si="77"/>
        <v>0</v>
      </c>
    </row>
    <row r="43" spans="1:49" x14ac:dyDescent="0.25">
      <c r="A43" s="77" t="s">
        <v>307</v>
      </c>
      <c r="B43" s="77" t="s">
        <v>1593</v>
      </c>
      <c r="C43" s="78"/>
      <c r="D43" s="79" t="s">
        <v>308</v>
      </c>
      <c r="E43" s="80"/>
      <c r="F43" s="81">
        <v>1</v>
      </c>
      <c r="G43" s="80" t="s">
        <v>1594</v>
      </c>
      <c r="H43" s="82"/>
      <c r="I43" s="82">
        <f>TRUNC(SUM(I44:I46))</f>
        <v>0</v>
      </c>
      <c r="J43" s="82">
        <f t="shared" ref="J43:Z43" si="78">I43</f>
        <v>0</v>
      </c>
      <c r="K43" s="82">
        <f t="shared" si="78"/>
        <v>0</v>
      </c>
      <c r="L43" s="82">
        <f t="shared" si="78"/>
        <v>0</v>
      </c>
      <c r="M43" s="82">
        <f t="shared" si="78"/>
        <v>0</v>
      </c>
      <c r="N43" s="82">
        <f t="shared" si="78"/>
        <v>0</v>
      </c>
      <c r="O43" s="82">
        <f t="shared" si="78"/>
        <v>0</v>
      </c>
      <c r="P43" s="82">
        <f t="shared" si="78"/>
        <v>0</v>
      </c>
      <c r="Q43" s="82">
        <f t="shared" si="78"/>
        <v>0</v>
      </c>
      <c r="R43" s="82">
        <f t="shared" si="78"/>
        <v>0</v>
      </c>
      <c r="S43" s="82">
        <f t="shared" si="78"/>
        <v>0</v>
      </c>
      <c r="T43" s="82">
        <f t="shared" si="78"/>
        <v>0</v>
      </c>
      <c r="U43" s="82">
        <f t="shared" si="78"/>
        <v>0</v>
      </c>
      <c r="V43" s="82">
        <f t="shared" si="78"/>
        <v>0</v>
      </c>
      <c r="W43" s="82">
        <f t="shared" si="78"/>
        <v>0</v>
      </c>
      <c r="X43" s="82">
        <f t="shared" si="78"/>
        <v>0</v>
      </c>
      <c r="Y43" s="82">
        <f t="shared" si="78"/>
        <v>0</v>
      </c>
      <c r="Z43" s="82">
        <f t="shared" si="78"/>
        <v>0</v>
      </c>
      <c r="AA43" s="83"/>
      <c r="AB43" s="83">
        <f>SUM(AB44:AB46)</f>
        <v>0</v>
      </c>
      <c r="AC43" s="84">
        <f t="shared" si="1"/>
        <v>0</v>
      </c>
      <c r="AD43" s="73"/>
      <c r="AE43" s="73"/>
      <c r="AF43" s="73"/>
      <c r="AG43" s="73"/>
      <c r="AH43" s="85">
        <f t="shared" ref="AH43:AL43" si="79">SUM(AH44:AH46)</f>
        <v>245.77</v>
      </c>
      <c r="AI43" s="85">
        <f t="shared" si="79"/>
        <v>9449.4784</v>
      </c>
      <c r="AJ43" s="85">
        <f t="shared" si="79"/>
        <v>0</v>
      </c>
      <c r="AK43" s="85">
        <f t="shared" si="79"/>
        <v>10235.151599999999</v>
      </c>
      <c r="AL43" s="85">
        <f t="shared" si="79"/>
        <v>19684.630000000005</v>
      </c>
      <c r="AM43" s="85"/>
      <c r="AN43" s="85"/>
      <c r="AO43" s="85">
        <f>SUM(AO44:AO46)</f>
        <v>22603.27</v>
      </c>
      <c r="AP43" s="92">
        <f t="shared" si="3"/>
        <v>1</v>
      </c>
      <c r="AQ43" s="69"/>
      <c r="AR43" s="87">
        <f>SUM(AR44:AR46)</f>
        <v>0</v>
      </c>
      <c r="AS43" s="69">
        <f t="shared" si="4"/>
        <v>0</v>
      </c>
      <c r="AT43" s="69"/>
      <c r="AU43" s="87">
        <f>SUM(AU44:AU46)</f>
        <v>0</v>
      </c>
      <c r="AV43" s="73"/>
      <c r="AW43" s="73"/>
    </row>
    <row r="44" spans="1:49" ht="42.75" x14ac:dyDescent="0.2">
      <c r="A44" s="88" t="s">
        <v>309</v>
      </c>
      <c r="B44" s="88" t="s">
        <v>310</v>
      </c>
      <c r="C44" s="88" t="s">
        <v>21</v>
      </c>
      <c r="D44" s="89" t="s">
        <v>311</v>
      </c>
      <c r="E44" s="88" t="s">
        <v>77</v>
      </c>
      <c r="F44" s="146"/>
      <c r="G44" s="91">
        <f>'Orçamento Analítico'!J352</f>
        <v>80.050000000000011</v>
      </c>
      <c r="H44" s="91">
        <f>'Orçamento Analítico'!J360</f>
        <v>99.82</v>
      </c>
      <c r="I44" s="91">
        <f t="shared" si="5"/>
        <v>0</v>
      </c>
      <c r="J44" s="73"/>
      <c r="K44" s="73"/>
      <c r="L44" s="73"/>
      <c r="M44" s="73"/>
      <c r="N44" s="73"/>
      <c r="O44" s="73"/>
      <c r="P44" s="73"/>
      <c r="Q44" s="73"/>
      <c r="R44" s="73"/>
      <c r="S44" s="73"/>
      <c r="T44" s="73"/>
      <c r="U44" s="73"/>
      <c r="V44" s="73"/>
      <c r="W44" s="73"/>
      <c r="X44" s="73"/>
      <c r="Y44" s="73"/>
      <c r="Z44" s="73"/>
      <c r="AA44" s="69">
        <f t="shared" ref="AA44:AA46" si="80">TRUNC(G44*(1+G$2),2)</f>
        <v>99.82</v>
      </c>
      <c r="AB44" s="69">
        <f t="shared" ref="AB44:AB46" si="81">TRUNC(F44*AA44,2)</f>
        <v>0</v>
      </c>
      <c r="AC44" s="69">
        <f t="shared" si="1"/>
        <v>0</v>
      </c>
      <c r="AD44" s="40">
        <f>'Detran MT'!G45</f>
        <v>83.81</v>
      </c>
      <c r="AE44" s="40">
        <f>'Detran MT'!H45</f>
        <v>57.04</v>
      </c>
      <c r="AF44" s="40">
        <f>'Detran MT'!I45</f>
        <v>0</v>
      </c>
      <c r="AG44" s="40">
        <f>'Detran MT'!J45</f>
        <v>48.3</v>
      </c>
      <c r="AH44" s="40">
        <f>'Detran MT'!K45</f>
        <v>105.34</v>
      </c>
      <c r="AI44" s="40">
        <f>'Detran MT'!L45</f>
        <v>7449.9943999999996</v>
      </c>
      <c r="AJ44" s="40">
        <f>'Detran MT'!M45</f>
        <v>0</v>
      </c>
      <c r="AK44" s="40">
        <f>'Detran MT'!N45</f>
        <v>6308.4556000000002</v>
      </c>
      <c r="AL44" s="40">
        <f>'Detran MT'!O45</f>
        <v>13758.45</v>
      </c>
      <c r="AM44" s="40">
        <f>'Detran Inical'!G44</f>
        <v>94.76</v>
      </c>
      <c r="AN44" s="40">
        <f>'Detran Inical'!H44</f>
        <v>119.11</v>
      </c>
      <c r="AO44" s="40">
        <f>'Detran Inical'!I44</f>
        <v>15556.95</v>
      </c>
      <c r="AP44" s="92">
        <f t="shared" si="3"/>
        <v>1</v>
      </c>
      <c r="AQ44" s="69">
        <f t="shared" ref="AQ44:AQ46" si="82">TRUNC(G44*(1+G$2),2)</f>
        <v>99.82</v>
      </c>
      <c r="AR44" s="69">
        <f t="shared" ref="AR44:AR46" si="83">TRUNC(F44*H44,2)</f>
        <v>0</v>
      </c>
      <c r="AS44" s="69">
        <f t="shared" si="4"/>
        <v>0</v>
      </c>
      <c r="AT44" s="69">
        <f t="shared" ref="AT44:AT46" si="84">TRUNC(G44*(1+G$2),2)</f>
        <v>99.82</v>
      </c>
      <c r="AU44" s="69">
        <f>F44*G44</f>
        <v>0</v>
      </c>
      <c r="AV44" s="69">
        <f t="shared" ref="AV44:AW44" si="85">H44-AT44</f>
        <v>0</v>
      </c>
      <c r="AW44" s="69">
        <f t="shared" si="85"/>
        <v>0</v>
      </c>
    </row>
    <row r="45" spans="1:49" ht="14.25" x14ac:dyDescent="0.2">
      <c r="A45" s="88" t="s">
        <v>321</v>
      </c>
      <c r="B45" s="88" t="s">
        <v>322</v>
      </c>
      <c r="C45" s="88" t="s">
        <v>21</v>
      </c>
      <c r="D45" s="89" t="s">
        <v>323</v>
      </c>
      <c r="E45" s="88" t="s">
        <v>83</v>
      </c>
      <c r="F45" s="146"/>
      <c r="G45" s="91">
        <f>'Orçamento Analítico'!J364</f>
        <v>63.550000000000004</v>
      </c>
      <c r="H45" s="91">
        <f>'Orçamento Analítico'!J374</f>
        <v>79.239999999999995</v>
      </c>
      <c r="I45" s="91">
        <f t="shared" si="5"/>
        <v>0</v>
      </c>
      <c r="J45" s="73"/>
      <c r="K45" s="73"/>
      <c r="L45" s="73"/>
      <c r="M45" s="73"/>
      <c r="N45" s="73"/>
      <c r="O45" s="73"/>
      <c r="P45" s="73"/>
      <c r="Q45" s="73"/>
      <c r="R45" s="73"/>
      <c r="S45" s="73"/>
      <c r="T45" s="73"/>
      <c r="U45" s="73"/>
      <c r="V45" s="73"/>
      <c r="W45" s="73"/>
      <c r="X45" s="73"/>
      <c r="Y45" s="73"/>
      <c r="Z45" s="73"/>
      <c r="AA45" s="69">
        <f t="shared" si="80"/>
        <v>79.239999999999995</v>
      </c>
      <c r="AB45" s="69">
        <f t="shared" si="81"/>
        <v>0</v>
      </c>
      <c r="AC45" s="69">
        <f t="shared" si="1"/>
        <v>0</v>
      </c>
      <c r="AD45" s="40">
        <f>'Detran MT'!G46</f>
        <v>63.91</v>
      </c>
      <c r="AE45" s="40">
        <f>'Detran MT'!H46</f>
        <v>28.49</v>
      </c>
      <c r="AF45" s="40">
        <f>'Detran MT'!I46</f>
        <v>0</v>
      </c>
      <c r="AG45" s="40">
        <f>'Detran MT'!J46</f>
        <v>51.84</v>
      </c>
      <c r="AH45" s="40">
        <f>'Detran MT'!K46</f>
        <v>80.33</v>
      </c>
      <c r="AI45" s="40">
        <f>'Detran MT'!L46</f>
        <v>1498.5740000000001</v>
      </c>
      <c r="AJ45" s="40">
        <f>'Detran MT'!M46</f>
        <v>0</v>
      </c>
      <c r="AK45" s="40">
        <f>'Detran MT'!N46</f>
        <v>2726.7759999999998</v>
      </c>
      <c r="AL45" s="40">
        <f>'Detran MT'!O46</f>
        <v>4225.3500000000004</v>
      </c>
      <c r="AM45" s="40">
        <f>'Detran Inical'!G45</f>
        <v>75.67</v>
      </c>
      <c r="AN45" s="40">
        <f>'Detran Inical'!H45</f>
        <v>95.11</v>
      </c>
      <c r="AO45" s="40">
        <f>'Detran Inical'!I45</f>
        <v>5002.78</v>
      </c>
      <c r="AP45" s="92">
        <f t="shared" si="3"/>
        <v>1</v>
      </c>
      <c r="AQ45" s="69">
        <f t="shared" si="82"/>
        <v>79.239999999999995</v>
      </c>
      <c r="AR45" s="69">
        <f t="shared" si="83"/>
        <v>0</v>
      </c>
      <c r="AS45" s="69">
        <f t="shared" si="4"/>
        <v>0</v>
      </c>
      <c r="AT45" s="69">
        <f t="shared" si="84"/>
        <v>79.239999999999995</v>
      </c>
      <c r="AU45" s="69">
        <f t="shared" ref="AU45:AU46" si="86">F45*G45</f>
        <v>0</v>
      </c>
      <c r="AV45" s="69">
        <f t="shared" ref="AV45:AW45" si="87">H45-AT45</f>
        <v>0</v>
      </c>
      <c r="AW45" s="69">
        <f t="shared" si="87"/>
        <v>0</v>
      </c>
    </row>
    <row r="46" spans="1:49" ht="14.25" x14ac:dyDescent="0.2">
      <c r="A46" s="88" t="s">
        <v>331</v>
      </c>
      <c r="B46" s="88" t="s">
        <v>332</v>
      </c>
      <c r="C46" s="88" t="s">
        <v>21</v>
      </c>
      <c r="D46" s="89" t="s">
        <v>333</v>
      </c>
      <c r="E46" s="88" t="s">
        <v>83</v>
      </c>
      <c r="F46" s="146"/>
      <c r="G46" s="91">
        <f>'Orçamento Analítico'!J378</f>
        <v>47.69</v>
      </c>
      <c r="H46" s="91">
        <f>'Orçamento Analítico'!J387</f>
        <v>59.46</v>
      </c>
      <c r="I46" s="91">
        <f t="shared" si="5"/>
        <v>0</v>
      </c>
      <c r="J46" s="73"/>
      <c r="K46" s="73"/>
      <c r="L46" s="73"/>
      <c r="M46" s="73"/>
      <c r="N46" s="73"/>
      <c r="O46" s="73"/>
      <c r="P46" s="73"/>
      <c r="Q46" s="73"/>
      <c r="R46" s="73"/>
      <c r="S46" s="73"/>
      <c r="T46" s="73"/>
      <c r="U46" s="73"/>
      <c r="V46" s="73"/>
      <c r="W46" s="73"/>
      <c r="X46" s="73"/>
      <c r="Y46" s="73"/>
      <c r="Z46" s="73"/>
      <c r="AA46" s="69">
        <f t="shared" si="80"/>
        <v>59.46</v>
      </c>
      <c r="AB46" s="69">
        <f t="shared" si="81"/>
        <v>0</v>
      </c>
      <c r="AC46" s="69">
        <f t="shared" si="1"/>
        <v>0</v>
      </c>
      <c r="AD46" s="40">
        <f>'Detran MT'!G47</f>
        <v>47.82</v>
      </c>
      <c r="AE46" s="40">
        <f>'Detran MT'!H47</f>
        <v>17.7</v>
      </c>
      <c r="AF46" s="40">
        <f>'Detran MT'!I47</f>
        <v>0</v>
      </c>
      <c r="AG46" s="40">
        <f>'Detran MT'!J47</f>
        <v>42.4</v>
      </c>
      <c r="AH46" s="40">
        <f>'Detran MT'!K47</f>
        <v>60.1</v>
      </c>
      <c r="AI46" s="40">
        <f>'Detran MT'!L47</f>
        <v>500.91</v>
      </c>
      <c r="AJ46" s="40">
        <f>'Detran MT'!M47</f>
        <v>0</v>
      </c>
      <c r="AK46" s="40">
        <f>'Detran MT'!N47</f>
        <v>1199.92</v>
      </c>
      <c r="AL46" s="40">
        <f>'Detran MT'!O47</f>
        <v>1700.83</v>
      </c>
      <c r="AM46" s="40">
        <f>'Detran Inical'!G46</f>
        <v>57.45</v>
      </c>
      <c r="AN46" s="40">
        <f>'Detran Inical'!H46</f>
        <v>72.209999999999994</v>
      </c>
      <c r="AO46" s="40">
        <f>'Detran Inical'!I46</f>
        <v>2043.54</v>
      </c>
      <c r="AP46" s="92">
        <f t="shared" si="3"/>
        <v>1</v>
      </c>
      <c r="AQ46" s="69">
        <f t="shared" si="82"/>
        <v>59.46</v>
      </c>
      <c r="AR46" s="69">
        <f t="shared" si="83"/>
        <v>0</v>
      </c>
      <c r="AS46" s="69">
        <f t="shared" si="4"/>
        <v>0</v>
      </c>
      <c r="AT46" s="69">
        <f t="shared" si="84"/>
        <v>59.46</v>
      </c>
      <c r="AU46" s="69">
        <f t="shared" si="86"/>
        <v>0</v>
      </c>
      <c r="AV46" s="69">
        <f t="shared" ref="AV46:AW46" si="88">H46-AT46</f>
        <v>0</v>
      </c>
      <c r="AW46" s="69">
        <f t="shared" si="88"/>
        <v>0</v>
      </c>
    </row>
    <row r="47" spans="1:49" x14ac:dyDescent="0.25">
      <c r="A47" s="77" t="s">
        <v>335</v>
      </c>
      <c r="B47" s="77" t="s">
        <v>1593</v>
      </c>
      <c r="C47" s="78"/>
      <c r="D47" s="79" t="s">
        <v>336</v>
      </c>
      <c r="E47" s="80"/>
      <c r="F47" s="81">
        <v>1</v>
      </c>
      <c r="G47" s="80" t="s">
        <v>1594</v>
      </c>
      <c r="H47" s="82"/>
      <c r="I47" s="82">
        <f>SUM(I48:I54)</f>
        <v>123079.78000000001</v>
      </c>
      <c r="J47" s="73"/>
      <c r="K47" s="73"/>
      <c r="L47" s="73"/>
      <c r="M47" s="73"/>
      <c r="N47" s="73"/>
      <c r="O47" s="73"/>
      <c r="P47" s="73"/>
      <c r="Q47" s="73"/>
      <c r="R47" s="73"/>
      <c r="S47" s="73"/>
      <c r="T47" s="73"/>
      <c r="U47" s="73"/>
      <c r="V47" s="73"/>
      <c r="W47" s="73"/>
      <c r="X47" s="73"/>
      <c r="Y47" s="73"/>
      <c r="Z47" s="73"/>
      <c r="AA47" s="80"/>
      <c r="AB47" s="93">
        <f>SUM(AB48:AB54)</f>
        <v>123079.78000000001</v>
      </c>
      <c r="AC47" s="84">
        <f t="shared" si="1"/>
        <v>0</v>
      </c>
      <c r="AD47" s="73"/>
      <c r="AE47" s="73"/>
      <c r="AF47" s="73"/>
      <c r="AG47" s="73"/>
      <c r="AH47" s="85">
        <f t="shared" ref="AH47:AL47" si="89">SUM(AH48:AH54)</f>
        <v>4286.57</v>
      </c>
      <c r="AI47" s="85">
        <f t="shared" si="89"/>
        <v>14471.436199999998</v>
      </c>
      <c r="AJ47" s="85">
        <f t="shared" si="89"/>
        <v>0</v>
      </c>
      <c r="AK47" s="85">
        <f t="shared" si="89"/>
        <v>117522.3438</v>
      </c>
      <c r="AL47" s="85">
        <f t="shared" si="89"/>
        <v>131993.78</v>
      </c>
      <c r="AM47" s="85"/>
      <c r="AN47" s="85"/>
      <c r="AO47" s="85">
        <f>SUM(AO48:AO54)</f>
        <v>165645.75</v>
      </c>
      <c r="AP47" s="86">
        <f t="shared" si="3"/>
        <v>0.25696988905540885</v>
      </c>
      <c r="AQ47" s="69"/>
      <c r="AR47" s="87">
        <f>SUM(AR48:AR54)</f>
        <v>123079.78000000001</v>
      </c>
      <c r="AS47" s="69">
        <f t="shared" si="4"/>
        <v>0</v>
      </c>
      <c r="AT47" s="69"/>
      <c r="AU47" s="87">
        <f>SUM(AU48:AU54)</f>
        <v>98705.886899999998</v>
      </c>
      <c r="AV47" s="73"/>
      <c r="AW47" s="73"/>
    </row>
    <row r="48" spans="1:49" ht="42.75" x14ac:dyDescent="0.2">
      <c r="A48" s="88" t="s">
        <v>337</v>
      </c>
      <c r="B48" s="88" t="s">
        <v>338</v>
      </c>
      <c r="C48" s="88" t="s">
        <v>21</v>
      </c>
      <c r="D48" s="89" t="s">
        <v>339</v>
      </c>
      <c r="E48" s="88" t="s">
        <v>159</v>
      </c>
      <c r="F48" s="90">
        <v>8</v>
      </c>
      <c r="G48" s="91">
        <f>'Orçamento Analítico'!J392</f>
        <v>1656.61</v>
      </c>
      <c r="H48" s="91">
        <f>'Orçamento Analítico'!J400</f>
        <v>2065.79</v>
      </c>
      <c r="I48" s="91">
        <f t="shared" si="5"/>
        <v>16526.32</v>
      </c>
      <c r="J48" s="73"/>
      <c r="K48" s="73"/>
      <c r="L48" s="73"/>
      <c r="M48" s="73"/>
      <c r="N48" s="73"/>
      <c r="O48" s="73"/>
      <c r="P48" s="73"/>
      <c r="Q48" s="73"/>
      <c r="R48" s="73"/>
      <c r="S48" s="73"/>
      <c r="T48" s="73"/>
      <c r="U48" s="73"/>
      <c r="V48" s="73"/>
      <c r="W48" s="73"/>
      <c r="X48" s="73"/>
      <c r="Y48" s="73"/>
      <c r="Z48" s="73"/>
      <c r="AA48" s="69">
        <f t="shared" ref="AA48:AA54" si="90">TRUNC(G48*(1+G$2),2)</f>
        <v>2065.79</v>
      </c>
      <c r="AB48" s="69">
        <f t="shared" ref="AB48:AB54" si="91">TRUNC(F48*AA48,2)</f>
        <v>16526.32</v>
      </c>
      <c r="AC48" s="69">
        <f t="shared" si="1"/>
        <v>0</v>
      </c>
      <c r="AD48" s="40">
        <f>'Detran MT'!G49</f>
        <v>1599.1</v>
      </c>
      <c r="AE48" s="40">
        <f>'Detran MT'!H49</f>
        <v>317.27999999999997</v>
      </c>
      <c r="AF48" s="40">
        <f>'Detran MT'!I49</f>
        <v>0</v>
      </c>
      <c r="AG48" s="40">
        <f>'Detran MT'!J49</f>
        <v>1692.78</v>
      </c>
      <c r="AH48" s="40">
        <f>'Detran MT'!K49</f>
        <v>2010.06</v>
      </c>
      <c r="AI48" s="40">
        <f>'Detran MT'!L49</f>
        <v>2538.2399999999998</v>
      </c>
      <c r="AJ48" s="40">
        <f>'Detran MT'!M49</f>
        <v>0</v>
      </c>
      <c r="AK48" s="40">
        <f>'Detran MT'!N49</f>
        <v>13542.24</v>
      </c>
      <c r="AL48" s="40">
        <f>'Detran MT'!O49</f>
        <v>16080.48</v>
      </c>
      <c r="AM48" s="40">
        <f>'Detran Inical'!G48</f>
        <v>1984.06</v>
      </c>
      <c r="AN48" s="40">
        <f>'Detran Inical'!H48</f>
        <v>2493.96</v>
      </c>
      <c r="AO48" s="40">
        <f>'Detran Inical'!I48</f>
        <v>19951.68</v>
      </c>
      <c r="AP48" s="92">
        <f t="shared" si="3"/>
        <v>0.17168278561003392</v>
      </c>
      <c r="AQ48" s="69">
        <f t="shared" ref="AQ48:AQ54" si="92">TRUNC(G48*(1+G$2),2)</f>
        <v>2065.79</v>
      </c>
      <c r="AR48" s="69">
        <f t="shared" ref="AR48:AR54" si="93">TRUNC(F48*H48,2)</f>
        <v>16526.32</v>
      </c>
      <c r="AS48" s="69">
        <f t="shared" si="4"/>
        <v>0</v>
      </c>
      <c r="AT48" s="69">
        <f t="shared" ref="AT48:AT54" si="94">TRUNC(G48*(1+G$2),2)</f>
        <v>2065.79</v>
      </c>
      <c r="AU48" s="69">
        <f>F48*G48</f>
        <v>13252.88</v>
      </c>
      <c r="AV48" s="69">
        <f t="shared" ref="AV48:AW48" si="95">H48-AT48</f>
        <v>0</v>
      </c>
      <c r="AW48" s="69">
        <f t="shared" si="95"/>
        <v>3273.4400000000005</v>
      </c>
    </row>
    <row r="49" spans="1:50" ht="42.75" x14ac:dyDescent="0.2">
      <c r="A49" s="88" t="s">
        <v>349</v>
      </c>
      <c r="B49" s="88" t="s">
        <v>350</v>
      </c>
      <c r="C49" s="88" t="s">
        <v>21</v>
      </c>
      <c r="D49" s="89" t="s">
        <v>351</v>
      </c>
      <c r="E49" s="88" t="s">
        <v>159</v>
      </c>
      <c r="F49" s="90">
        <v>8</v>
      </c>
      <c r="G49" s="91">
        <f>'Orçamento Analítico'!J404</f>
        <v>1561.62</v>
      </c>
      <c r="H49" s="91">
        <f>'Orçamento Analítico'!J412</f>
        <v>1947.34</v>
      </c>
      <c r="I49" s="91">
        <f t="shared" si="5"/>
        <v>15578.72</v>
      </c>
      <c r="J49" s="73"/>
      <c r="K49" s="73"/>
      <c r="L49" s="73"/>
      <c r="M49" s="73"/>
      <c r="N49" s="73"/>
      <c r="O49" s="73"/>
      <c r="P49" s="73"/>
      <c r="Q49" s="73"/>
      <c r="R49" s="73"/>
      <c r="S49" s="73"/>
      <c r="T49" s="73"/>
      <c r="U49" s="73"/>
      <c r="V49" s="73"/>
      <c r="W49" s="73"/>
      <c r="X49" s="73"/>
      <c r="Y49" s="73"/>
      <c r="Z49" s="73"/>
      <c r="AA49" s="69">
        <f t="shared" si="90"/>
        <v>1947.34</v>
      </c>
      <c r="AB49" s="69">
        <f t="shared" si="91"/>
        <v>15578.72</v>
      </c>
      <c r="AC49" s="69">
        <f t="shared" si="1"/>
        <v>0</v>
      </c>
      <c r="AD49" s="40">
        <f>'Detran MT'!G50</f>
        <v>1508.85</v>
      </c>
      <c r="AE49" s="40">
        <f>'Detran MT'!H50</f>
        <v>317.27999999999997</v>
      </c>
      <c r="AF49" s="40">
        <f>'Detran MT'!I50</f>
        <v>0</v>
      </c>
      <c r="AG49" s="40">
        <f>'Detran MT'!J50</f>
        <v>1579.34</v>
      </c>
      <c r="AH49" s="40">
        <f>'Detran MT'!K50</f>
        <v>1896.62</v>
      </c>
      <c r="AI49" s="40">
        <f>'Detran MT'!L50</f>
        <v>2538.2399999999998</v>
      </c>
      <c r="AJ49" s="40">
        <f>'Detran MT'!M50</f>
        <v>0</v>
      </c>
      <c r="AK49" s="40">
        <f>'Detran MT'!N50</f>
        <v>12634.72</v>
      </c>
      <c r="AL49" s="40">
        <f>'Detran MT'!O50</f>
        <v>15172.96</v>
      </c>
      <c r="AM49" s="40">
        <f>'Detran Inical'!G49</f>
        <v>1868.01</v>
      </c>
      <c r="AN49" s="40">
        <f>'Detran Inical'!H49</f>
        <v>2348.08</v>
      </c>
      <c r="AO49" s="40">
        <f>'Detran Inical'!I49</f>
        <v>18784.64</v>
      </c>
      <c r="AP49" s="92">
        <f t="shared" si="3"/>
        <v>0.17066709822493276</v>
      </c>
      <c r="AQ49" s="69">
        <f t="shared" si="92"/>
        <v>1947.34</v>
      </c>
      <c r="AR49" s="69">
        <f t="shared" si="93"/>
        <v>15578.72</v>
      </c>
      <c r="AS49" s="69">
        <f t="shared" si="4"/>
        <v>0</v>
      </c>
      <c r="AT49" s="69">
        <f t="shared" si="94"/>
        <v>1947.34</v>
      </c>
      <c r="AU49" s="69">
        <f t="shared" ref="AU49:AU54" si="96">F49*G49</f>
        <v>12492.96</v>
      </c>
      <c r="AV49" s="69">
        <f t="shared" ref="AV49:AW49" si="97">H49-AT49</f>
        <v>0</v>
      </c>
      <c r="AW49" s="69">
        <f t="shared" si="97"/>
        <v>3085.76</v>
      </c>
    </row>
    <row r="50" spans="1:50" ht="28.5" x14ac:dyDescent="0.2">
      <c r="A50" s="88" t="s">
        <v>352</v>
      </c>
      <c r="B50" s="88" t="s">
        <v>353</v>
      </c>
      <c r="C50" s="88" t="s">
        <v>21</v>
      </c>
      <c r="D50" s="89" t="s">
        <v>354</v>
      </c>
      <c r="E50" s="88" t="s">
        <v>77</v>
      </c>
      <c r="F50" s="90">
        <v>368.23</v>
      </c>
      <c r="G50" s="91">
        <f>'Orçamento Analítico'!J416</f>
        <v>109.72</v>
      </c>
      <c r="H50" s="91">
        <f>'Orçamento Analítico'!J424</f>
        <v>136.82</v>
      </c>
      <c r="I50" s="91">
        <f t="shared" si="5"/>
        <v>50381.22</v>
      </c>
      <c r="J50" s="73"/>
      <c r="K50" s="73"/>
      <c r="L50" s="73"/>
      <c r="M50" s="73"/>
      <c r="N50" s="73"/>
      <c r="O50" s="73"/>
      <c r="P50" s="73"/>
      <c r="Q50" s="73"/>
      <c r="R50" s="73"/>
      <c r="S50" s="73"/>
      <c r="T50" s="73"/>
      <c r="U50" s="73"/>
      <c r="V50" s="73"/>
      <c r="W50" s="73"/>
      <c r="X50" s="73"/>
      <c r="Y50" s="73"/>
      <c r="Z50" s="73"/>
      <c r="AA50" s="69">
        <f t="shared" si="90"/>
        <v>136.82</v>
      </c>
      <c r="AB50" s="69">
        <f t="shared" si="91"/>
        <v>50381.22</v>
      </c>
      <c r="AC50" s="69">
        <f t="shared" si="1"/>
        <v>0</v>
      </c>
      <c r="AD50" s="40">
        <f>'Detran MT'!G51</f>
        <v>126.14</v>
      </c>
      <c r="AE50" s="40">
        <f>'Detran MT'!H51</f>
        <v>2.57</v>
      </c>
      <c r="AF50" s="40">
        <f>'Detran MT'!I51</f>
        <v>0</v>
      </c>
      <c r="AG50" s="40">
        <f>'Detran MT'!J51</f>
        <v>155.97999999999999</v>
      </c>
      <c r="AH50" s="40">
        <f>'Detran MT'!K51</f>
        <v>158.55000000000001</v>
      </c>
      <c r="AI50" s="40">
        <f>'Detran MT'!L51</f>
        <v>946.35109999999997</v>
      </c>
      <c r="AJ50" s="40">
        <f>'Detran MT'!M51</f>
        <v>0</v>
      </c>
      <c r="AK50" s="40">
        <f>'Detran MT'!N51</f>
        <v>57436.508900000001</v>
      </c>
      <c r="AL50" s="40">
        <f>'Detran MT'!O51</f>
        <v>58382.86</v>
      </c>
      <c r="AM50" s="40">
        <f>'Detran Inical'!G50</f>
        <v>161.66999999999999</v>
      </c>
      <c r="AN50" s="40">
        <f>'Detran Inical'!H50</f>
        <v>203.21</v>
      </c>
      <c r="AO50" s="40">
        <f>'Detran Inical'!I50</f>
        <v>74828.009999999995</v>
      </c>
      <c r="AP50" s="92">
        <f t="shared" si="3"/>
        <v>0.32670640312364307</v>
      </c>
      <c r="AQ50" s="69">
        <f t="shared" si="92"/>
        <v>136.82</v>
      </c>
      <c r="AR50" s="69">
        <f t="shared" si="93"/>
        <v>50381.22</v>
      </c>
      <c r="AS50" s="69">
        <f t="shared" si="4"/>
        <v>0</v>
      </c>
      <c r="AT50" s="69">
        <f t="shared" si="94"/>
        <v>136.82</v>
      </c>
      <c r="AU50" s="69">
        <f t="shared" si="96"/>
        <v>40402.195599999999</v>
      </c>
      <c r="AV50" s="69">
        <f t="shared" ref="AV50:AW50" si="98">H50-AT50</f>
        <v>0</v>
      </c>
      <c r="AW50" s="69">
        <f t="shared" si="98"/>
        <v>9979.0244000000021</v>
      </c>
    </row>
    <row r="51" spans="1:50" ht="28.5" x14ac:dyDescent="0.2">
      <c r="A51" s="88" t="s">
        <v>365</v>
      </c>
      <c r="B51" s="88" t="s">
        <v>366</v>
      </c>
      <c r="C51" s="88" t="s">
        <v>63</v>
      </c>
      <c r="D51" s="89" t="s">
        <v>367</v>
      </c>
      <c r="E51" s="88" t="s">
        <v>83</v>
      </c>
      <c r="F51" s="90">
        <v>232.75</v>
      </c>
      <c r="G51" s="91">
        <f>'Orçamento Analítico'!J428</f>
        <v>61.33</v>
      </c>
      <c r="H51" s="91">
        <f>'Orçamento Analítico'!J433</f>
        <v>76.47</v>
      </c>
      <c r="I51" s="91">
        <f t="shared" si="5"/>
        <v>17798.39</v>
      </c>
      <c r="J51" s="73"/>
      <c r="K51" s="73"/>
      <c r="L51" s="73"/>
      <c r="M51" s="73"/>
      <c r="N51" s="73"/>
      <c r="O51" s="73"/>
      <c r="P51" s="73"/>
      <c r="Q51" s="73"/>
      <c r="R51" s="73"/>
      <c r="S51" s="73"/>
      <c r="T51" s="73"/>
      <c r="U51" s="73"/>
      <c r="V51" s="73"/>
      <c r="W51" s="73"/>
      <c r="X51" s="73"/>
      <c r="Y51" s="73"/>
      <c r="Z51" s="73"/>
      <c r="AA51" s="69">
        <f t="shared" si="90"/>
        <v>76.47</v>
      </c>
      <c r="AB51" s="69">
        <f t="shared" si="91"/>
        <v>17798.39</v>
      </c>
      <c r="AC51" s="69">
        <f t="shared" si="1"/>
        <v>0</v>
      </c>
      <c r="AD51" s="40">
        <f>'Detran MT'!G52</f>
        <v>59.31</v>
      </c>
      <c r="AE51" s="40">
        <f>'Detran MT'!H52</f>
        <v>13.63</v>
      </c>
      <c r="AF51" s="40">
        <f>'Detran MT'!I52</f>
        <v>0</v>
      </c>
      <c r="AG51" s="40">
        <f>'Detran MT'!J52</f>
        <v>60.92</v>
      </c>
      <c r="AH51" s="40">
        <f>'Detran MT'!K52</f>
        <v>74.55</v>
      </c>
      <c r="AI51" s="40">
        <f>'Detran MT'!L52</f>
        <v>3172.3825000000002</v>
      </c>
      <c r="AJ51" s="40">
        <f>'Detran MT'!M52</f>
        <v>0</v>
      </c>
      <c r="AK51" s="40">
        <f>'Detran MT'!N52</f>
        <v>14179.127500000001</v>
      </c>
      <c r="AL51" s="40">
        <f>'Detran MT'!O52</f>
        <v>17351.509999999998</v>
      </c>
      <c r="AM51" s="40">
        <f>'Detran Inical'!G51</f>
        <v>73.209999999999994</v>
      </c>
      <c r="AN51" s="40">
        <f>'Detran Inical'!H51</f>
        <v>92.02</v>
      </c>
      <c r="AO51" s="40">
        <f>'Detran Inical'!I51</f>
        <v>21417.65</v>
      </c>
      <c r="AP51" s="92">
        <f t="shared" si="3"/>
        <v>0.16898492598394321</v>
      </c>
      <c r="AQ51" s="69">
        <f t="shared" si="92"/>
        <v>76.47</v>
      </c>
      <c r="AR51" s="69">
        <f t="shared" si="93"/>
        <v>17798.39</v>
      </c>
      <c r="AS51" s="69">
        <f t="shared" si="4"/>
        <v>0</v>
      </c>
      <c r="AT51" s="69">
        <f t="shared" si="94"/>
        <v>76.47</v>
      </c>
      <c r="AU51" s="69">
        <f t="shared" si="96"/>
        <v>14274.557499999999</v>
      </c>
      <c r="AV51" s="69">
        <f t="shared" ref="AV51:AW51" si="99">H51-AT51</f>
        <v>0</v>
      </c>
      <c r="AW51" s="69">
        <f t="shared" si="99"/>
        <v>3523.8325000000004</v>
      </c>
    </row>
    <row r="52" spans="1:50" ht="28.5" x14ac:dyDescent="0.2">
      <c r="A52" s="88" t="s">
        <v>375</v>
      </c>
      <c r="B52" s="88" t="s">
        <v>376</v>
      </c>
      <c r="C52" s="88" t="s">
        <v>21</v>
      </c>
      <c r="D52" s="89" t="s">
        <v>377</v>
      </c>
      <c r="E52" s="88" t="s">
        <v>83</v>
      </c>
      <c r="F52" s="90">
        <v>136.65</v>
      </c>
      <c r="G52" s="91">
        <f>'Orçamento Analítico'!J437</f>
        <v>50.889999999999993</v>
      </c>
      <c r="H52" s="91">
        <f>'Orçamento Analítico'!J448</f>
        <v>63.45</v>
      </c>
      <c r="I52" s="91">
        <f t="shared" si="5"/>
        <v>8670.44</v>
      </c>
      <c r="J52" s="73"/>
      <c r="K52" s="73"/>
      <c r="L52" s="73"/>
      <c r="M52" s="73"/>
      <c r="N52" s="73"/>
      <c r="O52" s="73"/>
      <c r="P52" s="73"/>
      <c r="Q52" s="73"/>
      <c r="R52" s="73"/>
      <c r="S52" s="73"/>
      <c r="T52" s="73"/>
      <c r="U52" s="73"/>
      <c r="V52" s="73"/>
      <c r="W52" s="73"/>
      <c r="X52" s="73"/>
      <c r="Y52" s="73"/>
      <c r="Z52" s="73"/>
      <c r="AA52" s="69">
        <f t="shared" si="90"/>
        <v>63.45</v>
      </c>
      <c r="AB52" s="69">
        <f t="shared" si="91"/>
        <v>8670.44</v>
      </c>
      <c r="AC52" s="69">
        <f t="shared" si="1"/>
        <v>0</v>
      </c>
      <c r="AD52" s="40">
        <f>'Detran MT'!G53</f>
        <v>58.39</v>
      </c>
      <c r="AE52" s="40">
        <f>'Detran MT'!H53</f>
        <v>10.65</v>
      </c>
      <c r="AF52" s="40">
        <f>'Detran MT'!I53</f>
        <v>0</v>
      </c>
      <c r="AG52" s="40">
        <f>'Detran MT'!J53</f>
        <v>62.74</v>
      </c>
      <c r="AH52" s="40">
        <f>'Detran MT'!K53</f>
        <v>73.39</v>
      </c>
      <c r="AI52" s="40">
        <f>'Detran MT'!L53</f>
        <v>1455.3225</v>
      </c>
      <c r="AJ52" s="40">
        <f>'Detran MT'!M53</f>
        <v>0</v>
      </c>
      <c r="AK52" s="40">
        <f>'Detran MT'!N53</f>
        <v>8573.4174999999996</v>
      </c>
      <c r="AL52" s="40">
        <f>'Detran MT'!O53</f>
        <v>10028.74</v>
      </c>
      <c r="AM52" s="40">
        <f>'Detran Inical'!G52</f>
        <v>72.7</v>
      </c>
      <c r="AN52" s="40">
        <f>'Detran Inical'!H52</f>
        <v>91.38</v>
      </c>
      <c r="AO52" s="40">
        <f>'Detran Inical'!I52</f>
        <v>12487.07</v>
      </c>
      <c r="AP52" s="92">
        <f t="shared" si="3"/>
        <v>0.30564656080249408</v>
      </c>
      <c r="AQ52" s="69">
        <f t="shared" si="92"/>
        <v>63.45</v>
      </c>
      <c r="AR52" s="69">
        <f t="shared" si="93"/>
        <v>8670.44</v>
      </c>
      <c r="AS52" s="69">
        <f t="shared" si="4"/>
        <v>0</v>
      </c>
      <c r="AT52" s="69">
        <f t="shared" si="94"/>
        <v>63.45</v>
      </c>
      <c r="AU52" s="69">
        <f t="shared" si="96"/>
        <v>6954.1184999999996</v>
      </c>
      <c r="AV52" s="69">
        <f t="shared" ref="AV52:AW52" si="100">H52-AT52</f>
        <v>0</v>
      </c>
      <c r="AW52" s="69">
        <f t="shared" si="100"/>
        <v>1716.3215000000009</v>
      </c>
    </row>
    <row r="53" spans="1:50" ht="28.5" x14ac:dyDescent="0.2">
      <c r="A53" s="88" t="s">
        <v>390</v>
      </c>
      <c r="B53" s="88" t="s">
        <v>391</v>
      </c>
      <c r="C53" s="88" t="s">
        <v>21</v>
      </c>
      <c r="D53" s="89" t="s">
        <v>392</v>
      </c>
      <c r="E53" s="88" t="s">
        <v>83</v>
      </c>
      <c r="F53" s="90">
        <v>213.79</v>
      </c>
      <c r="G53" s="91">
        <f>'Orçamento Analítico'!J452</f>
        <v>8.9700000000000006</v>
      </c>
      <c r="H53" s="91">
        <f>'Orçamento Analítico'!J458</f>
        <v>11.18</v>
      </c>
      <c r="I53" s="91">
        <f t="shared" si="5"/>
        <v>2390.17</v>
      </c>
      <c r="J53" s="73"/>
      <c r="K53" s="73"/>
      <c r="L53" s="73"/>
      <c r="M53" s="73"/>
      <c r="N53" s="73"/>
      <c r="O53" s="73"/>
      <c r="P53" s="73"/>
      <c r="Q53" s="73"/>
      <c r="R53" s="73"/>
      <c r="S53" s="73"/>
      <c r="T53" s="73"/>
      <c r="U53" s="73"/>
      <c r="V53" s="73"/>
      <c r="W53" s="73"/>
      <c r="X53" s="73"/>
      <c r="Y53" s="73"/>
      <c r="Z53" s="73"/>
      <c r="AA53" s="69">
        <f t="shared" si="90"/>
        <v>11.18</v>
      </c>
      <c r="AB53" s="69">
        <f t="shared" si="91"/>
        <v>2390.17</v>
      </c>
      <c r="AC53" s="69">
        <f t="shared" si="1"/>
        <v>0</v>
      </c>
      <c r="AD53" s="40">
        <f>'Detran MT'!G54</f>
        <v>9.41</v>
      </c>
      <c r="AE53" s="40">
        <f>'Detran MT'!H54</f>
        <v>4.8499999999999996</v>
      </c>
      <c r="AF53" s="40">
        <f>'Detran MT'!I54</f>
        <v>0</v>
      </c>
      <c r="AG53" s="40">
        <f>'Detran MT'!J54</f>
        <v>6.97</v>
      </c>
      <c r="AH53" s="40">
        <f>'Detran MT'!K54</f>
        <v>11.82</v>
      </c>
      <c r="AI53" s="40">
        <f>'Detran MT'!L54</f>
        <v>1036.8815</v>
      </c>
      <c r="AJ53" s="40">
        <f>'Detran MT'!M54</f>
        <v>0</v>
      </c>
      <c r="AK53" s="40">
        <f>'Detran MT'!N54</f>
        <v>1490.1085</v>
      </c>
      <c r="AL53" s="40">
        <f>'Detran MT'!O54</f>
        <v>2526.9899999999998</v>
      </c>
      <c r="AM53" s="40">
        <f>'Detran Inical'!G53</f>
        <v>11</v>
      </c>
      <c r="AN53" s="40">
        <f>'Detran Inical'!H53</f>
        <v>13.82</v>
      </c>
      <c r="AO53" s="40">
        <f>'Detran Inical'!I53</f>
        <v>2954.57</v>
      </c>
      <c r="AP53" s="92">
        <f t="shared" si="3"/>
        <v>0.19102610532158659</v>
      </c>
      <c r="AQ53" s="69">
        <f t="shared" si="92"/>
        <v>11.18</v>
      </c>
      <c r="AR53" s="69">
        <f t="shared" si="93"/>
        <v>2390.17</v>
      </c>
      <c r="AS53" s="69">
        <f t="shared" si="4"/>
        <v>0</v>
      </c>
      <c r="AT53" s="69">
        <f t="shared" si="94"/>
        <v>11.18</v>
      </c>
      <c r="AU53" s="69">
        <f t="shared" si="96"/>
        <v>1917.6963000000001</v>
      </c>
      <c r="AV53" s="69">
        <f t="shared" ref="AV53:AW53" si="101">H53-AT53</f>
        <v>0</v>
      </c>
      <c r="AW53" s="69">
        <f t="shared" si="101"/>
        <v>472.47370000000001</v>
      </c>
    </row>
    <row r="54" spans="1:50" ht="28.5" x14ac:dyDescent="0.2">
      <c r="A54" s="88" t="s">
        <v>401</v>
      </c>
      <c r="B54" s="88" t="s">
        <v>402</v>
      </c>
      <c r="C54" s="88" t="s">
        <v>21</v>
      </c>
      <c r="D54" s="89" t="s">
        <v>403</v>
      </c>
      <c r="E54" s="88" t="s">
        <v>77</v>
      </c>
      <c r="F54" s="90">
        <v>202.18</v>
      </c>
      <c r="G54" s="91">
        <f>'Orçamento Analítico'!J462</f>
        <v>46.550000000000011</v>
      </c>
      <c r="H54" s="91">
        <f>'Orçamento Analítico'!J472</f>
        <v>58.04</v>
      </c>
      <c r="I54" s="91">
        <f t="shared" si="5"/>
        <v>11734.52</v>
      </c>
      <c r="J54" s="73"/>
      <c r="K54" s="73"/>
      <c r="L54" s="73"/>
      <c r="M54" s="73"/>
      <c r="N54" s="73"/>
      <c r="O54" s="73"/>
      <c r="P54" s="73"/>
      <c r="Q54" s="73"/>
      <c r="R54" s="73"/>
      <c r="S54" s="73"/>
      <c r="T54" s="73"/>
      <c r="U54" s="73"/>
      <c r="V54" s="73"/>
      <c r="W54" s="73"/>
      <c r="X54" s="73"/>
      <c r="Y54" s="73"/>
      <c r="Z54" s="73"/>
      <c r="AA54" s="69">
        <f t="shared" si="90"/>
        <v>58.04</v>
      </c>
      <c r="AB54" s="69">
        <f t="shared" si="91"/>
        <v>11734.52</v>
      </c>
      <c r="AC54" s="69">
        <f t="shared" si="1"/>
        <v>0</v>
      </c>
      <c r="AD54" s="40">
        <f>'Detran MT'!G55</f>
        <v>48.99</v>
      </c>
      <c r="AE54" s="40">
        <f>'Detran MT'!H55</f>
        <v>13.77</v>
      </c>
      <c r="AF54" s="40">
        <f>'Detran MT'!I55</f>
        <v>0</v>
      </c>
      <c r="AG54" s="40">
        <f>'Detran MT'!J55</f>
        <v>47.81</v>
      </c>
      <c r="AH54" s="40">
        <f>'Detran MT'!K55</f>
        <v>61.58</v>
      </c>
      <c r="AI54" s="40">
        <f>'Detran MT'!L55</f>
        <v>2784.0185999999999</v>
      </c>
      <c r="AJ54" s="40">
        <f>'Detran MT'!M55</f>
        <v>0</v>
      </c>
      <c r="AK54" s="40">
        <f>'Detran MT'!N55</f>
        <v>9666.2214000000004</v>
      </c>
      <c r="AL54" s="40">
        <f>'Detran MT'!O55</f>
        <v>12450.24</v>
      </c>
      <c r="AM54" s="40">
        <f>'Detran Inical'!G54</f>
        <v>59.9</v>
      </c>
      <c r="AN54" s="40">
        <f>'Detran Inical'!H54</f>
        <v>75.290000000000006</v>
      </c>
      <c r="AO54" s="40">
        <f>'Detran Inical'!I54</f>
        <v>15222.13</v>
      </c>
      <c r="AP54" s="92">
        <f t="shared" si="3"/>
        <v>0.22911445375909933</v>
      </c>
      <c r="AQ54" s="69">
        <f t="shared" si="92"/>
        <v>58.04</v>
      </c>
      <c r="AR54" s="69">
        <f t="shared" si="93"/>
        <v>11734.52</v>
      </c>
      <c r="AS54" s="69">
        <f t="shared" si="4"/>
        <v>0</v>
      </c>
      <c r="AT54" s="69">
        <f t="shared" si="94"/>
        <v>58.04</v>
      </c>
      <c r="AU54" s="69">
        <f t="shared" si="96"/>
        <v>9411.479000000003</v>
      </c>
      <c r="AV54" s="69">
        <f t="shared" ref="AV54:AW54" si="102">H54-AT54</f>
        <v>0</v>
      </c>
      <c r="AW54" s="69">
        <f t="shared" si="102"/>
        <v>2323.0409999999974</v>
      </c>
    </row>
    <row r="55" spans="1:50" x14ac:dyDescent="0.25">
      <c r="A55" s="77" t="s">
        <v>415</v>
      </c>
      <c r="B55" s="77" t="s">
        <v>1593</v>
      </c>
      <c r="C55" s="78"/>
      <c r="D55" s="79" t="s">
        <v>416</v>
      </c>
      <c r="E55" s="80"/>
      <c r="F55" s="81">
        <v>1</v>
      </c>
      <c r="G55" s="80" t="s">
        <v>1594</v>
      </c>
      <c r="H55" s="82"/>
      <c r="I55" s="82">
        <f>SUM(I56+I61)</f>
        <v>44883.259999999995</v>
      </c>
      <c r="J55" s="82">
        <f t="shared" ref="J55:Z55" si="103">I55</f>
        <v>44883.259999999995</v>
      </c>
      <c r="K55" s="82">
        <f t="shared" si="103"/>
        <v>44883.259999999995</v>
      </c>
      <c r="L55" s="82">
        <f t="shared" si="103"/>
        <v>44883.259999999995</v>
      </c>
      <c r="M55" s="82">
        <f t="shared" si="103"/>
        <v>44883.259999999995</v>
      </c>
      <c r="N55" s="82">
        <f t="shared" si="103"/>
        <v>44883.259999999995</v>
      </c>
      <c r="O55" s="82">
        <f t="shared" si="103"/>
        <v>44883.259999999995</v>
      </c>
      <c r="P55" s="82">
        <f t="shared" si="103"/>
        <v>44883.259999999995</v>
      </c>
      <c r="Q55" s="82">
        <f t="shared" si="103"/>
        <v>44883.259999999995</v>
      </c>
      <c r="R55" s="82">
        <f t="shared" si="103"/>
        <v>44883.259999999995</v>
      </c>
      <c r="S55" s="82">
        <f t="shared" si="103"/>
        <v>44883.259999999995</v>
      </c>
      <c r="T55" s="82">
        <f t="shared" si="103"/>
        <v>44883.259999999995</v>
      </c>
      <c r="U55" s="82">
        <f t="shared" si="103"/>
        <v>44883.259999999995</v>
      </c>
      <c r="V55" s="82">
        <f t="shared" si="103"/>
        <v>44883.259999999995</v>
      </c>
      <c r="W55" s="82">
        <f t="shared" si="103"/>
        <v>44883.259999999995</v>
      </c>
      <c r="X55" s="82">
        <f t="shared" si="103"/>
        <v>44883.259999999995</v>
      </c>
      <c r="Y55" s="82">
        <f t="shared" si="103"/>
        <v>44883.259999999995</v>
      </c>
      <c r="Z55" s="82">
        <f t="shared" si="103"/>
        <v>44883.259999999995</v>
      </c>
      <c r="AA55" s="83"/>
      <c r="AB55" s="83">
        <f>AB56+AB61</f>
        <v>44883.259999999995</v>
      </c>
      <c r="AC55" s="84">
        <f t="shared" si="1"/>
        <v>0</v>
      </c>
      <c r="AD55" s="73"/>
      <c r="AE55" s="73"/>
      <c r="AF55" s="73"/>
      <c r="AG55" s="73"/>
      <c r="AH55" s="85">
        <f t="shared" ref="AH55:AL55" si="104">AH61+AH56</f>
        <v>11462.36</v>
      </c>
      <c r="AI55" s="85">
        <f t="shared" si="104"/>
        <v>6812.7762000000002</v>
      </c>
      <c r="AJ55" s="85">
        <f t="shared" si="104"/>
        <v>0</v>
      </c>
      <c r="AK55" s="85">
        <f t="shared" si="104"/>
        <v>37046.733800000002</v>
      </c>
      <c r="AL55" s="85">
        <f t="shared" si="104"/>
        <v>43859.509999999995</v>
      </c>
      <c r="AM55" s="85"/>
      <c r="AN55" s="85"/>
      <c r="AO55" s="85">
        <f>AO61+AO56</f>
        <v>54459.44</v>
      </c>
      <c r="AP55" s="92">
        <f t="shared" si="3"/>
        <v>0.17584058888596743</v>
      </c>
      <c r="AQ55" s="69"/>
      <c r="AR55" s="69">
        <f>AR56+AR61</f>
        <v>44883.259999999995</v>
      </c>
      <c r="AS55" s="69">
        <f t="shared" si="4"/>
        <v>0</v>
      </c>
      <c r="AT55" s="69"/>
      <c r="AU55" s="87">
        <f>AU56+AU61</f>
        <v>35993.493199999997</v>
      </c>
      <c r="AV55" s="73"/>
      <c r="AW55" s="73"/>
    </row>
    <row r="56" spans="1:50" x14ac:dyDescent="0.25">
      <c r="A56" s="77" t="s">
        <v>417</v>
      </c>
      <c r="B56" s="77" t="s">
        <v>1593</v>
      </c>
      <c r="C56" s="78"/>
      <c r="D56" s="79" t="s">
        <v>418</v>
      </c>
      <c r="E56" s="80"/>
      <c r="F56" s="81">
        <v>1</v>
      </c>
      <c r="G56" s="80" t="s">
        <v>1594</v>
      </c>
      <c r="H56" s="82"/>
      <c r="I56" s="82">
        <f>TRUNC(SUM(I57:I60))+0.09</f>
        <v>13851.09</v>
      </c>
      <c r="J56" s="82">
        <f>'Orçamento Analítico'!K476</f>
        <v>13851.09</v>
      </c>
      <c r="K56" s="82">
        <f>'Orçamento Analítico'!L476</f>
        <v>0</v>
      </c>
      <c r="L56" s="82">
        <f>'Orçamento Analítico'!M476</f>
        <v>0</v>
      </c>
      <c r="M56" s="82">
        <f>'Orçamento Analítico'!N476</f>
        <v>0</v>
      </c>
      <c r="N56" s="82">
        <f>'Orçamento Analítico'!O476</f>
        <v>0</v>
      </c>
      <c r="O56" s="82">
        <f>'Orçamento Analítico'!P476</f>
        <v>0</v>
      </c>
      <c r="P56" s="82">
        <f>'Orçamento Analítico'!Q476</f>
        <v>0</v>
      </c>
      <c r="Q56" s="82">
        <f>'Orçamento Analítico'!R476</f>
        <v>0</v>
      </c>
      <c r="R56" s="82">
        <f>'Orçamento Analítico'!S476</f>
        <v>0</v>
      </c>
      <c r="S56" s="82">
        <f>'Orçamento Analítico'!T476</f>
        <v>0</v>
      </c>
      <c r="T56" s="82">
        <f>'Orçamento Analítico'!U476</f>
        <v>0</v>
      </c>
      <c r="U56" s="82">
        <f>'Orçamento Analítico'!V476</f>
        <v>0</v>
      </c>
      <c r="V56" s="82">
        <f>'Orçamento Analítico'!W476</f>
        <v>0</v>
      </c>
      <c r="W56" s="82">
        <f>'Orçamento Analítico'!X476</f>
        <v>0</v>
      </c>
      <c r="X56" s="82">
        <f>'Orçamento Analítico'!Y476</f>
        <v>0</v>
      </c>
      <c r="Y56" s="82">
        <f>'Orçamento Analítico'!Z476</f>
        <v>0</v>
      </c>
      <c r="Z56" s="82">
        <f>'Orçamento Analítico'!AA476</f>
        <v>0</v>
      </c>
      <c r="AA56" s="83"/>
      <c r="AB56" s="83">
        <f>SUM(AB57:AB60)</f>
        <v>13851.09</v>
      </c>
      <c r="AC56" s="84">
        <f t="shared" si="1"/>
        <v>0</v>
      </c>
      <c r="AD56" s="73"/>
      <c r="AE56" s="73"/>
      <c r="AF56" s="73"/>
      <c r="AG56" s="73"/>
      <c r="AH56" s="85">
        <f t="shared" ref="AH56:AL56" si="105">SUM(AH57:AH60)</f>
        <v>3121.05</v>
      </c>
      <c r="AI56" s="85">
        <f t="shared" si="105"/>
        <v>3246.47</v>
      </c>
      <c r="AJ56" s="85">
        <f t="shared" si="105"/>
        <v>0</v>
      </c>
      <c r="AK56" s="85">
        <f t="shared" si="105"/>
        <v>10174.26</v>
      </c>
      <c r="AL56" s="85">
        <f t="shared" si="105"/>
        <v>13420.73</v>
      </c>
      <c r="AM56" s="85"/>
      <c r="AN56" s="85"/>
      <c r="AO56" s="85">
        <f>SUM(AO57:AO60)</f>
        <v>16333.84</v>
      </c>
      <c r="AP56" s="92">
        <f t="shared" si="3"/>
        <v>0.15200038692677287</v>
      </c>
      <c r="AQ56" s="69"/>
      <c r="AR56" s="87">
        <f>SUM(AR57:AR60)</f>
        <v>13851.09</v>
      </c>
      <c r="AS56" s="69">
        <f t="shared" si="4"/>
        <v>0</v>
      </c>
      <c r="AT56" s="69"/>
      <c r="AU56" s="87">
        <f>SUM(AU57:AU60)</f>
        <v>11107.619999999999</v>
      </c>
      <c r="AV56" s="73"/>
      <c r="AW56" s="73"/>
    </row>
    <row r="57" spans="1:50" ht="57" x14ac:dyDescent="0.2">
      <c r="A57" s="88" t="s">
        <v>419</v>
      </c>
      <c r="B57" s="88" t="s">
        <v>420</v>
      </c>
      <c r="C57" s="88" t="s">
        <v>21</v>
      </c>
      <c r="D57" s="89" t="s">
        <v>421</v>
      </c>
      <c r="E57" s="88" t="s">
        <v>159</v>
      </c>
      <c r="F57" s="90">
        <v>3</v>
      </c>
      <c r="G57" s="91">
        <f>'Orçamento Analítico'!J478</f>
        <v>828.41000000000008</v>
      </c>
      <c r="H57" s="91">
        <f>'Orçamento Analítico'!J483</f>
        <v>1033.02</v>
      </c>
      <c r="I57" s="91">
        <f t="shared" si="5"/>
        <v>3099.06</v>
      </c>
      <c r="J57" s="73"/>
      <c r="K57" s="73"/>
      <c r="L57" s="73"/>
      <c r="M57" s="73"/>
      <c r="N57" s="73"/>
      <c r="O57" s="73"/>
      <c r="P57" s="73"/>
      <c r="Q57" s="73"/>
      <c r="R57" s="73"/>
      <c r="S57" s="73"/>
      <c r="T57" s="73"/>
      <c r="U57" s="73"/>
      <c r="V57" s="73"/>
      <c r="W57" s="73"/>
      <c r="X57" s="73"/>
      <c r="Y57" s="73"/>
      <c r="Z57" s="73"/>
      <c r="AA57" s="69">
        <f t="shared" ref="AA57:AA60" si="106">TRUNC(G57*(1+G$2),2)</f>
        <v>1033.02</v>
      </c>
      <c r="AB57" s="69">
        <f t="shared" ref="AB57:AB60" si="107">TRUNC(F57*AA57,2)</f>
        <v>3099.06</v>
      </c>
      <c r="AC57" s="69">
        <f t="shared" si="1"/>
        <v>0</v>
      </c>
      <c r="AD57" s="40">
        <f>'Detran MT'!G58</f>
        <v>844.74</v>
      </c>
      <c r="AE57" s="40">
        <f>'Detran MT'!H58</f>
        <v>239.28</v>
      </c>
      <c r="AF57" s="40">
        <f>'Detran MT'!I58</f>
        <v>0</v>
      </c>
      <c r="AG57" s="40">
        <f>'Detran MT'!J58</f>
        <v>822.55</v>
      </c>
      <c r="AH57" s="40">
        <f>'Detran MT'!K58</f>
        <v>1061.83</v>
      </c>
      <c r="AI57" s="40">
        <f>'Detran MT'!L58</f>
        <v>717.84</v>
      </c>
      <c r="AJ57" s="40">
        <f>'Detran MT'!M58</f>
        <v>0</v>
      </c>
      <c r="AK57" s="40">
        <f>'Detran MT'!N58</f>
        <v>2467.65</v>
      </c>
      <c r="AL57" s="40">
        <f>'Detran MT'!O58</f>
        <v>3185.49</v>
      </c>
      <c r="AM57" s="40">
        <f>'Detran Inical'!G57</f>
        <v>1032.0999999999999</v>
      </c>
      <c r="AN57" s="40">
        <f>'Detran Inical'!H57</f>
        <v>1297.3399999999999</v>
      </c>
      <c r="AO57" s="40">
        <f>'Detran Inical'!I57</f>
        <v>3892.02</v>
      </c>
      <c r="AP57" s="92">
        <f t="shared" si="3"/>
        <v>0.20373996022630925</v>
      </c>
      <c r="AQ57" s="69">
        <f t="shared" ref="AQ57:AQ60" si="108">TRUNC(G57*(1+G$2),2)</f>
        <v>1033.02</v>
      </c>
      <c r="AR57" s="69">
        <f t="shared" ref="AR57:AR60" si="109">TRUNC(F57*H57,2)</f>
        <v>3099.06</v>
      </c>
      <c r="AS57" s="69">
        <f t="shared" si="4"/>
        <v>0</v>
      </c>
      <c r="AT57" s="69">
        <f t="shared" ref="AT57:AT60" si="110">TRUNC(G57*(1+G$2),2)</f>
        <v>1033.02</v>
      </c>
      <c r="AU57" s="69">
        <f>F57*G57</f>
        <v>2485.2300000000005</v>
      </c>
      <c r="AV57" s="69">
        <f t="shared" ref="AV57:AW57" si="111">H57-AT57</f>
        <v>0</v>
      </c>
      <c r="AW57" s="69">
        <f t="shared" si="111"/>
        <v>613.82999999999947</v>
      </c>
    </row>
    <row r="58" spans="1:50" ht="28.5" x14ac:dyDescent="0.2">
      <c r="A58" s="88" t="s">
        <v>430</v>
      </c>
      <c r="B58" s="88" t="s">
        <v>431</v>
      </c>
      <c r="C58" s="88" t="s">
        <v>21</v>
      </c>
      <c r="D58" s="89" t="s">
        <v>432</v>
      </c>
      <c r="E58" s="88" t="s">
        <v>159</v>
      </c>
      <c r="F58" s="90">
        <v>13</v>
      </c>
      <c r="G58" s="91">
        <f>'Orçamento Analítico'!J487</f>
        <v>78.360000000000014</v>
      </c>
      <c r="H58" s="91">
        <f>'Orçamento Analítico'!J492</f>
        <v>97.71</v>
      </c>
      <c r="I58" s="91">
        <f t="shared" si="5"/>
        <v>1270.23</v>
      </c>
      <c r="J58" s="73"/>
      <c r="K58" s="73"/>
      <c r="L58" s="73"/>
      <c r="M58" s="73"/>
      <c r="N58" s="73"/>
      <c r="O58" s="73"/>
      <c r="P58" s="73"/>
      <c r="Q58" s="73"/>
      <c r="R58" s="73"/>
      <c r="S58" s="73"/>
      <c r="T58" s="73"/>
      <c r="U58" s="73"/>
      <c r="V58" s="73"/>
      <c r="W58" s="73"/>
      <c r="X58" s="73"/>
      <c r="Y58" s="73"/>
      <c r="Z58" s="73"/>
      <c r="AA58" s="69">
        <f t="shared" si="106"/>
        <v>97.71</v>
      </c>
      <c r="AB58" s="69">
        <f t="shared" si="107"/>
        <v>1270.23</v>
      </c>
      <c r="AC58" s="69">
        <f t="shared" si="1"/>
        <v>0</v>
      </c>
      <c r="AD58" s="40">
        <f>'Detran MT'!G59</f>
        <v>81.5</v>
      </c>
      <c r="AE58" s="40">
        <f>'Detran MT'!H59</f>
        <v>33.32</v>
      </c>
      <c r="AF58" s="40">
        <f>'Detran MT'!I59</f>
        <v>0</v>
      </c>
      <c r="AG58" s="40">
        <f>'Detran MT'!J59</f>
        <v>69.12</v>
      </c>
      <c r="AH58" s="40">
        <f>'Detran MT'!K59</f>
        <v>102.44</v>
      </c>
      <c r="AI58" s="40">
        <f>'Detran MT'!L59</f>
        <v>433.16</v>
      </c>
      <c r="AJ58" s="40">
        <f>'Detran MT'!M59</f>
        <v>0</v>
      </c>
      <c r="AK58" s="40">
        <f>'Detran MT'!N59</f>
        <v>898.56</v>
      </c>
      <c r="AL58" s="40">
        <f>'Detran MT'!O59</f>
        <v>1331.72</v>
      </c>
      <c r="AM58" s="40">
        <f>'Detran Inical'!G58</f>
        <v>97.24</v>
      </c>
      <c r="AN58" s="40">
        <f>'Detran Inical'!H58</f>
        <v>122.23</v>
      </c>
      <c r="AO58" s="40">
        <f>'Detran Inical'!I58</f>
        <v>1588.99</v>
      </c>
      <c r="AP58" s="92">
        <f t="shared" si="3"/>
        <v>0.20060541601898063</v>
      </c>
      <c r="AQ58" s="69">
        <f t="shared" si="108"/>
        <v>97.71</v>
      </c>
      <c r="AR58" s="69">
        <f t="shared" si="109"/>
        <v>1270.23</v>
      </c>
      <c r="AS58" s="69">
        <f t="shared" si="4"/>
        <v>0</v>
      </c>
      <c r="AT58" s="69">
        <f t="shared" si="110"/>
        <v>97.71</v>
      </c>
      <c r="AU58" s="69">
        <f t="shared" ref="AU58:AU60" si="112">F58*G58</f>
        <v>1018.6800000000002</v>
      </c>
      <c r="AV58" s="69">
        <f t="shared" ref="AV58:AW58" si="113">H58-AT58</f>
        <v>0</v>
      </c>
      <c r="AW58" s="69">
        <f t="shared" si="113"/>
        <v>251.54999999999984</v>
      </c>
    </row>
    <row r="59" spans="1:50" ht="57" x14ac:dyDescent="0.2">
      <c r="A59" s="88" t="s">
        <v>438</v>
      </c>
      <c r="B59" s="88" t="s">
        <v>439</v>
      </c>
      <c r="C59" s="88" t="s">
        <v>21</v>
      </c>
      <c r="D59" s="89" t="s">
        <v>440</v>
      </c>
      <c r="E59" s="88" t="s">
        <v>159</v>
      </c>
      <c r="F59" s="90">
        <v>6</v>
      </c>
      <c r="G59" s="91">
        <f>'Orçamento Analítico'!J496</f>
        <v>874.3</v>
      </c>
      <c r="H59" s="91">
        <f>'Orçamento Analítico'!J501</f>
        <v>1090.25</v>
      </c>
      <c r="I59" s="91">
        <f t="shared" si="5"/>
        <v>6541.5</v>
      </c>
      <c r="J59" s="73"/>
      <c r="K59" s="73"/>
      <c r="L59" s="73"/>
      <c r="M59" s="73"/>
      <c r="N59" s="73"/>
      <c r="O59" s="73"/>
      <c r="P59" s="73"/>
      <c r="Q59" s="73"/>
      <c r="R59" s="73"/>
      <c r="S59" s="73"/>
      <c r="T59" s="73"/>
      <c r="U59" s="73"/>
      <c r="V59" s="73"/>
      <c r="W59" s="73"/>
      <c r="X59" s="73"/>
      <c r="Y59" s="73"/>
      <c r="Z59" s="73"/>
      <c r="AA59" s="69">
        <f t="shared" si="106"/>
        <v>1090.25</v>
      </c>
      <c r="AB59" s="69">
        <f t="shared" si="107"/>
        <v>6541.5</v>
      </c>
      <c r="AC59" s="69">
        <f t="shared" si="1"/>
        <v>0</v>
      </c>
      <c r="AD59" s="40">
        <f>'Detran MT'!G60</f>
        <v>804.35</v>
      </c>
      <c r="AE59" s="40">
        <f>'Detran MT'!H60</f>
        <v>234.45</v>
      </c>
      <c r="AF59" s="40">
        <f>'Detran MT'!I60</f>
        <v>0</v>
      </c>
      <c r="AG59" s="40">
        <f>'Detran MT'!J60</f>
        <v>776.61</v>
      </c>
      <c r="AH59" s="40">
        <f>'Detran MT'!K60</f>
        <v>1011.06</v>
      </c>
      <c r="AI59" s="40">
        <f>'Detran MT'!L60</f>
        <v>1406.7</v>
      </c>
      <c r="AJ59" s="40">
        <f>'Detran MT'!M60</f>
        <v>0</v>
      </c>
      <c r="AK59" s="40">
        <f>'Detran MT'!N60</f>
        <v>4659.66</v>
      </c>
      <c r="AL59" s="40">
        <f>'Detran MT'!O60</f>
        <v>6066.36</v>
      </c>
      <c r="AM59" s="40">
        <f>'Detran Inical'!G59</f>
        <v>981.24</v>
      </c>
      <c r="AN59" s="40">
        <f>'Detran Inical'!H59</f>
        <v>1233.4100000000001</v>
      </c>
      <c r="AO59" s="40">
        <f>'Detran Inical'!I59</f>
        <v>7400.46</v>
      </c>
      <c r="AP59" s="92">
        <f t="shared" si="3"/>
        <v>0.11606846060920539</v>
      </c>
      <c r="AQ59" s="69">
        <f t="shared" si="108"/>
        <v>1090.25</v>
      </c>
      <c r="AR59" s="69">
        <f t="shared" si="109"/>
        <v>6541.5</v>
      </c>
      <c r="AS59" s="69">
        <f t="shared" si="4"/>
        <v>0</v>
      </c>
      <c r="AT59" s="69">
        <f t="shared" si="110"/>
        <v>1090.25</v>
      </c>
      <c r="AU59" s="69">
        <f t="shared" si="112"/>
        <v>5245.7999999999993</v>
      </c>
      <c r="AV59" s="69">
        <f t="shared" ref="AV59:AW59" si="114">H59-AT59</f>
        <v>0</v>
      </c>
      <c r="AW59" s="69">
        <f t="shared" si="114"/>
        <v>1295.7000000000007</v>
      </c>
      <c r="AX59" s="145">
        <f>I56+I61</f>
        <v>44883.259999999995</v>
      </c>
    </row>
    <row r="60" spans="1:50" ht="57" x14ac:dyDescent="0.2">
      <c r="A60" s="88" t="s">
        <v>444</v>
      </c>
      <c r="B60" s="88" t="s">
        <v>445</v>
      </c>
      <c r="C60" s="88" t="s">
        <v>21</v>
      </c>
      <c r="D60" s="89" t="s">
        <v>446</v>
      </c>
      <c r="E60" s="88" t="s">
        <v>159</v>
      </c>
      <c r="F60" s="90">
        <v>3</v>
      </c>
      <c r="G60" s="91">
        <f>'Orçamento Analítico'!J505</f>
        <v>785.97</v>
      </c>
      <c r="H60" s="91">
        <f>'Orçamento Analítico'!J510</f>
        <v>980.1</v>
      </c>
      <c r="I60" s="91">
        <f t="shared" si="5"/>
        <v>2940.3</v>
      </c>
      <c r="J60" s="73"/>
      <c r="K60" s="73"/>
      <c r="L60" s="73"/>
      <c r="M60" s="73"/>
      <c r="N60" s="73"/>
      <c r="O60" s="73"/>
      <c r="P60" s="73"/>
      <c r="Q60" s="73"/>
      <c r="R60" s="73"/>
      <c r="S60" s="73"/>
      <c r="T60" s="73"/>
      <c r="U60" s="73"/>
      <c r="V60" s="73"/>
      <c r="W60" s="73"/>
      <c r="X60" s="73"/>
      <c r="Y60" s="73"/>
      <c r="Z60" s="73"/>
      <c r="AA60" s="69">
        <f t="shared" si="106"/>
        <v>980.1</v>
      </c>
      <c r="AB60" s="69">
        <f t="shared" si="107"/>
        <v>2940.3</v>
      </c>
      <c r="AC60" s="69">
        <f t="shared" si="1"/>
        <v>0</v>
      </c>
      <c r="AD60" s="40">
        <f>'Detran MT'!G61</f>
        <v>752.37</v>
      </c>
      <c r="AE60" s="40">
        <f>'Detran MT'!H61</f>
        <v>229.59</v>
      </c>
      <c r="AF60" s="40">
        <f>'Detran MT'!I61</f>
        <v>0</v>
      </c>
      <c r="AG60" s="40">
        <f>'Detran MT'!J61</f>
        <v>716.13</v>
      </c>
      <c r="AH60" s="40">
        <f>'Detran MT'!K61</f>
        <v>945.72</v>
      </c>
      <c r="AI60" s="40">
        <f>'Detran MT'!L61</f>
        <v>688.77</v>
      </c>
      <c r="AJ60" s="40">
        <f>'Detran MT'!M61</f>
        <v>0</v>
      </c>
      <c r="AK60" s="40">
        <f>'Detran MT'!N61</f>
        <v>2148.39</v>
      </c>
      <c r="AL60" s="40">
        <f>'Detran MT'!O61</f>
        <v>2837.16</v>
      </c>
      <c r="AM60" s="40">
        <f>'Detran Inical'!G60</f>
        <v>915.51</v>
      </c>
      <c r="AN60" s="40">
        <f>'Detran Inical'!H60</f>
        <v>1150.79</v>
      </c>
      <c r="AO60" s="40">
        <f>'Detran Inical'!I60</f>
        <v>3452.37</v>
      </c>
      <c r="AP60" s="92">
        <f t="shared" si="3"/>
        <v>0.14832419468365199</v>
      </c>
      <c r="AQ60" s="69">
        <f t="shared" si="108"/>
        <v>980.1</v>
      </c>
      <c r="AR60" s="69">
        <f t="shared" si="109"/>
        <v>2940.3</v>
      </c>
      <c r="AS60" s="69">
        <f t="shared" si="4"/>
        <v>0</v>
      </c>
      <c r="AT60" s="69">
        <f t="shared" si="110"/>
        <v>980.1</v>
      </c>
      <c r="AU60" s="69">
        <f t="shared" si="112"/>
        <v>2357.91</v>
      </c>
      <c r="AV60" s="69">
        <f t="shared" ref="AV60:AW60" si="115">H60-AT60</f>
        <v>0</v>
      </c>
      <c r="AW60" s="69">
        <f t="shared" si="115"/>
        <v>582.39000000000033</v>
      </c>
    </row>
    <row r="61" spans="1:50" x14ac:dyDescent="0.25">
      <c r="A61" s="77" t="s">
        <v>449</v>
      </c>
      <c r="B61" s="77" t="s">
        <v>1593</v>
      </c>
      <c r="C61" s="78"/>
      <c r="D61" s="79" t="s">
        <v>450</v>
      </c>
      <c r="E61" s="80"/>
      <c r="F61" s="81">
        <v>1</v>
      </c>
      <c r="G61" s="80" t="s">
        <v>1594</v>
      </c>
      <c r="H61" s="82"/>
      <c r="I61" s="82">
        <f>TRUNC(SUM(I62:I70))+0.17</f>
        <v>31032.17</v>
      </c>
      <c r="J61" s="82">
        <f t="shared" ref="J61:Z61" si="116">I61</f>
        <v>31032.17</v>
      </c>
      <c r="K61" s="82">
        <f t="shared" si="116"/>
        <v>31032.17</v>
      </c>
      <c r="L61" s="82">
        <f t="shared" si="116"/>
        <v>31032.17</v>
      </c>
      <c r="M61" s="82">
        <f t="shared" si="116"/>
        <v>31032.17</v>
      </c>
      <c r="N61" s="82">
        <f t="shared" si="116"/>
        <v>31032.17</v>
      </c>
      <c r="O61" s="82">
        <f t="shared" si="116"/>
        <v>31032.17</v>
      </c>
      <c r="P61" s="82">
        <f t="shared" si="116"/>
        <v>31032.17</v>
      </c>
      <c r="Q61" s="82">
        <f t="shared" si="116"/>
        <v>31032.17</v>
      </c>
      <c r="R61" s="82">
        <f t="shared" si="116"/>
        <v>31032.17</v>
      </c>
      <c r="S61" s="82">
        <f t="shared" si="116"/>
        <v>31032.17</v>
      </c>
      <c r="T61" s="82">
        <f t="shared" si="116"/>
        <v>31032.17</v>
      </c>
      <c r="U61" s="82">
        <f t="shared" si="116"/>
        <v>31032.17</v>
      </c>
      <c r="V61" s="82">
        <f t="shared" si="116"/>
        <v>31032.17</v>
      </c>
      <c r="W61" s="82">
        <f t="shared" si="116"/>
        <v>31032.17</v>
      </c>
      <c r="X61" s="82">
        <f t="shared" si="116"/>
        <v>31032.17</v>
      </c>
      <c r="Y61" s="82">
        <f t="shared" si="116"/>
        <v>31032.17</v>
      </c>
      <c r="Z61" s="82">
        <f t="shared" si="116"/>
        <v>31032.17</v>
      </c>
      <c r="AA61" s="83"/>
      <c r="AB61" s="83">
        <f>SUM(AB62:AB70)</f>
        <v>31032.17</v>
      </c>
      <c r="AC61" s="84">
        <f t="shared" si="1"/>
        <v>0</v>
      </c>
      <c r="AD61" s="73"/>
      <c r="AE61" s="73"/>
      <c r="AF61" s="73"/>
      <c r="AG61" s="73"/>
      <c r="AH61" s="85">
        <f t="shared" ref="AH61:AL61" si="117">SUM(AH62:AH70)</f>
        <v>8341.31</v>
      </c>
      <c r="AI61" s="85">
        <f t="shared" si="117"/>
        <v>3566.3062</v>
      </c>
      <c r="AJ61" s="85">
        <f t="shared" si="117"/>
        <v>0</v>
      </c>
      <c r="AK61" s="85">
        <f t="shared" si="117"/>
        <v>26872.4738</v>
      </c>
      <c r="AL61" s="85">
        <f t="shared" si="117"/>
        <v>30438.779999999995</v>
      </c>
      <c r="AM61" s="85"/>
      <c r="AN61" s="85"/>
      <c r="AO61" s="85">
        <f>SUM(AO62:AO70)</f>
        <v>38125.599999999999</v>
      </c>
      <c r="AP61" s="92">
        <f t="shared" si="3"/>
        <v>0.18605425226094807</v>
      </c>
      <c r="AQ61" s="69"/>
      <c r="AR61" s="87">
        <f>SUM(AR62:AR70)</f>
        <v>31032.17</v>
      </c>
      <c r="AS61" s="69">
        <f t="shared" si="4"/>
        <v>0</v>
      </c>
      <c r="AT61" s="69"/>
      <c r="AU61" s="87">
        <f>SUM(AU62:AU70)</f>
        <v>24885.873200000002</v>
      </c>
      <c r="AV61" s="73"/>
      <c r="AW61" s="73"/>
    </row>
    <row r="62" spans="1:50" ht="28.5" x14ac:dyDescent="0.2">
      <c r="A62" s="88" t="s">
        <v>451</v>
      </c>
      <c r="B62" s="88" t="s">
        <v>452</v>
      </c>
      <c r="C62" s="88" t="s">
        <v>21</v>
      </c>
      <c r="D62" s="89" t="s">
        <v>453</v>
      </c>
      <c r="E62" s="88" t="s">
        <v>77</v>
      </c>
      <c r="F62" s="90">
        <v>3.36</v>
      </c>
      <c r="G62" s="91">
        <f>'Orçamento Analítico'!J515</f>
        <v>680.27</v>
      </c>
      <c r="H62" s="91">
        <f>'Orçamento Analítico'!J523</f>
        <v>848.29</v>
      </c>
      <c r="I62" s="91">
        <f t="shared" si="5"/>
        <v>2850.25</v>
      </c>
      <c r="J62" s="73"/>
      <c r="K62" s="73"/>
      <c r="L62" s="73"/>
      <c r="M62" s="73"/>
      <c r="N62" s="73"/>
      <c r="O62" s="73"/>
      <c r="P62" s="73"/>
      <c r="Q62" s="73"/>
      <c r="R62" s="73"/>
      <c r="S62" s="73"/>
      <c r="T62" s="73"/>
      <c r="U62" s="73"/>
      <c r="V62" s="73"/>
      <c r="W62" s="73"/>
      <c r="X62" s="73"/>
      <c r="Y62" s="73"/>
      <c r="Z62" s="73"/>
      <c r="AA62" s="69">
        <f t="shared" ref="AA62:AA70" si="118">TRUNC(G62*(1+G$2),2)</f>
        <v>848.29</v>
      </c>
      <c r="AB62" s="69">
        <f t="shared" ref="AB62:AB70" si="119">TRUNC(F62*AA62,2)</f>
        <v>2850.25</v>
      </c>
      <c r="AC62" s="69">
        <f t="shared" si="1"/>
        <v>0</v>
      </c>
      <c r="AD62" s="40">
        <f>'Detran MT'!G63</f>
        <v>645.91</v>
      </c>
      <c r="AE62" s="40">
        <f>'Detran MT'!H63</f>
        <v>12.43</v>
      </c>
      <c r="AF62" s="40">
        <f>'Detran MT'!I63</f>
        <v>0</v>
      </c>
      <c r="AG62" s="40">
        <f>'Detran MT'!J63</f>
        <v>799.47</v>
      </c>
      <c r="AH62" s="40">
        <f>'Detran MT'!K63</f>
        <v>811.9</v>
      </c>
      <c r="AI62" s="40">
        <f>'Detran MT'!L63</f>
        <v>41.764800000000001</v>
      </c>
      <c r="AJ62" s="40">
        <f>'Detran MT'!M63</f>
        <v>0</v>
      </c>
      <c r="AK62" s="40">
        <f>'Detran MT'!N63</f>
        <v>2686.2152000000001</v>
      </c>
      <c r="AL62" s="40">
        <f>'Detran MT'!O63</f>
        <v>2727.98</v>
      </c>
      <c r="AM62" s="40">
        <f>'Detran Inical'!G62</f>
        <v>827.82</v>
      </c>
      <c r="AN62" s="40">
        <f>'Detran Inical'!H62</f>
        <v>1040.56</v>
      </c>
      <c r="AO62" s="40">
        <f>'Detran Inical'!I62</f>
        <v>3496.28</v>
      </c>
      <c r="AP62" s="92">
        <f t="shared" si="3"/>
        <v>0.18477639090690678</v>
      </c>
      <c r="AQ62" s="69">
        <f t="shared" ref="AQ62:AQ70" si="120">TRUNC(G62*(1+G$2),2)</f>
        <v>848.29</v>
      </c>
      <c r="AR62" s="69">
        <f t="shared" ref="AR62:AR70" si="121">TRUNC(F62*H62,2)</f>
        <v>2850.25</v>
      </c>
      <c r="AS62" s="69">
        <f t="shared" si="4"/>
        <v>0</v>
      </c>
      <c r="AT62" s="69">
        <f t="shared" ref="AT62:AT70" si="122">TRUNC(G62*(1+G$2),2)</f>
        <v>848.29</v>
      </c>
      <c r="AU62" s="69">
        <f>F62*G62</f>
        <v>2285.7071999999998</v>
      </c>
      <c r="AV62" s="69">
        <f t="shared" ref="AV62:AW62" si="123">H62-AT62</f>
        <v>0</v>
      </c>
      <c r="AW62" s="69">
        <f t="shared" si="123"/>
        <v>564.54280000000017</v>
      </c>
    </row>
    <row r="63" spans="1:50" ht="28.5" x14ac:dyDescent="0.2">
      <c r="A63" s="88" t="s">
        <v>461</v>
      </c>
      <c r="B63" s="88" t="s">
        <v>462</v>
      </c>
      <c r="C63" s="88" t="s">
        <v>21</v>
      </c>
      <c r="D63" s="89" t="s">
        <v>463</v>
      </c>
      <c r="E63" s="88" t="s">
        <v>159</v>
      </c>
      <c r="F63" s="90">
        <v>1</v>
      </c>
      <c r="G63" s="91">
        <f>'Orçamento Analítico'!J527</f>
        <v>3237.2799999999997</v>
      </c>
      <c r="H63" s="91">
        <f>'Orçamento Analítico'!J534</f>
        <v>4036.88</v>
      </c>
      <c r="I63" s="91">
        <f t="shared" si="5"/>
        <v>4036.88</v>
      </c>
      <c r="J63" s="73"/>
      <c r="K63" s="73"/>
      <c r="L63" s="73"/>
      <c r="M63" s="73"/>
      <c r="N63" s="73"/>
      <c r="O63" s="73"/>
      <c r="P63" s="73"/>
      <c r="Q63" s="73"/>
      <c r="R63" s="73"/>
      <c r="S63" s="73"/>
      <c r="T63" s="73"/>
      <c r="U63" s="73"/>
      <c r="V63" s="73"/>
      <c r="W63" s="73"/>
      <c r="X63" s="73"/>
      <c r="Y63" s="73"/>
      <c r="Z63" s="73"/>
      <c r="AA63" s="69">
        <f t="shared" si="118"/>
        <v>4036.88</v>
      </c>
      <c r="AB63" s="69">
        <f t="shared" si="119"/>
        <v>4036.88</v>
      </c>
      <c r="AC63" s="69">
        <f t="shared" si="1"/>
        <v>0</v>
      </c>
      <c r="AD63" s="40">
        <f>'Detran MT'!G64</f>
        <v>3033.45</v>
      </c>
      <c r="AE63" s="40">
        <f>'Detran MT'!H64</f>
        <v>271.85000000000002</v>
      </c>
      <c r="AF63" s="40">
        <f>'Detran MT'!I64</f>
        <v>0</v>
      </c>
      <c r="AG63" s="40">
        <f>'Detran MT'!J64</f>
        <v>3541.19</v>
      </c>
      <c r="AH63" s="40">
        <f>'Detran MT'!K64</f>
        <v>3813.04</v>
      </c>
      <c r="AI63" s="40">
        <f>'Detran MT'!L64</f>
        <v>271.85000000000002</v>
      </c>
      <c r="AJ63" s="40">
        <f>'Detran MT'!M64</f>
        <v>0</v>
      </c>
      <c r="AK63" s="40">
        <f>'Detran MT'!N64</f>
        <v>3541.19</v>
      </c>
      <c r="AL63" s="40">
        <f>'Detran MT'!O64</f>
        <v>3813.04</v>
      </c>
      <c r="AM63" s="40">
        <f>'Detran Inical'!G63</f>
        <v>3839.5</v>
      </c>
      <c r="AN63" s="40">
        <f>'Detran Inical'!H63</f>
        <v>4826.25</v>
      </c>
      <c r="AO63" s="40">
        <f>'Detran Inical'!I63</f>
        <v>4826.25</v>
      </c>
      <c r="AP63" s="92">
        <f t="shared" si="3"/>
        <v>0.16355762755762748</v>
      </c>
      <c r="AQ63" s="69">
        <f t="shared" si="120"/>
        <v>4036.88</v>
      </c>
      <c r="AR63" s="69">
        <f t="shared" si="121"/>
        <v>4036.88</v>
      </c>
      <c r="AS63" s="69">
        <f t="shared" si="4"/>
        <v>0</v>
      </c>
      <c r="AT63" s="69">
        <f t="shared" si="122"/>
        <v>4036.88</v>
      </c>
      <c r="AU63" s="69">
        <f t="shared" ref="AU63:AU70" si="124">F63*G63</f>
        <v>3237.2799999999997</v>
      </c>
      <c r="AV63" s="69">
        <f t="shared" ref="AV63:AW63" si="125">H63-AT63</f>
        <v>0</v>
      </c>
      <c r="AW63" s="69">
        <f t="shared" si="125"/>
        <v>799.60000000000036</v>
      </c>
    </row>
    <row r="64" spans="1:50" ht="14.25" x14ac:dyDescent="0.2">
      <c r="A64" s="88" t="s">
        <v>472</v>
      </c>
      <c r="B64" s="88" t="s">
        <v>473</v>
      </c>
      <c r="C64" s="88" t="s">
        <v>21</v>
      </c>
      <c r="D64" s="89" t="s">
        <v>474</v>
      </c>
      <c r="E64" s="88" t="s">
        <v>77</v>
      </c>
      <c r="F64" s="90">
        <v>5.46</v>
      </c>
      <c r="G64" s="91">
        <f>'Orçamento Analítico'!J538</f>
        <v>653.54999999999995</v>
      </c>
      <c r="H64" s="91">
        <f>'Orçamento Analítico'!J544</f>
        <v>814.97</v>
      </c>
      <c r="I64" s="91">
        <f t="shared" si="5"/>
        <v>4449.7299999999996</v>
      </c>
      <c r="J64" s="73"/>
      <c r="K64" s="73"/>
      <c r="L64" s="73"/>
      <c r="M64" s="73"/>
      <c r="N64" s="73"/>
      <c r="O64" s="73"/>
      <c r="P64" s="73"/>
      <c r="Q64" s="73"/>
      <c r="R64" s="73"/>
      <c r="S64" s="73"/>
      <c r="T64" s="73"/>
      <c r="U64" s="73"/>
      <c r="V64" s="73"/>
      <c r="W64" s="73"/>
      <c r="X64" s="73"/>
      <c r="Y64" s="73"/>
      <c r="Z64" s="73"/>
      <c r="AA64" s="69">
        <f t="shared" si="118"/>
        <v>814.97</v>
      </c>
      <c r="AB64" s="69">
        <f t="shared" si="119"/>
        <v>4449.7299999999996</v>
      </c>
      <c r="AC64" s="69">
        <f t="shared" si="1"/>
        <v>0</v>
      </c>
      <c r="AD64" s="40">
        <f>'Detran MT'!G65</f>
        <v>614.07000000000005</v>
      </c>
      <c r="AE64" s="40">
        <f>'Detran MT'!H65</f>
        <v>17.940000000000001</v>
      </c>
      <c r="AF64" s="40">
        <f>'Detran MT'!I65</f>
        <v>0</v>
      </c>
      <c r="AG64" s="40">
        <f>'Detran MT'!J65</f>
        <v>753.94</v>
      </c>
      <c r="AH64" s="40">
        <f>'Detran MT'!K65</f>
        <v>771.88</v>
      </c>
      <c r="AI64" s="40">
        <f>'Detran MT'!L65</f>
        <v>97.952399999999997</v>
      </c>
      <c r="AJ64" s="40">
        <f>'Detran MT'!M65</f>
        <v>0</v>
      </c>
      <c r="AK64" s="40">
        <f>'Detran MT'!N65</f>
        <v>4116.5075999999999</v>
      </c>
      <c r="AL64" s="40">
        <f>'Detran MT'!O65</f>
        <v>4214.46</v>
      </c>
      <c r="AM64" s="40">
        <f>'Detran Inical'!G64</f>
        <v>785.67</v>
      </c>
      <c r="AN64" s="40">
        <f>'Detran Inical'!H64</f>
        <v>987.58</v>
      </c>
      <c r="AO64" s="40">
        <f>'Detran Inical'!I64</f>
        <v>5392.18</v>
      </c>
      <c r="AP64" s="92">
        <f t="shared" si="3"/>
        <v>0.1747808863947421</v>
      </c>
      <c r="AQ64" s="69">
        <f t="shared" si="120"/>
        <v>814.97</v>
      </c>
      <c r="AR64" s="69">
        <f t="shared" si="121"/>
        <v>4449.7299999999996</v>
      </c>
      <c r="AS64" s="69">
        <f t="shared" si="4"/>
        <v>0</v>
      </c>
      <c r="AT64" s="69">
        <f t="shared" si="122"/>
        <v>814.97</v>
      </c>
      <c r="AU64" s="69">
        <f t="shared" si="124"/>
        <v>3568.3829999999998</v>
      </c>
      <c r="AV64" s="69">
        <f t="shared" ref="AV64:AW64" si="126">H64-AT64</f>
        <v>0</v>
      </c>
      <c r="AW64" s="69">
        <f t="shared" si="126"/>
        <v>881.34699999999975</v>
      </c>
    </row>
    <row r="65" spans="1:51" ht="42.75" x14ac:dyDescent="0.2">
      <c r="A65" s="88" t="s">
        <v>480</v>
      </c>
      <c r="B65" s="88" t="s">
        <v>481</v>
      </c>
      <c r="C65" s="88" t="s">
        <v>21</v>
      </c>
      <c r="D65" s="89" t="s">
        <v>482</v>
      </c>
      <c r="E65" s="88" t="s">
        <v>77</v>
      </c>
      <c r="F65" s="90">
        <v>12</v>
      </c>
      <c r="G65" s="91">
        <f>'Orçamento Analítico'!J548</f>
        <v>323.78999999999996</v>
      </c>
      <c r="H65" s="91">
        <f>'Orçamento Analítico'!J555</f>
        <v>403.76</v>
      </c>
      <c r="I65" s="91">
        <f t="shared" si="5"/>
        <v>4845.12</v>
      </c>
      <c r="J65" s="73"/>
      <c r="K65" s="73"/>
      <c r="L65" s="73"/>
      <c r="M65" s="73"/>
      <c r="N65" s="73"/>
      <c r="O65" s="73"/>
      <c r="P65" s="73"/>
      <c r="Q65" s="73"/>
      <c r="R65" s="73"/>
      <c r="S65" s="73"/>
      <c r="T65" s="73"/>
      <c r="U65" s="73"/>
      <c r="V65" s="73"/>
      <c r="W65" s="73"/>
      <c r="X65" s="73"/>
      <c r="Y65" s="73"/>
      <c r="Z65" s="73"/>
      <c r="AA65" s="69">
        <f t="shared" si="118"/>
        <v>403.76</v>
      </c>
      <c r="AB65" s="69">
        <f t="shared" si="119"/>
        <v>4845.12</v>
      </c>
      <c r="AC65" s="69">
        <f t="shared" si="1"/>
        <v>0</v>
      </c>
      <c r="AD65" s="40">
        <f>'Detran MT'!G66</f>
        <v>293.47000000000003</v>
      </c>
      <c r="AE65" s="40">
        <f>'Detran MT'!H66</f>
        <v>33.53</v>
      </c>
      <c r="AF65" s="40">
        <f>'Detran MT'!I66</f>
        <v>0</v>
      </c>
      <c r="AG65" s="40">
        <f>'Detran MT'!J66</f>
        <v>335.36</v>
      </c>
      <c r="AH65" s="40">
        <f>'Detran MT'!K66</f>
        <v>368.89</v>
      </c>
      <c r="AI65" s="40">
        <f>'Detran MT'!L66</f>
        <v>402.36</v>
      </c>
      <c r="AJ65" s="40">
        <f>'Detran MT'!M66</f>
        <v>0</v>
      </c>
      <c r="AK65" s="40">
        <f>'Detran MT'!N66</f>
        <v>4024.32</v>
      </c>
      <c r="AL65" s="40">
        <f>'Detran MT'!O66</f>
        <v>4426.68</v>
      </c>
      <c r="AM65" s="40">
        <f>'Detran Inical'!G65</f>
        <v>369.77</v>
      </c>
      <c r="AN65" s="40">
        <f>'Detran Inical'!H65</f>
        <v>464.8</v>
      </c>
      <c r="AO65" s="40">
        <f>'Detran Inical'!I65</f>
        <v>5577.6</v>
      </c>
      <c r="AP65" s="92">
        <f t="shared" si="3"/>
        <v>0.13132530120481933</v>
      </c>
      <c r="AQ65" s="69">
        <f t="shared" si="120"/>
        <v>403.76</v>
      </c>
      <c r="AR65" s="69">
        <f t="shared" si="121"/>
        <v>4845.12</v>
      </c>
      <c r="AS65" s="69">
        <f t="shared" si="4"/>
        <v>0</v>
      </c>
      <c r="AT65" s="69">
        <f t="shared" si="122"/>
        <v>403.76</v>
      </c>
      <c r="AU65" s="69">
        <f t="shared" si="124"/>
        <v>3885.4799999999996</v>
      </c>
      <c r="AV65" s="69">
        <f t="shared" ref="AV65:AW65" si="127">H65-AT65</f>
        <v>0</v>
      </c>
      <c r="AW65" s="69">
        <f t="shared" si="127"/>
        <v>959.64000000000033</v>
      </c>
    </row>
    <row r="66" spans="1:51" ht="28.5" x14ac:dyDescent="0.2">
      <c r="A66" s="88" t="s">
        <v>490</v>
      </c>
      <c r="B66" s="88" t="s">
        <v>491</v>
      </c>
      <c r="C66" s="88" t="s">
        <v>21</v>
      </c>
      <c r="D66" s="89" t="s">
        <v>492</v>
      </c>
      <c r="E66" s="88" t="s">
        <v>77</v>
      </c>
      <c r="F66" s="90">
        <v>1.2</v>
      </c>
      <c r="G66" s="91">
        <f>'Orçamento Analítico'!J559</f>
        <v>618.05999999999995</v>
      </c>
      <c r="H66" s="91">
        <f>'Orçamento Analítico'!J566</f>
        <v>770.72</v>
      </c>
      <c r="I66" s="91">
        <f t="shared" si="5"/>
        <v>924.86</v>
      </c>
      <c r="J66" s="73"/>
      <c r="K66" s="73"/>
      <c r="L66" s="73"/>
      <c r="M66" s="73"/>
      <c r="N66" s="73"/>
      <c r="O66" s="73"/>
      <c r="P66" s="73"/>
      <c r="Q66" s="73"/>
      <c r="R66" s="73"/>
      <c r="S66" s="73"/>
      <c r="T66" s="73"/>
      <c r="U66" s="73"/>
      <c r="V66" s="73"/>
      <c r="W66" s="73"/>
      <c r="X66" s="73"/>
      <c r="Y66" s="73"/>
      <c r="Z66" s="73"/>
      <c r="AA66" s="69">
        <f t="shared" si="118"/>
        <v>770.72</v>
      </c>
      <c r="AB66" s="69">
        <f t="shared" si="119"/>
        <v>924.86</v>
      </c>
      <c r="AC66" s="69">
        <f t="shared" si="1"/>
        <v>0</v>
      </c>
      <c r="AD66" s="40">
        <f>'Detran MT'!G67</f>
        <v>491.18</v>
      </c>
      <c r="AE66" s="40">
        <f>'Detran MT'!H67</f>
        <v>59.64</v>
      </c>
      <c r="AF66" s="40">
        <f>'Detran MT'!I67</f>
        <v>0</v>
      </c>
      <c r="AG66" s="40">
        <f>'Detran MT'!J67</f>
        <v>557.77</v>
      </c>
      <c r="AH66" s="40">
        <f>'Detran MT'!K67</f>
        <v>617.41</v>
      </c>
      <c r="AI66" s="40">
        <f>'Detran MT'!L67</f>
        <v>71.567999999999998</v>
      </c>
      <c r="AJ66" s="40">
        <f>'Detran MT'!M67</f>
        <v>0</v>
      </c>
      <c r="AK66" s="40">
        <f>'Detran MT'!N67</f>
        <v>669.322</v>
      </c>
      <c r="AL66" s="40">
        <f>'Detran MT'!O67</f>
        <v>740.89</v>
      </c>
      <c r="AM66" s="40">
        <f>'Detran Inical'!G66</f>
        <v>618.05999999999995</v>
      </c>
      <c r="AN66" s="40">
        <f>'Detran Inical'!H66</f>
        <v>776.9</v>
      </c>
      <c r="AO66" s="40">
        <f>'Detran Inical'!I66</f>
        <v>932.28</v>
      </c>
      <c r="AP66" s="92">
        <f t="shared" si="3"/>
        <v>7.9589822800016918E-3</v>
      </c>
      <c r="AQ66" s="69">
        <f t="shared" si="120"/>
        <v>770.72</v>
      </c>
      <c r="AR66" s="69">
        <f t="shared" si="121"/>
        <v>924.86</v>
      </c>
      <c r="AS66" s="69">
        <f t="shared" si="4"/>
        <v>0</v>
      </c>
      <c r="AT66" s="69">
        <f t="shared" si="122"/>
        <v>770.72</v>
      </c>
      <c r="AU66" s="69">
        <f t="shared" si="124"/>
        <v>741.67199999999991</v>
      </c>
      <c r="AV66" s="69">
        <f t="shared" ref="AV66:AW66" si="128">H66-AT66</f>
        <v>0</v>
      </c>
      <c r="AW66" s="69">
        <f t="shared" si="128"/>
        <v>183.1880000000001</v>
      </c>
    </row>
    <row r="67" spans="1:51" ht="42.75" x14ac:dyDescent="0.2">
      <c r="A67" s="88" t="s">
        <v>496</v>
      </c>
      <c r="B67" s="88" t="s">
        <v>497</v>
      </c>
      <c r="C67" s="88" t="s">
        <v>21</v>
      </c>
      <c r="D67" s="89" t="s">
        <v>498</v>
      </c>
      <c r="E67" s="88" t="s">
        <v>77</v>
      </c>
      <c r="F67" s="90">
        <v>1.5</v>
      </c>
      <c r="G67" s="91">
        <f>'Orçamento Analítico'!J570</f>
        <v>318.98</v>
      </c>
      <c r="H67" s="91">
        <f>'Orçamento Analítico'!J577</f>
        <v>397.76</v>
      </c>
      <c r="I67" s="91">
        <f t="shared" si="5"/>
        <v>596.64</v>
      </c>
      <c r="J67" s="73"/>
      <c r="K67" s="73"/>
      <c r="L67" s="73"/>
      <c r="M67" s="73"/>
      <c r="N67" s="73"/>
      <c r="O67" s="73"/>
      <c r="P67" s="73"/>
      <c r="Q67" s="73"/>
      <c r="R67" s="73"/>
      <c r="S67" s="73"/>
      <c r="T67" s="73"/>
      <c r="U67" s="73"/>
      <c r="V67" s="73"/>
      <c r="W67" s="73"/>
      <c r="X67" s="73"/>
      <c r="Y67" s="73"/>
      <c r="Z67" s="73"/>
      <c r="AA67" s="69">
        <f t="shared" si="118"/>
        <v>397.76</v>
      </c>
      <c r="AB67" s="69">
        <f t="shared" si="119"/>
        <v>596.64</v>
      </c>
      <c r="AC67" s="69">
        <f t="shared" si="1"/>
        <v>0</v>
      </c>
      <c r="AD67" s="40">
        <f>'Detran MT'!G68</f>
        <v>251.25</v>
      </c>
      <c r="AE67" s="40">
        <f>'Detran MT'!H68</f>
        <v>18.11</v>
      </c>
      <c r="AF67" s="40">
        <f>'Detran MT'!I68</f>
        <v>0</v>
      </c>
      <c r="AG67" s="40">
        <f>'Detran MT'!J68</f>
        <v>297.70999999999998</v>
      </c>
      <c r="AH67" s="40">
        <f>'Detran MT'!K68</f>
        <v>315.82</v>
      </c>
      <c r="AI67" s="40">
        <f>'Detran MT'!L68</f>
        <v>27.164999999999999</v>
      </c>
      <c r="AJ67" s="40">
        <f>'Detran MT'!M68</f>
        <v>0</v>
      </c>
      <c r="AK67" s="40">
        <f>'Detran MT'!N68</f>
        <v>446.565</v>
      </c>
      <c r="AL67" s="40">
        <f>'Detran MT'!O68</f>
        <v>473.73</v>
      </c>
      <c r="AM67" s="40">
        <f>'Detran Inical'!G67</f>
        <v>318.98</v>
      </c>
      <c r="AN67" s="40">
        <f>'Detran Inical'!H67</f>
        <v>400.95</v>
      </c>
      <c r="AO67" s="40">
        <f>'Detran Inical'!I67</f>
        <v>601.41999999999996</v>
      </c>
      <c r="AP67" s="92">
        <f t="shared" si="3"/>
        <v>7.9478567390508514E-3</v>
      </c>
      <c r="AQ67" s="69">
        <f t="shared" si="120"/>
        <v>397.76</v>
      </c>
      <c r="AR67" s="69">
        <f t="shared" si="121"/>
        <v>596.64</v>
      </c>
      <c r="AS67" s="69">
        <f t="shared" si="4"/>
        <v>0</v>
      </c>
      <c r="AT67" s="69">
        <f t="shared" si="122"/>
        <v>397.76</v>
      </c>
      <c r="AU67" s="69">
        <f t="shared" si="124"/>
        <v>478.47</v>
      </c>
      <c r="AV67" s="69">
        <f t="shared" ref="AV67:AW67" si="129">H67-AT67</f>
        <v>0</v>
      </c>
      <c r="AW67" s="69">
        <f t="shared" si="129"/>
        <v>118.16999999999996</v>
      </c>
    </row>
    <row r="68" spans="1:51" ht="28.5" x14ac:dyDescent="0.2">
      <c r="A68" s="88" t="s">
        <v>502</v>
      </c>
      <c r="B68" s="88" t="s">
        <v>491</v>
      </c>
      <c r="C68" s="88" t="s">
        <v>21</v>
      </c>
      <c r="D68" s="89" t="s">
        <v>492</v>
      </c>
      <c r="E68" s="88" t="s">
        <v>77</v>
      </c>
      <c r="F68" s="90">
        <v>0.8</v>
      </c>
      <c r="G68" s="91">
        <f>'Orçamento Analítico'!J581</f>
        <v>618.05999999999995</v>
      </c>
      <c r="H68" s="91">
        <f>'Orçamento Analítico'!J588</f>
        <v>770.72</v>
      </c>
      <c r="I68" s="91">
        <f t="shared" si="5"/>
        <v>616.57000000000005</v>
      </c>
      <c r="J68" s="73"/>
      <c r="K68" s="73"/>
      <c r="L68" s="73"/>
      <c r="M68" s="73"/>
      <c r="N68" s="73"/>
      <c r="O68" s="73"/>
      <c r="P68" s="73"/>
      <c r="Q68" s="73"/>
      <c r="R68" s="73"/>
      <c r="S68" s="73"/>
      <c r="T68" s="73"/>
      <c r="U68" s="73"/>
      <c r="V68" s="73"/>
      <c r="W68" s="73"/>
      <c r="X68" s="73"/>
      <c r="Y68" s="73"/>
      <c r="Z68" s="73"/>
      <c r="AA68" s="69">
        <f t="shared" si="118"/>
        <v>770.72</v>
      </c>
      <c r="AB68" s="69">
        <f t="shared" si="119"/>
        <v>616.57000000000005</v>
      </c>
      <c r="AC68" s="69">
        <f t="shared" si="1"/>
        <v>0</v>
      </c>
      <c r="AD68" s="40">
        <f>'Detran MT'!G69</f>
        <v>491.18</v>
      </c>
      <c r="AE68" s="40">
        <f>'Detran MT'!H69</f>
        <v>59.64</v>
      </c>
      <c r="AF68" s="40">
        <f>'Detran MT'!I69</f>
        <v>0</v>
      </c>
      <c r="AG68" s="40">
        <f>'Detran MT'!J69</f>
        <v>557.77</v>
      </c>
      <c r="AH68" s="40">
        <f>'Detran MT'!K69</f>
        <v>617.41</v>
      </c>
      <c r="AI68" s="40">
        <f>'Detran MT'!L69</f>
        <v>47.712000000000003</v>
      </c>
      <c r="AJ68" s="40">
        <f>'Detran MT'!M69</f>
        <v>0</v>
      </c>
      <c r="AK68" s="40">
        <f>'Detran MT'!N69</f>
        <v>446.20800000000003</v>
      </c>
      <c r="AL68" s="40">
        <f>'Detran MT'!O69</f>
        <v>493.92</v>
      </c>
      <c r="AM68" s="40">
        <f>'Detran Inical'!G68</f>
        <v>618.05999999999995</v>
      </c>
      <c r="AN68" s="40">
        <f>'Detran Inical'!H68</f>
        <v>776.9</v>
      </c>
      <c r="AO68" s="40">
        <f>'Detran Inical'!I68</f>
        <v>621.52</v>
      </c>
      <c r="AP68" s="92">
        <f t="shared" si="3"/>
        <v>7.9643454756080923E-3</v>
      </c>
      <c r="AQ68" s="69">
        <f t="shared" si="120"/>
        <v>770.72</v>
      </c>
      <c r="AR68" s="69">
        <f t="shared" si="121"/>
        <v>616.57000000000005</v>
      </c>
      <c r="AS68" s="69">
        <f t="shared" si="4"/>
        <v>0</v>
      </c>
      <c r="AT68" s="69">
        <f t="shared" si="122"/>
        <v>770.72</v>
      </c>
      <c r="AU68" s="69">
        <f t="shared" si="124"/>
        <v>494.44799999999998</v>
      </c>
      <c r="AV68" s="69">
        <f t="shared" ref="AV68:AW68" si="130">H68-AT68</f>
        <v>0</v>
      </c>
      <c r="AW68" s="69">
        <f t="shared" si="130"/>
        <v>122.12200000000007</v>
      </c>
    </row>
    <row r="69" spans="1:51" ht="28.5" x14ac:dyDescent="0.2">
      <c r="A69" s="88" t="s">
        <v>504</v>
      </c>
      <c r="B69" s="88" t="s">
        <v>505</v>
      </c>
      <c r="C69" s="88" t="s">
        <v>21</v>
      </c>
      <c r="D69" s="89" t="s">
        <v>506</v>
      </c>
      <c r="E69" s="88" t="s">
        <v>83</v>
      </c>
      <c r="F69" s="90">
        <v>28.3</v>
      </c>
      <c r="G69" s="91">
        <f>'Orçamento Analítico'!J592</f>
        <v>126.31</v>
      </c>
      <c r="H69" s="91">
        <f>'Orçamento Analítico'!J600</f>
        <v>157.5</v>
      </c>
      <c r="I69" s="91">
        <f t="shared" si="5"/>
        <v>4457.25</v>
      </c>
      <c r="J69" s="73"/>
      <c r="K69" s="73"/>
      <c r="L69" s="73"/>
      <c r="M69" s="73"/>
      <c r="N69" s="73"/>
      <c r="O69" s="73"/>
      <c r="P69" s="73"/>
      <c r="Q69" s="73"/>
      <c r="R69" s="73"/>
      <c r="S69" s="73"/>
      <c r="T69" s="73"/>
      <c r="U69" s="73"/>
      <c r="V69" s="73"/>
      <c r="W69" s="73"/>
      <c r="X69" s="73"/>
      <c r="Y69" s="73"/>
      <c r="Z69" s="73"/>
      <c r="AA69" s="69">
        <f t="shared" si="118"/>
        <v>157.5</v>
      </c>
      <c r="AB69" s="69">
        <f t="shared" si="119"/>
        <v>4457.25</v>
      </c>
      <c r="AC69" s="69">
        <f t="shared" si="1"/>
        <v>0</v>
      </c>
      <c r="AD69" s="40">
        <f>'Detran MT'!G70</f>
        <v>112.68</v>
      </c>
      <c r="AE69" s="40">
        <f>'Detran MT'!H70</f>
        <v>24.26</v>
      </c>
      <c r="AF69" s="40">
        <f>'Detran MT'!I70</f>
        <v>0</v>
      </c>
      <c r="AG69" s="40">
        <f>'Detran MT'!J70</f>
        <v>117.37</v>
      </c>
      <c r="AH69" s="40">
        <f>'Detran MT'!K70</f>
        <v>141.63</v>
      </c>
      <c r="AI69" s="40">
        <f>'Detran MT'!L70</f>
        <v>686.55799999999999</v>
      </c>
      <c r="AJ69" s="40">
        <f>'Detran MT'!M70</f>
        <v>0</v>
      </c>
      <c r="AK69" s="40">
        <f>'Detran MT'!N70</f>
        <v>3321.5619999999999</v>
      </c>
      <c r="AL69" s="40">
        <f>'Detran MT'!O70</f>
        <v>4008.12</v>
      </c>
      <c r="AM69" s="40">
        <f>'Detran Inical'!G69</f>
        <v>139.37</v>
      </c>
      <c r="AN69" s="40">
        <f>'Detran Inical'!H69</f>
        <v>175.18</v>
      </c>
      <c r="AO69" s="40">
        <f>'Detran Inical'!I69</f>
        <v>4957.59</v>
      </c>
      <c r="AP69" s="92">
        <f t="shared" si="3"/>
        <v>0.10092403768766678</v>
      </c>
      <c r="AQ69" s="69">
        <f t="shared" si="120"/>
        <v>157.5</v>
      </c>
      <c r="AR69" s="69">
        <f t="shared" si="121"/>
        <v>4457.25</v>
      </c>
      <c r="AS69" s="69">
        <f t="shared" si="4"/>
        <v>0</v>
      </c>
      <c r="AT69" s="69">
        <f t="shared" si="122"/>
        <v>157.5</v>
      </c>
      <c r="AU69" s="69">
        <f t="shared" si="124"/>
        <v>3574.5730000000003</v>
      </c>
      <c r="AV69" s="69">
        <f t="shared" ref="AV69:AW69" si="131">H69-AT69</f>
        <v>0</v>
      </c>
      <c r="AW69" s="69">
        <f t="shared" si="131"/>
        <v>882.67699999999968</v>
      </c>
    </row>
    <row r="70" spans="1:51" ht="28.5" x14ac:dyDescent="0.2">
      <c r="A70" s="88" t="s">
        <v>513</v>
      </c>
      <c r="B70" s="88" t="s">
        <v>514</v>
      </c>
      <c r="C70" s="88" t="s">
        <v>63</v>
      </c>
      <c r="D70" s="89" t="s">
        <v>515</v>
      </c>
      <c r="E70" s="88" t="s">
        <v>66</v>
      </c>
      <c r="F70" s="90">
        <v>10.8</v>
      </c>
      <c r="G70" s="91">
        <f>'Orçamento Analítico'!J604</f>
        <v>612.95000000000005</v>
      </c>
      <c r="H70" s="91">
        <f>'Orçamento Analítico'!J609</f>
        <v>764.34</v>
      </c>
      <c r="I70" s="91">
        <f t="shared" si="5"/>
        <v>8254.8700000000008</v>
      </c>
      <c r="J70" s="73"/>
      <c r="K70" s="73"/>
      <c r="L70" s="73"/>
      <c r="M70" s="73"/>
      <c r="N70" s="73"/>
      <c r="O70" s="73"/>
      <c r="P70" s="73"/>
      <c r="Q70" s="73"/>
      <c r="R70" s="73"/>
      <c r="S70" s="73"/>
      <c r="T70" s="73"/>
      <c r="U70" s="73"/>
      <c r="V70" s="73"/>
      <c r="W70" s="73"/>
      <c r="X70" s="73"/>
      <c r="Y70" s="73"/>
      <c r="Z70" s="73"/>
      <c r="AA70" s="69">
        <f t="shared" si="118"/>
        <v>764.34</v>
      </c>
      <c r="AB70" s="69">
        <f t="shared" si="119"/>
        <v>8254.8700000000008</v>
      </c>
      <c r="AC70" s="69">
        <f t="shared" si="1"/>
        <v>0</v>
      </c>
      <c r="AD70" s="40">
        <f>'Detran MT'!G71</f>
        <v>702.73</v>
      </c>
      <c r="AE70" s="40">
        <f>'Detran MT'!H71</f>
        <v>177.72</v>
      </c>
      <c r="AF70" s="40">
        <f>'Detran MT'!I71</f>
        <v>0</v>
      </c>
      <c r="AG70" s="40">
        <f>'Detran MT'!J71</f>
        <v>705.61</v>
      </c>
      <c r="AH70" s="40">
        <f>'Detran MT'!K71</f>
        <v>883.33</v>
      </c>
      <c r="AI70" s="40">
        <f>'Detran MT'!L71</f>
        <v>1919.376</v>
      </c>
      <c r="AJ70" s="40">
        <f>'Detran MT'!M71</f>
        <v>0</v>
      </c>
      <c r="AK70" s="40">
        <f>'Detran MT'!N71</f>
        <v>7620.5839999999998</v>
      </c>
      <c r="AL70" s="40">
        <f>'Detran MT'!O71</f>
        <v>9539.9599999999991</v>
      </c>
      <c r="AM70" s="40">
        <f>'Detran Inical'!G70</f>
        <v>863.35</v>
      </c>
      <c r="AN70" s="40">
        <f>'Detran Inical'!H70</f>
        <v>1085.23</v>
      </c>
      <c r="AO70" s="40">
        <f>'Detran Inical'!I70</f>
        <v>11720.48</v>
      </c>
      <c r="AP70" s="92">
        <f t="shared" si="3"/>
        <v>0.29568840184019762</v>
      </c>
      <c r="AQ70" s="69">
        <f t="shared" si="120"/>
        <v>764.34</v>
      </c>
      <c r="AR70" s="69">
        <f t="shared" si="121"/>
        <v>8254.8700000000008</v>
      </c>
      <c r="AS70" s="69">
        <f t="shared" si="4"/>
        <v>0</v>
      </c>
      <c r="AT70" s="69">
        <f t="shared" si="122"/>
        <v>764.34</v>
      </c>
      <c r="AU70" s="69">
        <f t="shared" si="124"/>
        <v>6619.8600000000006</v>
      </c>
      <c r="AV70" s="69">
        <f t="shared" ref="AV70:AW70" si="132">H70-AT70</f>
        <v>0</v>
      </c>
      <c r="AW70" s="69">
        <f t="shared" si="132"/>
        <v>1635.0100000000002</v>
      </c>
    </row>
    <row r="71" spans="1:51" x14ac:dyDescent="0.25">
      <c r="A71" s="77" t="s">
        <v>519</v>
      </c>
      <c r="B71" s="77" t="s">
        <v>1593</v>
      </c>
      <c r="C71" s="78"/>
      <c r="D71" s="79" t="s">
        <v>520</v>
      </c>
      <c r="E71" s="80"/>
      <c r="F71" s="81">
        <v>1</v>
      </c>
      <c r="G71" s="80" t="s">
        <v>1594</v>
      </c>
      <c r="H71" s="82"/>
      <c r="I71" s="82">
        <f>SUM(I72:I76)</f>
        <v>14178.499999999998</v>
      </c>
      <c r="J71" s="82">
        <f t="shared" ref="J71:Z71" si="133">I71</f>
        <v>14178.499999999998</v>
      </c>
      <c r="K71" s="82">
        <f t="shared" si="133"/>
        <v>14178.499999999998</v>
      </c>
      <c r="L71" s="82">
        <f t="shared" si="133"/>
        <v>14178.499999999998</v>
      </c>
      <c r="M71" s="82">
        <f t="shared" si="133"/>
        <v>14178.499999999998</v>
      </c>
      <c r="N71" s="82">
        <f t="shared" si="133"/>
        <v>14178.499999999998</v>
      </c>
      <c r="O71" s="82">
        <f t="shared" si="133"/>
        <v>14178.499999999998</v>
      </c>
      <c r="P71" s="82">
        <f t="shared" si="133"/>
        <v>14178.499999999998</v>
      </c>
      <c r="Q71" s="82">
        <f t="shared" si="133"/>
        <v>14178.499999999998</v>
      </c>
      <c r="R71" s="82">
        <f t="shared" si="133"/>
        <v>14178.499999999998</v>
      </c>
      <c r="S71" s="82">
        <f t="shared" si="133"/>
        <v>14178.499999999998</v>
      </c>
      <c r="T71" s="82">
        <f t="shared" si="133"/>
        <v>14178.499999999998</v>
      </c>
      <c r="U71" s="82">
        <f t="shared" si="133"/>
        <v>14178.499999999998</v>
      </c>
      <c r="V71" s="82">
        <f t="shared" si="133"/>
        <v>14178.499999999998</v>
      </c>
      <c r="W71" s="82">
        <f t="shared" si="133"/>
        <v>14178.499999999998</v>
      </c>
      <c r="X71" s="82">
        <f t="shared" si="133"/>
        <v>14178.499999999998</v>
      </c>
      <c r="Y71" s="82">
        <f t="shared" si="133"/>
        <v>14178.499999999998</v>
      </c>
      <c r="Z71" s="82">
        <f t="shared" si="133"/>
        <v>14178.499999999998</v>
      </c>
      <c r="AA71" s="82"/>
      <c r="AB71" s="82">
        <f>SUM(AB72:AB76)</f>
        <v>14178.499999999998</v>
      </c>
      <c r="AC71" s="84">
        <f t="shared" si="1"/>
        <v>0</v>
      </c>
      <c r="AD71" s="73"/>
      <c r="AE71" s="73"/>
      <c r="AF71" s="73"/>
      <c r="AG71" s="73"/>
      <c r="AH71" s="85">
        <f t="shared" ref="AH71:AL71" si="134">SUM(AH72:AH76)</f>
        <v>1238.52</v>
      </c>
      <c r="AI71" s="85">
        <f t="shared" si="134"/>
        <v>12730.557200000001</v>
      </c>
      <c r="AJ71" s="85">
        <f t="shared" si="134"/>
        <v>0</v>
      </c>
      <c r="AK71" s="85">
        <f t="shared" si="134"/>
        <v>17851.222799999996</v>
      </c>
      <c r="AL71" s="85">
        <f t="shared" si="134"/>
        <v>30581.78</v>
      </c>
      <c r="AM71" s="85"/>
      <c r="AN71" s="85"/>
      <c r="AO71" s="85">
        <f>SUM(AO72:AO76)</f>
        <v>35678.83</v>
      </c>
      <c r="AP71" s="92">
        <f t="shared" si="3"/>
        <v>0.602607484606418</v>
      </c>
      <c r="AQ71" s="69"/>
      <c r="AR71" s="87">
        <f>SUM(AR72:AR76)</f>
        <v>14178.499999999998</v>
      </c>
      <c r="AS71" s="69">
        <f t="shared" si="4"/>
        <v>0</v>
      </c>
      <c r="AT71" s="69"/>
      <c r="AU71" s="87">
        <f>SUM(AU72:AU76)</f>
        <v>11371.4112</v>
      </c>
      <c r="AV71" s="73"/>
      <c r="AW71" s="73"/>
    </row>
    <row r="72" spans="1:51" ht="42.75" x14ac:dyDescent="0.2">
      <c r="A72" s="88" t="s">
        <v>521</v>
      </c>
      <c r="B72" s="88" t="s">
        <v>522</v>
      </c>
      <c r="C72" s="88" t="s">
        <v>21</v>
      </c>
      <c r="D72" s="89" t="s">
        <v>523</v>
      </c>
      <c r="E72" s="88" t="s">
        <v>77</v>
      </c>
      <c r="F72" s="90"/>
      <c r="G72" s="91">
        <f>'Orçamento Analítico'!J614</f>
        <v>4.0815000000000001</v>
      </c>
      <c r="H72" s="91">
        <f>'Orçamento Analítico'!J619</f>
        <v>5.08</v>
      </c>
      <c r="I72" s="91">
        <f t="shared" si="5"/>
        <v>0</v>
      </c>
      <c r="J72" s="73"/>
      <c r="K72" s="73"/>
      <c r="L72" s="73"/>
      <c r="M72" s="73"/>
      <c r="N72" s="73"/>
      <c r="O72" s="73"/>
      <c r="P72" s="73"/>
      <c r="Q72" s="73"/>
      <c r="R72" s="73"/>
      <c r="S72" s="73"/>
      <c r="T72" s="73"/>
      <c r="U72" s="73"/>
      <c r="V72" s="73"/>
      <c r="W72" s="73"/>
      <c r="X72" s="73"/>
      <c r="Y72" s="73"/>
      <c r="Z72" s="73"/>
      <c r="AA72" s="69">
        <f t="shared" ref="AA72:AA76" si="135">TRUNC(G72*(1+G$2),2)</f>
        <v>5.08</v>
      </c>
      <c r="AB72" s="69">
        <f t="shared" ref="AB72:AB76" si="136">TRUNC(F72*AA72,2)</f>
        <v>0</v>
      </c>
      <c r="AC72" s="69">
        <f t="shared" si="1"/>
        <v>0</v>
      </c>
      <c r="AD72" s="40">
        <f>'Detran MT'!G73</f>
        <v>3.82</v>
      </c>
      <c r="AE72" s="40">
        <f>'Detran MT'!H73</f>
        <v>2.5</v>
      </c>
      <c r="AF72" s="40">
        <f>'Detran MT'!I73</f>
        <v>0</v>
      </c>
      <c r="AG72" s="40">
        <f>'Detran MT'!J73</f>
        <v>2.2999999999999998</v>
      </c>
      <c r="AH72" s="40">
        <f>'Detran MT'!K73</f>
        <v>4.8</v>
      </c>
      <c r="AI72" s="40">
        <f>'Detran MT'!L73</f>
        <v>998.375</v>
      </c>
      <c r="AJ72" s="40">
        <f>'Detran MT'!M73</f>
        <v>0</v>
      </c>
      <c r="AK72" s="40">
        <f>'Detran MT'!N73</f>
        <v>918.505</v>
      </c>
      <c r="AL72" s="40">
        <f>'Detran MT'!O73</f>
        <v>1916.88</v>
      </c>
      <c r="AM72" s="40">
        <f>'Detran Inical'!G72</f>
        <v>4.34</v>
      </c>
      <c r="AN72" s="40">
        <f>'Detran Inical'!H72</f>
        <v>5.45</v>
      </c>
      <c r="AO72" s="40">
        <f>'Detran Inical'!I72</f>
        <v>2176.4499999999998</v>
      </c>
      <c r="AP72" s="92">
        <f t="shared" si="3"/>
        <v>1</v>
      </c>
      <c r="AQ72" s="69">
        <f t="shared" ref="AQ72:AQ76" si="137">TRUNC(G72*(1+G$2),2)</f>
        <v>5.08</v>
      </c>
      <c r="AR72" s="69">
        <f t="shared" ref="AR72:AR76" si="138">TRUNC(F72*H72,2)</f>
        <v>0</v>
      </c>
      <c r="AS72" s="69">
        <f t="shared" si="4"/>
        <v>0</v>
      </c>
      <c r="AT72" s="69">
        <f t="shared" ref="AT72:AT76" si="139">TRUNC(G72*(1+G$2),2)</f>
        <v>5.08</v>
      </c>
      <c r="AU72" s="69">
        <f>F72*G72</f>
        <v>0</v>
      </c>
      <c r="AV72" s="69">
        <f t="shared" ref="AV72:AW72" si="140">H72-AT72</f>
        <v>0</v>
      </c>
      <c r="AW72" s="69">
        <f t="shared" si="140"/>
        <v>0</v>
      </c>
    </row>
    <row r="73" spans="1:51" ht="42.75" x14ac:dyDescent="0.2">
      <c r="A73" s="88" t="s">
        <v>527</v>
      </c>
      <c r="B73" s="88" t="s">
        <v>528</v>
      </c>
      <c r="C73" s="88" t="s">
        <v>21</v>
      </c>
      <c r="D73" s="89" t="s">
        <v>529</v>
      </c>
      <c r="E73" s="88" t="s">
        <v>77</v>
      </c>
      <c r="F73" s="90"/>
      <c r="G73" s="91">
        <f>'Orçamento Analítico'!J623</f>
        <v>31.33</v>
      </c>
      <c r="H73" s="91">
        <f>'Orçamento Analítico'!J628</f>
        <v>39.06</v>
      </c>
      <c r="I73" s="91">
        <f t="shared" si="5"/>
        <v>0</v>
      </c>
      <c r="J73" s="73"/>
      <c r="K73" s="73"/>
      <c r="L73" s="73"/>
      <c r="M73" s="73"/>
      <c r="N73" s="73"/>
      <c r="O73" s="73"/>
      <c r="P73" s="73"/>
      <c r="Q73" s="73"/>
      <c r="R73" s="73"/>
      <c r="S73" s="73"/>
      <c r="T73" s="73"/>
      <c r="U73" s="73"/>
      <c r="V73" s="73"/>
      <c r="W73" s="73"/>
      <c r="X73" s="73"/>
      <c r="Y73" s="73"/>
      <c r="Z73" s="73"/>
      <c r="AA73" s="69">
        <f t="shared" si="135"/>
        <v>39.06</v>
      </c>
      <c r="AB73" s="69">
        <f t="shared" si="136"/>
        <v>0</v>
      </c>
      <c r="AC73" s="69">
        <f t="shared" si="1"/>
        <v>0</v>
      </c>
      <c r="AD73" s="40">
        <f>'Detran MT'!G74</f>
        <v>30.26</v>
      </c>
      <c r="AE73" s="40">
        <f>'Detran MT'!H74</f>
        <v>19.14</v>
      </c>
      <c r="AF73" s="40">
        <f>'Detran MT'!I74</f>
        <v>0</v>
      </c>
      <c r="AG73" s="40">
        <f>'Detran MT'!J74</f>
        <v>18.89</v>
      </c>
      <c r="AH73" s="40">
        <f>'Detran MT'!K74</f>
        <v>38.03</v>
      </c>
      <c r="AI73" s="40">
        <f>'Detran MT'!L74</f>
        <v>7643.5590000000002</v>
      </c>
      <c r="AJ73" s="40">
        <f>'Detran MT'!M74</f>
        <v>0</v>
      </c>
      <c r="AK73" s="40">
        <f>'Detran MT'!N74</f>
        <v>7543.7209999999995</v>
      </c>
      <c r="AL73" s="40">
        <f>'Detran MT'!O74</f>
        <v>15187.28</v>
      </c>
      <c r="AM73" s="40">
        <f>'Detran Inical'!G73</f>
        <v>34.520000000000003</v>
      </c>
      <c r="AN73" s="40">
        <f>'Detran Inical'!H73</f>
        <v>43.39</v>
      </c>
      <c r="AO73" s="40">
        <f>'Detran Inical'!I73</f>
        <v>17327.79</v>
      </c>
      <c r="AP73" s="92">
        <f t="shared" si="3"/>
        <v>1</v>
      </c>
      <c r="AQ73" s="69">
        <f t="shared" si="137"/>
        <v>39.06</v>
      </c>
      <c r="AR73" s="69">
        <f t="shared" si="138"/>
        <v>0</v>
      </c>
      <c r="AS73" s="69">
        <f t="shared" si="4"/>
        <v>0</v>
      </c>
      <c r="AT73" s="69">
        <f t="shared" si="139"/>
        <v>39.06</v>
      </c>
      <c r="AU73" s="69">
        <f t="shared" ref="AU73:AU76" si="141">F73*G73</f>
        <v>0</v>
      </c>
      <c r="AV73" s="69">
        <f t="shared" ref="AV73:AW73" si="142">H73-AT73</f>
        <v>0</v>
      </c>
      <c r="AW73" s="69">
        <f t="shared" si="142"/>
        <v>0</v>
      </c>
    </row>
    <row r="74" spans="1:51" ht="42.75" x14ac:dyDescent="0.2">
      <c r="A74" s="88" t="s">
        <v>530</v>
      </c>
      <c r="B74" s="88" t="s">
        <v>531</v>
      </c>
      <c r="C74" s="88" t="s">
        <v>21</v>
      </c>
      <c r="D74" s="89" t="s">
        <v>532</v>
      </c>
      <c r="E74" s="88" t="s">
        <v>77</v>
      </c>
      <c r="F74" s="90">
        <v>172.32</v>
      </c>
      <c r="G74" s="91">
        <f>'Orçamento Analítico'!J632</f>
        <v>60.16</v>
      </c>
      <c r="H74" s="91">
        <f>'Orçamento Analítico'!J639</f>
        <v>75.010000000000005</v>
      </c>
      <c r="I74" s="91">
        <f t="shared" si="5"/>
        <v>12925.72</v>
      </c>
      <c r="J74" s="73"/>
      <c r="K74" s="73"/>
      <c r="L74" s="73"/>
      <c r="M74" s="73"/>
      <c r="N74" s="73"/>
      <c r="O74" s="73"/>
      <c r="P74" s="73"/>
      <c r="Q74" s="73"/>
      <c r="R74" s="73"/>
      <c r="S74" s="73"/>
      <c r="T74" s="73"/>
      <c r="U74" s="73"/>
      <c r="V74" s="73"/>
      <c r="W74" s="73"/>
      <c r="X74" s="73"/>
      <c r="Y74" s="73"/>
      <c r="Z74" s="73"/>
      <c r="AA74" s="69">
        <f t="shared" si="135"/>
        <v>75.010000000000005</v>
      </c>
      <c r="AB74" s="69">
        <f t="shared" si="136"/>
        <v>12925.72</v>
      </c>
      <c r="AC74" s="69">
        <f t="shared" si="1"/>
        <v>0</v>
      </c>
      <c r="AD74" s="40">
        <f>'Detran MT'!G75</f>
        <v>57.04</v>
      </c>
      <c r="AE74" s="40">
        <f>'Detran MT'!H75</f>
        <v>23.01</v>
      </c>
      <c r="AF74" s="40">
        <f>'Detran MT'!I75</f>
        <v>0</v>
      </c>
      <c r="AG74" s="40">
        <f>'Detran MT'!J75</f>
        <v>48.68</v>
      </c>
      <c r="AH74" s="40">
        <f>'Detran MT'!K75</f>
        <v>71.69</v>
      </c>
      <c r="AI74" s="40">
        <f>'Detran MT'!L75</f>
        <v>3965.0832</v>
      </c>
      <c r="AJ74" s="40">
        <f>'Detran MT'!M75</f>
        <v>0</v>
      </c>
      <c r="AK74" s="40">
        <f>'Detran MT'!N75</f>
        <v>8388.5367999999999</v>
      </c>
      <c r="AL74" s="40">
        <f>'Detran MT'!O75</f>
        <v>12353.62</v>
      </c>
      <c r="AM74" s="40">
        <f>'Detran Inical'!G74</f>
        <v>68.17</v>
      </c>
      <c r="AN74" s="40">
        <f>'Detran Inical'!H74</f>
        <v>85.68</v>
      </c>
      <c r="AO74" s="40">
        <f>'Detran Inical'!I74</f>
        <v>14764.37</v>
      </c>
      <c r="AP74" s="92">
        <f t="shared" si="3"/>
        <v>0.12453291268100175</v>
      </c>
      <c r="AQ74" s="69">
        <f t="shared" si="137"/>
        <v>75.010000000000005</v>
      </c>
      <c r="AR74" s="69">
        <f t="shared" si="138"/>
        <v>12925.72</v>
      </c>
      <c r="AS74" s="69">
        <f t="shared" si="4"/>
        <v>0</v>
      </c>
      <c r="AT74" s="69">
        <f t="shared" si="139"/>
        <v>75.010000000000005</v>
      </c>
      <c r="AU74" s="69">
        <f t="shared" si="141"/>
        <v>10366.771199999999</v>
      </c>
      <c r="AV74" s="69">
        <f t="shared" ref="AV74:AW74" si="143">H74-AT74</f>
        <v>0</v>
      </c>
      <c r="AW74" s="69">
        <f t="shared" si="143"/>
        <v>2558.9488000000001</v>
      </c>
    </row>
    <row r="75" spans="1:51" ht="28.5" x14ac:dyDescent="0.2">
      <c r="A75" s="88" t="s">
        <v>540</v>
      </c>
      <c r="B75" s="88" t="s">
        <v>541</v>
      </c>
      <c r="C75" s="88" t="s">
        <v>21</v>
      </c>
      <c r="D75" s="89" t="s">
        <v>542</v>
      </c>
      <c r="E75" s="88" t="s">
        <v>159</v>
      </c>
      <c r="F75" s="90">
        <v>1</v>
      </c>
      <c r="G75" s="91">
        <f>'Orçamento Analítico'!J643</f>
        <v>333.12</v>
      </c>
      <c r="H75" s="91">
        <f>'Orçamento Analítico'!J652</f>
        <v>415.4</v>
      </c>
      <c r="I75" s="91">
        <f t="shared" si="5"/>
        <v>415.4</v>
      </c>
      <c r="J75" s="73"/>
      <c r="K75" s="73"/>
      <c r="L75" s="73"/>
      <c r="M75" s="73"/>
      <c r="N75" s="73"/>
      <c r="O75" s="73"/>
      <c r="P75" s="73"/>
      <c r="Q75" s="73"/>
      <c r="R75" s="73"/>
      <c r="S75" s="73"/>
      <c r="T75" s="73"/>
      <c r="U75" s="73"/>
      <c r="V75" s="73"/>
      <c r="W75" s="73"/>
      <c r="X75" s="73"/>
      <c r="Y75" s="73"/>
      <c r="Z75" s="73"/>
      <c r="AA75" s="69">
        <f t="shared" si="135"/>
        <v>415.4</v>
      </c>
      <c r="AB75" s="69">
        <f t="shared" si="136"/>
        <v>415.4</v>
      </c>
      <c r="AC75" s="69">
        <f t="shared" si="1"/>
        <v>0</v>
      </c>
      <c r="AD75" s="40">
        <f>'Detran MT'!G76</f>
        <v>293.17</v>
      </c>
      <c r="AE75" s="40">
        <f>'Detran MT'!H76</f>
        <v>67.14</v>
      </c>
      <c r="AF75" s="40">
        <f>'Detran MT'!I76</f>
        <v>0</v>
      </c>
      <c r="AG75" s="40">
        <f>'Detran MT'!J76</f>
        <v>301.37</v>
      </c>
      <c r="AH75" s="40">
        <f>'Detran MT'!K76</f>
        <v>368.51</v>
      </c>
      <c r="AI75" s="40">
        <f>'Detran MT'!L76</f>
        <v>67.14</v>
      </c>
      <c r="AJ75" s="40">
        <f>'Detran MT'!M76</f>
        <v>0</v>
      </c>
      <c r="AK75" s="40">
        <f>'Detran MT'!N76</f>
        <v>301.37</v>
      </c>
      <c r="AL75" s="40">
        <f>'Detran MT'!O76</f>
        <v>368.51</v>
      </c>
      <c r="AM75" s="40">
        <f>'Detran Inical'!G75</f>
        <v>361.76</v>
      </c>
      <c r="AN75" s="40">
        <f>'Detran Inical'!H75</f>
        <v>454.73</v>
      </c>
      <c r="AO75" s="40">
        <f>'Detran Inical'!I75</f>
        <v>454.73</v>
      </c>
      <c r="AP75" s="92">
        <f t="shared" si="3"/>
        <v>8.6490884700811566E-2</v>
      </c>
      <c r="AQ75" s="69">
        <f t="shared" si="137"/>
        <v>415.4</v>
      </c>
      <c r="AR75" s="69">
        <f t="shared" si="138"/>
        <v>415.4</v>
      </c>
      <c r="AS75" s="69">
        <f t="shared" si="4"/>
        <v>0</v>
      </c>
      <c r="AT75" s="69">
        <f t="shared" si="139"/>
        <v>415.4</v>
      </c>
      <c r="AU75" s="69">
        <f t="shared" si="141"/>
        <v>333.12</v>
      </c>
      <c r="AV75" s="69">
        <f t="shared" ref="AV75:AW75" si="144">H75-AT75</f>
        <v>0</v>
      </c>
      <c r="AW75" s="69">
        <f t="shared" si="144"/>
        <v>82.279999999999973</v>
      </c>
    </row>
    <row r="76" spans="1:51" ht="28.5" x14ac:dyDescent="0.2">
      <c r="A76" s="88" t="s">
        <v>552</v>
      </c>
      <c r="B76" s="88" t="s">
        <v>553</v>
      </c>
      <c r="C76" s="88" t="s">
        <v>21</v>
      </c>
      <c r="D76" s="89" t="s">
        <v>554</v>
      </c>
      <c r="E76" s="88" t="s">
        <v>159</v>
      </c>
      <c r="F76" s="90">
        <v>1</v>
      </c>
      <c r="G76" s="91">
        <f>'Orçamento Analítico'!J656</f>
        <v>671.52</v>
      </c>
      <c r="H76" s="91">
        <f>'Orçamento Analítico'!J665</f>
        <v>837.38</v>
      </c>
      <c r="I76" s="91">
        <f t="shared" si="5"/>
        <v>837.38</v>
      </c>
      <c r="J76" s="73"/>
      <c r="K76" s="73"/>
      <c r="L76" s="73"/>
      <c r="M76" s="73"/>
      <c r="N76" s="73"/>
      <c r="O76" s="73"/>
      <c r="P76" s="73"/>
      <c r="Q76" s="73"/>
      <c r="R76" s="73"/>
      <c r="S76" s="73"/>
      <c r="T76" s="73"/>
      <c r="U76" s="73"/>
      <c r="V76" s="73"/>
      <c r="W76" s="73"/>
      <c r="X76" s="73"/>
      <c r="Y76" s="73"/>
      <c r="Z76" s="73"/>
      <c r="AA76" s="69">
        <f t="shared" si="135"/>
        <v>837.38</v>
      </c>
      <c r="AB76" s="69">
        <f t="shared" si="136"/>
        <v>837.38</v>
      </c>
      <c r="AC76" s="69">
        <f t="shared" si="1"/>
        <v>0</v>
      </c>
      <c r="AD76" s="40">
        <f>'Detran MT'!G77</f>
        <v>601.03</v>
      </c>
      <c r="AE76" s="40">
        <f>'Detran MT'!H77</f>
        <v>56.4</v>
      </c>
      <c r="AF76" s="40">
        <f>'Detran MT'!I77</f>
        <v>0</v>
      </c>
      <c r="AG76" s="40">
        <f>'Detran MT'!J77</f>
        <v>699.09</v>
      </c>
      <c r="AH76" s="40">
        <f>'Detran MT'!K77</f>
        <v>755.49</v>
      </c>
      <c r="AI76" s="40">
        <f>'Detran MT'!L77</f>
        <v>56.4</v>
      </c>
      <c r="AJ76" s="40">
        <f>'Detran MT'!M77</f>
        <v>0</v>
      </c>
      <c r="AK76" s="40">
        <f>'Detran MT'!N77</f>
        <v>699.09</v>
      </c>
      <c r="AL76" s="40">
        <f>'Detran MT'!O77</f>
        <v>755.49</v>
      </c>
      <c r="AM76" s="40">
        <f>'Detran Inical'!G76</f>
        <v>760.14</v>
      </c>
      <c r="AN76" s="40">
        <f>'Detran Inical'!H76</f>
        <v>955.49</v>
      </c>
      <c r="AO76" s="40">
        <f>'Detran Inical'!I76</f>
        <v>955.49</v>
      </c>
      <c r="AP76" s="92">
        <f t="shared" si="3"/>
        <v>0.12361196872808722</v>
      </c>
      <c r="AQ76" s="69">
        <f t="shared" si="137"/>
        <v>837.38</v>
      </c>
      <c r="AR76" s="69">
        <f t="shared" si="138"/>
        <v>837.38</v>
      </c>
      <c r="AS76" s="69">
        <f t="shared" si="4"/>
        <v>0</v>
      </c>
      <c r="AT76" s="69">
        <f t="shared" si="139"/>
        <v>837.38</v>
      </c>
      <c r="AU76" s="69">
        <f t="shared" si="141"/>
        <v>671.52</v>
      </c>
      <c r="AV76" s="69">
        <f t="shared" ref="AV76:AW76" si="145">H76-AT76</f>
        <v>0</v>
      </c>
      <c r="AW76" s="69">
        <f t="shared" si="145"/>
        <v>165.86</v>
      </c>
    </row>
    <row r="77" spans="1:51" x14ac:dyDescent="0.25">
      <c r="A77" s="77" t="s">
        <v>557</v>
      </c>
      <c r="B77" s="77" t="s">
        <v>1593</v>
      </c>
      <c r="C77" s="78"/>
      <c r="D77" s="79" t="s">
        <v>558</v>
      </c>
      <c r="E77" s="80"/>
      <c r="F77" s="81">
        <v>1</v>
      </c>
      <c r="G77" s="80" t="s">
        <v>1594</v>
      </c>
      <c r="H77" s="82"/>
      <c r="I77" s="82">
        <f>SUM(I78:I84)</f>
        <v>78743.73</v>
      </c>
      <c r="J77" s="82">
        <f t="shared" ref="J77:Z77" si="146">I77</f>
        <v>78743.73</v>
      </c>
      <c r="K77" s="82">
        <f t="shared" si="146"/>
        <v>78743.73</v>
      </c>
      <c r="L77" s="82">
        <f t="shared" si="146"/>
        <v>78743.73</v>
      </c>
      <c r="M77" s="82">
        <f t="shared" si="146"/>
        <v>78743.73</v>
      </c>
      <c r="N77" s="82">
        <f t="shared" si="146"/>
        <v>78743.73</v>
      </c>
      <c r="O77" s="82">
        <f t="shared" si="146"/>
        <v>78743.73</v>
      </c>
      <c r="P77" s="82">
        <f t="shared" si="146"/>
        <v>78743.73</v>
      </c>
      <c r="Q77" s="82">
        <f t="shared" si="146"/>
        <v>78743.73</v>
      </c>
      <c r="R77" s="82">
        <f t="shared" si="146"/>
        <v>78743.73</v>
      </c>
      <c r="S77" s="82">
        <f t="shared" si="146"/>
        <v>78743.73</v>
      </c>
      <c r="T77" s="82">
        <f t="shared" si="146"/>
        <v>78743.73</v>
      </c>
      <c r="U77" s="82">
        <f t="shared" si="146"/>
        <v>78743.73</v>
      </c>
      <c r="V77" s="82">
        <f t="shared" si="146"/>
        <v>78743.73</v>
      </c>
      <c r="W77" s="82">
        <f t="shared" si="146"/>
        <v>78743.73</v>
      </c>
      <c r="X77" s="82">
        <f t="shared" si="146"/>
        <v>78743.73</v>
      </c>
      <c r="Y77" s="82">
        <f t="shared" si="146"/>
        <v>78743.73</v>
      </c>
      <c r="Z77" s="82">
        <f t="shared" si="146"/>
        <v>78743.73</v>
      </c>
      <c r="AA77" s="82"/>
      <c r="AB77" s="82">
        <f>SUM(AB78:AB84)</f>
        <v>78743.73</v>
      </c>
      <c r="AC77" s="84">
        <f t="shared" si="1"/>
        <v>0</v>
      </c>
      <c r="AD77" s="73"/>
      <c r="AE77" s="73"/>
      <c r="AF77" s="73"/>
      <c r="AG77" s="73"/>
      <c r="AH77" s="85">
        <f t="shared" ref="AH77:AL77" si="147">SUM(AH78:AH84)</f>
        <v>1641.51</v>
      </c>
      <c r="AI77" s="85">
        <f t="shared" si="147"/>
        <v>16407.831200000001</v>
      </c>
      <c r="AJ77" s="85">
        <f t="shared" si="147"/>
        <v>0</v>
      </c>
      <c r="AK77" s="85">
        <f t="shared" si="147"/>
        <v>74774.258799999996</v>
      </c>
      <c r="AL77" s="85">
        <f t="shared" si="147"/>
        <v>91182.09</v>
      </c>
      <c r="AM77" s="85"/>
      <c r="AN77" s="85"/>
      <c r="AO77" s="85">
        <f>SUM(AO78:AO84)</f>
        <v>112524.64000000001</v>
      </c>
      <c r="AP77" s="92">
        <f t="shared" si="3"/>
        <v>0.30020900311256282</v>
      </c>
      <c r="AQ77" s="69"/>
      <c r="AR77" s="87">
        <f>SUM(AR78:AR84)</f>
        <v>78743.73</v>
      </c>
      <c r="AS77" s="69">
        <f t="shared" si="4"/>
        <v>0</v>
      </c>
      <c r="AT77" s="69"/>
      <c r="AU77" s="87">
        <f>SUM(AU78:AU84)</f>
        <v>63148.206365000005</v>
      </c>
      <c r="AV77" s="73"/>
      <c r="AW77" s="73"/>
    </row>
    <row r="78" spans="1:51" ht="42.75" x14ac:dyDescent="0.2">
      <c r="A78" s="88" t="s">
        <v>559</v>
      </c>
      <c r="B78" s="88" t="s">
        <v>560</v>
      </c>
      <c r="C78" s="88" t="s">
        <v>21</v>
      </c>
      <c r="D78" s="89" t="s">
        <v>561</v>
      </c>
      <c r="E78" s="88" t="s">
        <v>77</v>
      </c>
      <c r="F78" s="90">
        <v>182.4</v>
      </c>
      <c r="G78" s="91">
        <f>'Orçamento Analítico'!J670</f>
        <v>127.89999999999999</v>
      </c>
      <c r="H78" s="91">
        <f>'Orçamento Analítico'!J677</f>
        <v>159.49</v>
      </c>
      <c r="I78" s="91">
        <f t="shared" si="5"/>
        <v>29090.97</v>
      </c>
      <c r="J78" s="73"/>
      <c r="K78" s="73"/>
      <c r="L78" s="73"/>
      <c r="M78" s="73"/>
      <c r="N78" s="73"/>
      <c r="O78" s="73"/>
      <c r="P78" s="73"/>
      <c r="Q78" s="73"/>
      <c r="R78" s="73"/>
      <c r="S78" s="73"/>
      <c r="T78" s="73"/>
      <c r="U78" s="73"/>
      <c r="V78" s="73"/>
      <c r="W78" s="73"/>
      <c r="X78" s="73"/>
      <c r="Y78" s="73"/>
      <c r="Z78" s="73"/>
      <c r="AA78" s="69">
        <f t="shared" ref="AA78:AA84" si="148">TRUNC(G78*(1+G$2),2)</f>
        <v>159.49</v>
      </c>
      <c r="AB78" s="69">
        <f t="shared" ref="AB78:AB84" si="149">TRUNC(F78*AA78,2)</f>
        <v>29090.97</v>
      </c>
      <c r="AC78" s="69">
        <f t="shared" si="1"/>
        <v>0</v>
      </c>
      <c r="AD78" s="40">
        <f>'Detran MT'!G79</f>
        <v>127.88</v>
      </c>
      <c r="AE78" s="40">
        <f>'Detran MT'!H79</f>
        <v>16.3</v>
      </c>
      <c r="AF78" s="40">
        <f>'Detran MT'!I79</f>
        <v>0</v>
      </c>
      <c r="AG78" s="40">
        <f>'Detran MT'!J79</f>
        <v>144.44</v>
      </c>
      <c r="AH78" s="40">
        <f>'Detran MT'!K79</f>
        <v>160.74</v>
      </c>
      <c r="AI78" s="40">
        <f>'Detran MT'!L79</f>
        <v>2973.12</v>
      </c>
      <c r="AJ78" s="40">
        <f>'Detran MT'!M79</f>
        <v>0</v>
      </c>
      <c r="AK78" s="40">
        <f>'Detran MT'!N79</f>
        <v>26345.85</v>
      </c>
      <c r="AL78" s="40">
        <f>'Detran MT'!O79</f>
        <v>29318.97</v>
      </c>
      <c r="AM78" s="40">
        <f>'Detran Inical'!G78</f>
        <v>160.74</v>
      </c>
      <c r="AN78" s="40">
        <f>'Detran Inical'!H78</f>
        <v>202.05</v>
      </c>
      <c r="AO78" s="40">
        <f>'Detran Inical'!I78</f>
        <v>36853.919999999998</v>
      </c>
      <c r="AP78" s="92">
        <f t="shared" si="3"/>
        <v>0.21064109326769032</v>
      </c>
      <c r="AQ78" s="69">
        <f t="shared" ref="AQ78:AQ84" si="150">TRUNC(G78*(1+G$2),2)</f>
        <v>159.49</v>
      </c>
      <c r="AR78" s="69">
        <f t="shared" ref="AR78:AR84" si="151">TRUNC(F78*H78,2)</f>
        <v>29090.97</v>
      </c>
      <c r="AS78" s="69">
        <f t="shared" si="4"/>
        <v>0</v>
      </c>
      <c r="AT78" s="69">
        <f t="shared" ref="AT78:AT84" si="152">TRUNC(G78*(1+G$2),2)</f>
        <v>159.49</v>
      </c>
      <c r="AU78" s="69">
        <f>F78*G78</f>
        <v>23328.959999999999</v>
      </c>
      <c r="AV78" s="69">
        <f t="shared" ref="AV78:AW78" si="153">H78-AT78</f>
        <v>0</v>
      </c>
      <c r="AW78" s="69">
        <f t="shared" si="153"/>
        <v>5762.010000000002</v>
      </c>
      <c r="AY78">
        <v>29090.97</v>
      </c>
    </row>
    <row r="79" spans="1:51" ht="28.5" x14ac:dyDescent="0.2">
      <c r="A79" s="88" t="s">
        <v>568</v>
      </c>
      <c r="B79" s="88" t="s">
        <v>569</v>
      </c>
      <c r="C79" s="88" t="s">
        <v>21</v>
      </c>
      <c r="D79" s="89" t="s">
        <v>570</v>
      </c>
      <c r="E79" s="88" t="s">
        <v>83</v>
      </c>
      <c r="F79" s="90">
        <v>117.04</v>
      </c>
      <c r="G79" s="91">
        <f>'Orçamento Analítico'!I681</f>
        <v>8.120000000000001</v>
      </c>
      <c r="H79" s="91">
        <f>'Orçamento Analítico'!J688</f>
        <v>10.119999999999999</v>
      </c>
      <c r="I79" s="91">
        <f t="shared" si="5"/>
        <v>1184.44</v>
      </c>
      <c r="J79" s="73"/>
      <c r="K79" s="73"/>
      <c r="L79" s="73"/>
      <c r="M79" s="73"/>
      <c r="N79" s="73"/>
      <c r="O79" s="73"/>
      <c r="P79" s="73"/>
      <c r="Q79" s="73"/>
      <c r="R79" s="73"/>
      <c r="S79" s="73"/>
      <c r="T79" s="73"/>
      <c r="U79" s="73"/>
      <c r="V79" s="73"/>
      <c r="W79" s="73"/>
      <c r="X79" s="73"/>
      <c r="Y79" s="73"/>
      <c r="Z79" s="73"/>
      <c r="AA79" s="69">
        <f t="shared" si="148"/>
        <v>10.119999999999999</v>
      </c>
      <c r="AB79" s="69">
        <f t="shared" si="149"/>
        <v>1184.44</v>
      </c>
      <c r="AC79" s="69">
        <f t="shared" si="1"/>
        <v>0</v>
      </c>
      <c r="AD79" s="40">
        <f>'Detran MT'!G80</f>
        <v>7.21</v>
      </c>
      <c r="AE79" s="40">
        <f>'Detran MT'!H80</f>
        <v>2.4700000000000002</v>
      </c>
      <c r="AF79" s="40">
        <f>'Detran MT'!I80</f>
        <v>0</v>
      </c>
      <c r="AG79" s="40">
        <f>'Detran MT'!J80</f>
        <v>6.59</v>
      </c>
      <c r="AH79" s="40">
        <f>'Detran MT'!K80</f>
        <v>9.06</v>
      </c>
      <c r="AI79" s="40">
        <f>'Detran MT'!L80</f>
        <v>289.08879999999999</v>
      </c>
      <c r="AJ79" s="40">
        <f>'Detran MT'!M80</f>
        <v>0</v>
      </c>
      <c r="AK79" s="40">
        <f>'Detran MT'!N80</f>
        <v>771.2912</v>
      </c>
      <c r="AL79" s="40">
        <f>'Detran MT'!O80</f>
        <v>1060.3800000000001</v>
      </c>
      <c r="AM79" s="40">
        <f>'Detran Inical'!G79</f>
        <v>8.7100000000000009</v>
      </c>
      <c r="AN79" s="40">
        <f>'Detran Inical'!H79</f>
        <v>10.94</v>
      </c>
      <c r="AO79" s="40">
        <f>'Detran Inical'!I79</f>
        <v>1280.4100000000001</v>
      </c>
      <c r="AP79" s="92">
        <f t="shared" si="3"/>
        <v>7.4952554259963611E-2</v>
      </c>
      <c r="AQ79" s="69">
        <f t="shared" si="150"/>
        <v>10.119999999999999</v>
      </c>
      <c r="AR79" s="69">
        <f t="shared" si="151"/>
        <v>1184.44</v>
      </c>
      <c r="AS79" s="69">
        <f t="shared" si="4"/>
        <v>0</v>
      </c>
      <c r="AT79" s="69">
        <f t="shared" si="152"/>
        <v>10.119999999999999</v>
      </c>
      <c r="AU79" s="69">
        <f t="shared" ref="AU79:AU84" si="154">F79*G79</f>
        <v>950.36480000000017</v>
      </c>
      <c r="AV79" s="69">
        <f t="shared" ref="AV79:AW79" si="155">H79-AT79</f>
        <v>0</v>
      </c>
      <c r="AW79" s="69">
        <f t="shared" si="155"/>
        <v>234.07519999999988</v>
      </c>
      <c r="AY79">
        <v>1184.44</v>
      </c>
    </row>
    <row r="80" spans="1:51" ht="28.5" x14ac:dyDescent="0.2">
      <c r="A80" s="88" t="s">
        <v>574</v>
      </c>
      <c r="B80" s="88" t="s">
        <v>181</v>
      </c>
      <c r="C80" s="88" t="s">
        <v>21</v>
      </c>
      <c r="D80" s="89" t="s">
        <v>182</v>
      </c>
      <c r="E80" s="88" t="s">
        <v>70</v>
      </c>
      <c r="F80" s="90">
        <v>10.18</v>
      </c>
      <c r="G80" s="91">
        <f>'Orçamento Analítico'!J692</f>
        <v>80.38</v>
      </c>
      <c r="H80" s="91">
        <f>'Orçamento Analítico'!J695</f>
        <v>100.23</v>
      </c>
      <c r="I80" s="91">
        <f t="shared" si="5"/>
        <v>1020.34</v>
      </c>
      <c r="J80" s="73"/>
      <c r="K80" s="73"/>
      <c r="L80" s="73"/>
      <c r="M80" s="73"/>
      <c r="N80" s="73"/>
      <c r="O80" s="73"/>
      <c r="P80" s="73"/>
      <c r="Q80" s="73"/>
      <c r="R80" s="73"/>
      <c r="S80" s="73"/>
      <c r="T80" s="73"/>
      <c r="U80" s="73"/>
      <c r="V80" s="73"/>
      <c r="W80" s="73"/>
      <c r="X80" s="73"/>
      <c r="Y80" s="73"/>
      <c r="Z80" s="73"/>
      <c r="AA80" s="69">
        <f t="shared" si="148"/>
        <v>100.23</v>
      </c>
      <c r="AB80" s="69">
        <f t="shared" si="149"/>
        <v>1020.34</v>
      </c>
      <c r="AC80" s="69">
        <f t="shared" si="1"/>
        <v>0</v>
      </c>
      <c r="AD80" s="40">
        <f>'Detran MT'!G81</f>
        <v>75.75</v>
      </c>
      <c r="AE80" s="40">
        <f>'Detran MT'!H81</f>
        <v>74.989999999999995</v>
      </c>
      <c r="AF80" s="40">
        <f>'Detran MT'!I81</f>
        <v>0</v>
      </c>
      <c r="AG80" s="40">
        <f>'Detran MT'!J81</f>
        <v>20.22</v>
      </c>
      <c r="AH80" s="40">
        <f>'Detran MT'!K81</f>
        <v>95.21</v>
      </c>
      <c r="AI80" s="40">
        <f>'Detran MT'!L81</f>
        <v>2638.1482000000001</v>
      </c>
      <c r="AJ80" s="40">
        <f>'Detran MT'!M81</f>
        <v>0</v>
      </c>
      <c r="AK80" s="40">
        <f>'Detran MT'!N81</f>
        <v>711.33180000000004</v>
      </c>
      <c r="AL80" s="40">
        <f>'Detran MT'!O81</f>
        <v>3349.48</v>
      </c>
      <c r="AM80" s="40">
        <f>'Detran Inical'!G80</f>
        <v>80.38</v>
      </c>
      <c r="AN80" s="40">
        <f>'Detran Inical'!H80</f>
        <v>101.03</v>
      </c>
      <c r="AO80" s="40">
        <f>'Detran Inical'!I80</f>
        <v>3554.23</v>
      </c>
      <c r="AP80" s="92">
        <f t="shared" si="3"/>
        <v>0.71292234886318551</v>
      </c>
      <c r="AQ80" s="69">
        <f t="shared" si="150"/>
        <v>100.23</v>
      </c>
      <c r="AR80" s="69">
        <f t="shared" si="151"/>
        <v>1020.34</v>
      </c>
      <c r="AS80" s="69">
        <f t="shared" si="4"/>
        <v>0</v>
      </c>
      <c r="AT80" s="69">
        <f t="shared" si="152"/>
        <v>100.23</v>
      </c>
      <c r="AU80" s="69">
        <f t="shared" si="154"/>
        <v>818.26839999999993</v>
      </c>
      <c r="AV80" s="69">
        <f t="shared" ref="AV80:AW80" si="156">H80-AT80</f>
        <v>0</v>
      </c>
      <c r="AW80" s="69">
        <f t="shared" si="156"/>
        <v>202.0716000000001</v>
      </c>
      <c r="AX80">
        <f>F80-15</f>
        <v>-4.82</v>
      </c>
      <c r="AY80">
        <v>1020.3400000000001</v>
      </c>
    </row>
    <row r="81" spans="1:51" ht="42.75" x14ac:dyDescent="0.2">
      <c r="A81" s="88" t="s">
        <v>576</v>
      </c>
      <c r="B81" s="88" t="s">
        <v>577</v>
      </c>
      <c r="C81" s="88" t="s">
        <v>21</v>
      </c>
      <c r="D81" s="89" t="s">
        <v>578</v>
      </c>
      <c r="E81" s="88" t="s">
        <v>70</v>
      </c>
      <c r="F81" s="90">
        <v>22.2</v>
      </c>
      <c r="G81" s="91">
        <f>'Orçamento Analítico'!J699</f>
        <v>675.06</v>
      </c>
      <c r="H81" s="91">
        <f>'Orçamento Analítico'!J709</f>
        <v>841.79</v>
      </c>
      <c r="I81" s="91">
        <f>TRUNC(H81*F81,2)</f>
        <v>18687.73</v>
      </c>
      <c r="J81" s="73"/>
      <c r="K81" s="73"/>
      <c r="L81" s="73"/>
      <c r="M81" s="73"/>
      <c r="N81" s="73"/>
      <c r="O81" s="73"/>
      <c r="P81" s="73"/>
      <c r="Q81" s="73"/>
      <c r="R81" s="73"/>
      <c r="S81" s="73"/>
      <c r="T81" s="73"/>
      <c r="U81" s="73"/>
      <c r="V81" s="73"/>
      <c r="W81" s="73"/>
      <c r="X81" s="73"/>
      <c r="Y81" s="73"/>
      <c r="Z81" s="73"/>
      <c r="AA81" s="69">
        <f t="shared" si="148"/>
        <v>841.79</v>
      </c>
      <c r="AB81" s="69">
        <f t="shared" si="149"/>
        <v>18687.73</v>
      </c>
      <c r="AC81" s="69">
        <f t="shared" si="1"/>
        <v>0</v>
      </c>
      <c r="AD81" s="40">
        <f>'Detran MT'!G82</f>
        <v>691.14</v>
      </c>
      <c r="AE81" s="40">
        <f>'Detran MT'!H82</f>
        <v>232.11</v>
      </c>
      <c r="AF81" s="40">
        <f>'Detran MT'!I82</f>
        <v>0</v>
      </c>
      <c r="AG81" s="40">
        <f>'Detran MT'!J82</f>
        <v>636.65</v>
      </c>
      <c r="AH81" s="40">
        <f>'Detran MT'!K82</f>
        <v>868.76</v>
      </c>
      <c r="AI81" s="40">
        <f>'Detran MT'!L82</f>
        <v>7715.3364000000001</v>
      </c>
      <c r="AJ81" s="40">
        <f>'Detran MT'!M82</f>
        <v>0</v>
      </c>
      <c r="AK81" s="40">
        <f>'Detran MT'!N82</f>
        <v>21162.243600000002</v>
      </c>
      <c r="AL81" s="40">
        <f>'Detran MT'!O82</f>
        <v>28877.58</v>
      </c>
      <c r="AM81" s="40">
        <f>'Detran Inical'!G81</f>
        <v>834.88</v>
      </c>
      <c r="AN81" s="40">
        <f>'Detran Inical'!H81</f>
        <v>1049.44</v>
      </c>
      <c r="AO81" s="40">
        <f>'Detran Inical'!I81</f>
        <v>34883.379999999997</v>
      </c>
      <c r="AP81" s="92">
        <f t="shared" si="3"/>
        <v>0.4642798375616124</v>
      </c>
      <c r="AQ81" s="69">
        <f t="shared" si="150"/>
        <v>841.79</v>
      </c>
      <c r="AR81" s="69">
        <f t="shared" si="151"/>
        <v>18687.73</v>
      </c>
      <c r="AS81" s="69">
        <f t="shared" si="4"/>
        <v>0</v>
      </c>
      <c r="AT81" s="69">
        <f t="shared" si="152"/>
        <v>841.79</v>
      </c>
      <c r="AU81" s="69">
        <f t="shared" si="154"/>
        <v>14986.331999999999</v>
      </c>
      <c r="AV81" s="69">
        <f t="shared" ref="AV81:AW81" si="157">H81-AT81</f>
        <v>0</v>
      </c>
      <c r="AW81" s="69">
        <f t="shared" si="157"/>
        <v>3701.398000000001</v>
      </c>
      <c r="AY81">
        <v>18687.73</v>
      </c>
    </row>
    <row r="82" spans="1:51" ht="28.5" x14ac:dyDescent="0.2">
      <c r="A82" s="88" t="s">
        <v>582</v>
      </c>
      <c r="B82" s="88" t="s">
        <v>583</v>
      </c>
      <c r="C82" s="88" t="s">
        <v>21</v>
      </c>
      <c r="D82" s="89" t="s">
        <v>584</v>
      </c>
      <c r="E82" s="88" t="s">
        <v>77</v>
      </c>
      <c r="F82" s="90">
        <v>14.6</v>
      </c>
      <c r="G82" s="91">
        <f>'Orçamento Analítico'!J713</f>
        <v>177.16000000000003</v>
      </c>
      <c r="H82" s="91">
        <f>'Orçamento Analítico'!J722</f>
        <v>220.91</v>
      </c>
      <c r="I82" s="91">
        <f t="shared" si="5"/>
        <v>3225.28</v>
      </c>
      <c r="J82" s="73"/>
      <c r="K82" s="73"/>
      <c r="L82" s="73"/>
      <c r="M82" s="73"/>
      <c r="N82" s="73"/>
      <c r="O82" s="73"/>
      <c r="P82" s="73"/>
      <c r="Q82" s="73"/>
      <c r="R82" s="73"/>
      <c r="S82" s="73"/>
      <c r="T82" s="73"/>
      <c r="U82" s="73"/>
      <c r="V82" s="73"/>
      <c r="W82" s="73"/>
      <c r="X82" s="73"/>
      <c r="Y82" s="73"/>
      <c r="Z82" s="73"/>
      <c r="AA82" s="69">
        <f t="shared" si="148"/>
        <v>220.91</v>
      </c>
      <c r="AB82" s="69">
        <f t="shared" si="149"/>
        <v>3225.28</v>
      </c>
      <c r="AC82" s="69">
        <f t="shared" si="1"/>
        <v>0</v>
      </c>
      <c r="AD82" s="40">
        <f>'Detran MT'!G83</f>
        <v>171.45</v>
      </c>
      <c r="AE82" s="40">
        <f>'Detran MT'!H83</f>
        <v>24.15</v>
      </c>
      <c r="AF82" s="40">
        <f>'Detran MT'!I83</f>
        <v>0</v>
      </c>
      <c r="AG82" s="40">
        <f>'Detran MT'!J83</f>
        <v>191.36</v>
      </c>
      <c r="AH82" s="40">
        <f>'Detran MT'!K83</f>
        <v>215.51</v>
      </c>
      <c r="AI82" s="40">
        <f>'Detran MT'!L83</f>
        <v>835.59</v>
      </c>
      <c r="AJ82" s="40">
        <f>'Detran MT'!M83</f>
        <v>0</v>
      </c>
      <c r="AK82" s="40">
        <f>'Detran MT'!N83</f>
        <v>6621.05</v>
      </c>
      <c r="AL82" s="40">
        <f>'Detran MT'!O83</f>
        <v>7456.64</v>
      </c>
      <c r="AM82" s="40">
        <f>'Detran Inical'!G82</f>
        <v>214.99</v>
      </c>
      <c r="AN82" s="40">
        <f>'Detran Inical'!H82</f>
        <v>270.24</v>
      </c>
      <c r="AO82" s="40">
        <f>'Detran Inical'!I82</f>
        <v>9350.2999999999993</v>
      </c>
      <c r="AP82" s="92">
        <f t="shared" si="3"/>
        <v>0.65506133493042995</v>
      </c>
      <c r="AQ82" s="69">
        <f t="shared" si="150"/>
        <v>220.91</v>
      </c>
      <c r="AR82" s="69">
        <f t="shared" si="151"/>
        <v>3225.28</v>
      </c>
      <c r="AS82" s="69">
        <f t="shared" si="4"/>
        <v>0</v>
      </c>
      <c r="AT82" s="69">
        <f t="shared" si="152"/>
        <v>220.91</v>
      </c>
      <c r="AU82" s="69">
        <f t="shared" si="154"/>
        <v>2586.5360000000005</v>
      </c>
      <c r="AV82" s="69">
        <f t="shared" ref="AV82:AW82" si="158">H82-AT82</f>
        <v>0</v>
      </c>
      <c r="AW82" s="69">
        <f t="shared" si="158"/>
        <v>638.74399999999969</v>
      </c>
      <c r="AX82">
        <f>34.6-20</f>
        <v>14.600000000000001</v>
      </c>
      <c r="AY82">
        <v>3225.2799999999997</v>
      </c>
    </row>
    <row r="83" spans="1:51" ht="14.25" x14ac:dyDescent="0.2">
      <c r="A83" s="88" t="s">
        <v>600</v>
      </c>
      <c r="B83" s="88" t="s">
        <v>601</v>
      </c>
      <c r="C83" s="88" t="s">
        <v>21</v>
      </c>
      <c r="D83" s="89" t="s">
        <v>602</v>
      </c>
      <c r="E83" s="88" t="s">
        <v>83</v>
      </c>
      <c r="F83" s="90">
        <v>16.350000000000001</v>
      </c>
      <c r="G83" s="91">
        <f>'Orçamento Analítico'!J726</f>
        <v>88.2239</v>
      </c>
      <c r="H83" s="91">
        <f>'Orçamento Analítico'!J732</f>
        <v>110.01</v>
      </c>
      <c r="I83" s="91">
        <f t="shared" si="5"/>
        <v>1798.66</v>
      </c>
      <c r="J83" s="73"/>
      <c r="K83" s="73"/>
      <c r="L83" s="73"/>
      <c r="M83" s="73"/>
      <c r="N83" s="73"/>
      <c r="O83" s="73"/>
      <c r="P83" s="73"/>
      <c r="Q83" s="73"/>
      <c r="R83" s="73"/>
      <c r="S83" s="73"/>
      <c r="T83" s="73"/>
      <c r="U83" s="73"/>
      <c r="V83" s="73"/>
      <c r="W83" s="73"/>
      <c r="X83" s="73"/>
      <c r="Y83" s="73"/>
      <c r="Z83" s="73"/>
      <c r="AA83" s="69">
        <f t="shared" si="148"/>
        <v>110.01</v>
      </c>
      <c r="AB83" s="69">
        <f t="shared" si="149"/>
        <v>1798.66</v>
      </c>
      <c r="AC83" s="69">
        <f t="shared" si="1"/>
        <v>0</v>
      </c>
      <c r="AD83" s="40">
        <f>'Detran MT'!G84</f>
        <v>90.67</v>
      </c>
      <c r="AE83" s="40">
        <f>'Detran MT'!H84</f>
        <v>18.98</v>
      </c>
      <c r="AF83" s="40">
        <f>'Detran MT'!I84</f>
        <v>0</v>
      </c>
      <c r="AG83" s="40">
        <f>'Detran MT'!J84</f>
        <v>94.99</v>
      </c>
      <c r="AH83" s="40">
        <f>'Detran MT'!K84</f>
        <v>113.97</v>
      </c>
      <c r="AI83" s="40">
        <f>'Detran MT'!L84</f>
        <v>310.32299999999998</v>
      </c>
      <c r="AJ83" s="40">
        <f>'Detran MT'!M84</f>
        <v>0</v>
      </c>
      <c r="AK83" s="40">
        <f>'Detran MT'!N84</f>
        <v>1553.077</v>
      </c>
      <c r="AL83" s="40">
        <f>'Detran MT'!O84</f>
        <v>1863.4</v>
      </c>
      <c r="AM83" s="40">
        <f>'Detran Inical'!G83</f>
        <v>112.29</v>
      </c>
      <c r="AN83" s="40">
        <f>'Detran Inical'!H83</f>
        <v>141.13999999999999</v>
      </c>
      <c r="AO83" s="40">
        <f>'Detran Inical'!I83</f>
        <v>2307.63</v>
      </c>
      <c r="AP83" s="92">
        <f t="shared" si="3"/>
        <v>0.22055962177645461</v>
      </c>
      <c r="AQ83" s="69">
        <f t="shared" si="150"/>
        <v>110.01</v>
      </c>
      <c r="AR83" s="69">
        <f t="shared" si="151"/>
        <v>1798.66</v>
      </c>
      <c r="AS83" s="69">
        <f t="shared" si="4"/>
        <v>0</v>
      </c>
      <c r="AT83" s="69">
        <f t="shared" si="152"/>
        <v>110.01</v>
      </c>
      <c r="AU83" s="69">
        <f t="shared" si="154"/>
        <v>1442.460765</v>
      </c>
      <c r="AV83" s="69">
        <f t="shared" ref="AV83:AW83" si="159">H83-AT83</f>
        <v>0</v>
      </c>
      <c r="AW83" s="69">
        <f t="shared" si="159"/>
        <v>356.19923500000004</v>
      </c>
      <c r="AY83">
        <v>1798.66</v>
      </c>
    </row>
    <row r="84" spans="1:51" ht="28.5" x14ac:dyDescent="0.2">
      <c r="A84" s="88" t="s">
        <v>606</v>
      </c>
      <c r="B84" s="88" t="s">
        <v>607</v>
      </c>
      <c r="C84" s="88" t="s">
        <v>21</v>
      </c>
      <c r="D84" s="89" t="s">
        <v>608</v>
      </c>
      <c r="E84" s="88" t="s">
        <v>83</v>
      </c>
      <c r="F84" s="90">
        <v>108.02</v>
      </c>
      <c r="G84" s="91">
        <f>'Orçamento Analítico'!J736</f>
        <v>176.22</v>
      </c>
      <c r="H84" s="91">
        <f>'Orçamento Analítico'!J743</f>
        <v>219.74</v>
      </c>
      <c r="I84" s="91">
        <f t="shared" si="5"/>
        <v>23736.31</v>
      </c>
      <c r="J84" s="73"/>
      <c r="K84" s="73"/>
      <c r="L84" s="73"/>
      <c r="M84" s="73"/>
      <c r="N84" s="73"/>
      <c r="O84" s="73"/>
      <c r="P84" s="73"/>
      <c r="Q84" s="73"/>
      <c r="R84" s="73"/>
      <c r="S84" s="73"/>
      <c r="T84" s="73"/>
      <c r="U84" s="73"/>
      <c r="V84" s="73"/>
      <c r="W84" s="73"/>
      <c r="X84" s="73"/>
      <c r="Y84" s="73"/>
      <c r="Z84" s="73"/>
      <c r="AA84" s="69">
        <f t="shared" si="148"/>
        <v>219.74</v>
      </c>
      <c r="AB84" s="69">
        <f t="shared" si="149"/>
        <v>23736.31</v>
      </c>
      <c r="AC84" s="69">
        <f t="shared" si="1"/>
        <v>0</v>
      </c>
      <c r="AD84" s="40">
        <f>'Detran MT'!G85</f>
        <v>141.82</v>
      </c>
      <c r="AE84" s="40">
        <f>'Detran MT'!H85</f>
        <v>15.24</v>
      </c>
      <c r="AF84" s="40">
        <f>'Detran MT'!I85</f>
        <v>0</v>
      </c>
      <c r="AG84" s="40">
        <f>'Detran MT'!J85</f>
        <v>163.02000000000001</v>
      </c>
      <c r="AH84" s="40">
        <f>'Detran MT'!K85</f>
        <v>178.26</v>
      </c>
      <c r="AI84" s="40">
        <f>'Detran MT'!L85</f>
        <v>1646.2248</v>
      </c>
      <c r="AJ84" s="40">
        <f>'Detran MT'!M85</f>
        <v>0</v>
      </c>
      <c r="AK84" s="40">
        <f>'Detran MT'!N85</f>
        <v>17609.415199999999</v>
      </c>
      <c r="AL84" s="40">
        <f>'Detran MT'!O85</f>
        <v>19255.64</v>
      </c>
      <c r="AM84" s="40">
        <f>'Detran Inical'!G84</f>
        <v>178.93</v>
      </c>
      <c r="AN84" s="40">
        <f>'Detran Inical'!H84</f>
        <v>224.91</v>
      </c>
      <c r="AO84" s="40">
        <f>'Detran Inical'!I84</f>
        <v>24294.77</v>
      </c>
      <c r="AP84" s="92">
        <f t="shared" si="3"/>
        <v>2.2986840377579143E-2</v>
      </c>
      <c r="AQ84" s="69">
        <f t="shared" si="150"/>
        <v>219.74</v>
      </c>
      <c r="AR84" s="69">
        <f t="shared" si="151"/>
        <v>23736.31</v>
      </c>
      <c r="AS84" s="69">
        <f t="shared" si="4"/>
        <v>0</v>
      </c>
      <c r="AT84" s="69">
        <f t="shared" si="152"/>
        <v>219.74</v>
      </c>
      <c r="AU84" s="69">
        <f t="shared" si="154"/>
        <v>19035.2844</v>
      </c>
      <c r="AV84" s="69">
        <f t="shared" ref="AV84:AW84" si="160">H84-AT84</f>
        <v>0</v>
      </c>
      <c r="AW84" s="69">
        <f t="shared" si="160"/>
        <v>4701.0256000000008</v>
      </c>
      <c r="AY84">
        <v>23736.31</v>
      </c>
    </row>
    <row r="85" spans="1:51" x14ac:dyDescent="0.25">
      <c r="A85" s="77" t="s">
        <v>612</v>
      </c>
      <c r="B85" s="77" t="s">
        <v>1593</v>
      </c>
      <c r="C85" s="78"/>
      <c r="D85" s="79" t="s">
        <v>613</v>
      </c>
      <c r="E85" s="80"/>
      <c r="F85" s="81">
        <v>1</v>
      </c>
      <c r="G85" s="80" t="s">
        <v>1594</v>
      </c>
      <c r="H85" s="82"/>
      <c r="I85" s="82">
        <f>SUM(I86:I88)</f>
        <v>10694.31</v>
      </c>
      <c r="J85" s="73"/>
      <c r="K85" s="73"/>
      <c r="L85" s="73"/>
      <c r="M85" s="73"/>
      <c r="N85" s="73"/>
      <c r="O85" s="73"/>
      <c r="P85" s="73"/>
      <c r="Q85" s="73"/>
      <c r="R85" s="73"/>
      <c r="S85" s="73"/>
      <c r="T85" s="73"/>
      <c r="U85" s="73"/>
      <c r="V85" s="73"/>
      <c r="W85" s="73"/>
      <c r="X85" s="73"/>
      <c r="Y85" s="73"/>
      <c r="Z85" s="73"/>
      <c r="AA85" s="82"/>
      <c r="AB85" s="82">
        <f t="shared" ref="AB85:AC85" si="161">SUM(AB86:AB88)</f>
        <v>10694.31</v>
      </c>
      <c r="AC85" s="84">
        <f t="shared" si="161"/>
        <v>0</v>
      </c>
      <c r="AD85" s="73"/>
      <c r="AE85" s="73"/>
      <c r="AF85" s="73"/>
      <c r="AG85" s="73"/>
      <c r="AH85" s="85">
        <f t="shared" ref="AH85:AL85" si="162">SUM(AH86:AH88)</f>
        <v>2705.64</v>
      </c>
      <c r="AI85" s="85">
        <f t="shared" si="162"/>
        <v>948.62910000000011</v>
      </c>
      <c r="AJ85" s="85">
        <f t="shared" si="162"/>
        <v>0</v>
      </c>
      <c r="AK85" s="85">
        <f t="shared" si="162"/>
        <v>9204.0609000000004</v>
      </c>
      <c r="AL85" s="85">
        <f t="shared" si="162"/>
        <v>10152.69</v>
      </c>
      <c r="AM85" s="85"/>
      <c r="AN85" s="85"/>
      <c r="AO85" s="85">
        <f>SUM(AO86:AO88)</f>
        <v>12786.800000000001</v>
      </c>
      <c r="AP85" s="92">
        <f t="shared" si="3"/>
        <v>0.16364453968154669</v>
      </c>
      <c r="AQ85" s="69"/>
      <c r="AR85" s="87">
        <f>SUM(AR86:AR88)</f>
        <v>10694.31</v>
      </c>
      <c r="AS85" s="69">
        <f t="shared" si="4"/>
        <v>0</v>
      </c>
      <c r="AT85" s="69"/>
      <c r="AU85" s="87">
        <f>SUM(AU86:AU88)</f>
        <v>8576.1470000000008</v>
      </c>
      <c r="AV85" s="73"/>
      <c r="AW85" s="73"/>
    </row>
    <row r="86" spans="1:51" ht="28.5" x14ac:dyDescent="0.2">
      <c r="A86" s="88" t="s">
        <v>614</v>
      </c>
      <c r="B86" s="88" t="s">
        <v>615</v>
      </c>
      <c r="C86" s="88" t="s">
        <v>21</v>
      </c>
      <c r="D86" s="89" t="s">
        <v>616</v>
      </c>
      <c r="E86" s="88" t="s">
        <v>159</v>
      </c>
      <c r="F86" s="90">
        <v>1</v>
      </c>
      <c r="G86" s="91">
        <f>'Orçamento Analítico'!J748</f>
        <v>1725.55</v>
      </c>
      <c r="H86" s="91">
        <f>'Orçamento Analítico'!J755</f>
        <v>2151.7600000000002</v>
      </c>
      <c r="I86" s="91">
        <f t="shared" si="5"/>
        <v>2151.7600000000002</v>
      </c>
      <c r="J86" s="73"/>
      <c r="K86" s="73"/>
      <c r="L86" s="73"/>
      <c r="M86" s="73"/>
      <c r="N86" s="73"/>
      <c r="O86" s="73"/>
      <c r="P86" s="73"/>
      <c r="Q86" s="73"/>
      <c r="R86" s="73"/>
      <c r="S86" s="73"/>
      <c r="T86" s="73"/>
      <c r="U86" s="73"/>
      <c r="V86" s="73"/>
      <c r="W86" s="73"/>
      <c r="X86" s="73"/>
      <c r="Y86" s="73"/>
      <c r="Z86" s="73"/>
      <c r="AA86" s="69">
        <f t="shared" ref="AA86:AA88" si="163">TRUNC(G86*(1+G$2),2)</f>
        <v>2151.7600000000002</v>
      </c>
      <c r="AB86" s="69">
        <f t="shared" ref="AB86:AB88" si="164">TRUNC(F86*AA86,2)</f>
        <v>2151.7600000000002</v>
      </c>
      <c r="AC86" s="69">
        <f t="shared" ref="AC86:AC88" si="165">I86-AB86</f>
        <v>0</v>
      </c>
      <c r="AD86" s="40">
        <f>'Detran MT'!G87</f>
        <v>1511.63</v>
      </c>
      <c r="AE86" s="40">
        <f>'Detran MT'!H87</f>
        <v>130.81</v>
      </c>
      <c r="AF86" s="40">
        <f>'Detran MT'!I87</f>
        <v>0</v>
      </c>
      <c r="AG86" s="40">
        <f>'Detran MT'!J87</f>
        <v>1769.3</v>
      </c>
      <c r="AH86" s="40">
        <f>'Detran MT'!K87</f>
        <v>1900.11</v>
      </c>
      <c r="AI86" s="40">
        <f>'Detran MT'!L87</f>
        <v>130.81</v>
      </c>
      <c r="AJ86" s="40">
        <f>'Detran MT'!M87</f>
        <v>0</v>
      </c>
      <c r="AK86" s="40">
        <f>'Detran MT'!N87</f>
        <v>1769.3</v>
      </c>
      <c r="AL86" s="40">
        <f>'Detran MT'!O87</f>
        <v>1900.11</v>
      </c>
      <c r="AM86" s="40">
        <f>'Detran Inical'!G86</f>
        <v>1914.37</v>
      </c>
      <c r="AN86" s="40">
        <f>'Detran Inical'!H86</f>
        <v>2406.36</v>
      </c>
      <c r="AO86" s="40">
        <f>'Detran Inical'!I86</f>
        <v>2406.36</v>
      </c>
      <c r="AP86" s="92">
        <f t="shared" si="3"/>
        <v>0.10580295550125496</v>
      </c>
      <c r="AQ86" s="69">
        <f t="shared" ref="AQ86:AQ88" si="166">TRUNC(G86*(1+G$2),2)</f>
        <v>2151.7600000000002</v>
      </c>
      <c r="AR86" s="69">
        <f t="shared" ref="AR86:AR88" si="167">TRUNC(F86*H86,2)</f>
        <v>2151.7600000000002</v>
      </c>
      <c r="AS86" s="69">
        <f t="shared" si="4"/>
        <v>0</v>
      </c>
      <c r="AT86" s="69">
        <f t="shared" ref="AT86:AT88" si="168">TRUNC(G86*(1+G$2),2)</f>
        <v>2151.7600000000002</v>
      </c>
      <c r="AU86" s="69">
        <f>F86*G86</f>
        <v>1725.55</v>
      </c>
      <c r="AV86" s="69">
        <f t="shared" ref="AV86:AW86" si="169">H86-AT86</f>
        <v>0</v>
      </c>
      <c r="AW86" s="69">
        <f t="shared" si="169"/>
        <v>426.21000000000026</v>
      </c>
    </row>
    <row r="87" spans="1:51" ht="14.25" x14ac:dyDescent="0.2">
      <c r="A87" s="88" t="s">
        <v>617</v>
      </c>
      <c r="B87" s="88" t="s">
        <v>618</v>
      </c>
      <c r="C87" s="88" t="s">
        <v>21</v>
      </c>
      <c r="D87" s="89" t="s">
        <v>619</v>
      </c>
      <c r="E87" s="88" t="s">
        <v>77</v>
      </c>
      <c r="F87" s="90">
        <v>6.51</v>
      </c>
      <c r="G87" s="91">
        <f>'Orçamento Analítico'!J759</f>
        <v>449.5</v>
      </c>
      <c r="H87" s="91">
        <f>'Orçamento Analítico'!J768</f>
        <v>560.52</v>
      </c>
      <c r="I87" s="91">
        <f t="shared" si="5"/>
        <v>3648.98</v>
      </c>
      <c r="J87" s="73"/>
      <c r="K87" s="73"/>
      <c r="L87" s="73"/>
      <c r="M87" s="73"/>
      <c r="N87" s="73"/>
      <c r="O87" s="73"/>
      <c r="P87" s="73"/>
      <c r="Q87" s="73"/>
      <c r="R87" s="73"/>
      <c r="S87" s="73"/>
      <c r="T87" s="73"/>
      <c r="U87" s="73"/>
      <c r="V87" s="73"/>
      <c r="W87" s="73"/>
      <c r="X87" s="73"/>
      <c r="Y87" s="73"/>
      <c r="Z87" s="73"/>
      <c r="AA87" s="69">
        <f t="shared" si="163"/>
        <v>560.52</v>
      </c>
      <c r="AB87" s="69">
        <f t="shared" si="164"/>
        <v>3648.98</v>
      </c>
      <c r="AC87" s="69">
        <f t="shared" si="165"/>
        <v>0</v>
      </c>
      <c r="AD87" s="40">
        <f>'Detran MT'!G88</f>
        <v>416.94</v>
      </c>
      <c r="AE87" s="40">
        <f>'Detran MT'!H88</f>
        <v>57.01</v>
      </c>
      <c r="AF87" s="40">
        <f>'Detran MT'!I88</f>
        <v>0</v>
      </c>
      <c r="AG87" s="40">
        <f>'Detran MT'!J88</f>
        <v>467.08</v>
      </c>
      <c r="AH87" s="40">
        <f>'Detran MT'!K88</f>
        <v>524.09</v>
      </c>
      <c r="AI87" s="40">
        <f>'Detran MT'!L88</f>
        <v>371.13510000000002</v>
      </c>
      <c r="AJ87" s="40">
        <f>'Detran MT'!M88</f>
        <v>0</v>
      </c>
      <c r="AK87" s="40">
        <f>'Detran MT'!N88</f>
        <v>3040.6849000000002</v>
      </c>
      <c r="AL87" s="40">
        <f>'Detran MT'!O88</f>
        <v>3411.82</v>
      </c>
      <c r="AM87" s="40">
        <f>'Detran Inical'!G87</f>
        <v>523.28</v>
      </c>
      <c r="AN87" s="40">
        <f>'Detran Inical'!H87</f>
        <v>657.76</v>
      </c>
      <c r="AO87" s="40">
        <f>'Detran Inical'!I87</f>
        <v>4282.01</v>
      </c>
      <c r="AP87" s="92">
        <f t="shared" si="3"/>
        <v>0.14783477852690674</v>
      </c>
      <c r="AQ87" s="69">
        <f t="shared" si="166"/>
        <v>560.52</v>
      </c>
      <c r="AR87" s="69">
        <f t="shared" si="167"/>
        <v>3648.98</v>
      </c>
      <c r="AS87" s="69">
        <f t="shared" si="4"/>
        <v>0</v>
      </c>
      <c r="AT87" s="69">
        <f t="shared" si="168"/>
        <v>560.52</v>
      </c>
      <c r="AU87" s="69">
        <f t="shared" ref="AU87:AU88" si="170">F87*G87</f>
        <v>2926.2449999999999</v>
      </c>
      <c r="AV87" s="69">
        <f t="shared" ref="AV87:AW87" si="171">H87-AT87</f>
        <v>0</v>
      </c>
      <c r="AW87" s="69">
        <f t="shared" si="171"/>
        <v>722.73500000000013</v>
      </c>
    </row>
    <row r="88" spans="1:51" ht="28.5" x14ac:dyDescent="0.2">
      <c r="A88" s="88" t="s">
        <v>629</v>
      </c>
      <c r="B88" s="88" t="s">
        <v>630</v>
      </c>
      <c r="C88" s="88" t="s">
        <v>21</v>
      </c>
      <c r="D88" s="89" t="s">
        <v>631</v>
      </c>
      <c r="E88" s="88" t="s">
        <v>77</v>
      </c>
      <c r="F88" s="90">
        <v>17.2</v>
      </c>
      <c r="G88" s="91">
        <f>'Orçamento Analítico'!J772</f>
        <v>228.16000000000003</v>
      </c>
      <c r="H88" s="91">
        <f>'Orçamento Analítico'!J779</f>
        <v>284.51</v>
      </c>
      <c r="I88" s="91">
        <f t="shared" si="5"/>
        <v>4893.57</v>
      </c>
      <c r="J88" s="73"/>
      <c r="K88" s="73"/>
      <c r="L88" s="73"/>
      <c r="M88" s="73"/>
      <c r="N88" s="73"/>
      <c r="O88" s="73"/>
      <c r="P88" s="73"/>
      <c r="Q88" s="73"/>
      <c r="R88" s="73"/>
      <c r="S88" s="73"/>
      <c r="T88" s="73"/>
      <c r="U88" s="73"/>
      <c r="V88" s="73"/>
      <c r="W88" s="73"/>
      <c r="X88" s="73"/>
      <c r="Y88" s="73"/>
      <c r="Z88" s="73"/>
      <c r="AA88" s="69">
        <f t="shared" si="163"/>
        <v>284.51</v>
      </c>
      <c r="AB88" s="69">
        <f t="shared" si="164"/>
        <v>4893.57</v>
      </c>
      <c r="AC88" s="69">
        <f t="shared" si="165"/>
        <v>0</v>
      </c>
      <c r="AD88" s="40">
        <f>'Detran MT'!G89</f>
        <v>223.9</v>
      </c>
      <c r="AE88" s="40">
        <f>'Detran MT'!H89</f>
        <v>25.97</v>
      </c>
      <c r="AF88" s="40">
        <f>'Detran MT'!I89</f>
        <v>0</v>
      </c>
      <c r="AG88" s="40">
        <f>'Detran MT'!J89</f>
        <v>255.47</v>
      </c>
      <c r="AH88" s="40">
        <f>'Detran MT'!K89</f>
        <v>281.44</v>
      </c>
      <c r="AI88" s="40">
        <f>'Detran MT'!L89</f>
        <v>446.68400000000003</v>
      </c>
      <c r="AJ88" s="40">
        <f>'Detran MT'!M89</f>
        <v>0</v>
      </c>
      <c r="AK88" s="40">
        <f>'Detran MT'!N89</f>
        <v>4394.076</v>
      </c>
      <c r="AL88" s="40">
        <f>'Detran MT'!O89</f>
        <v>4840.76</v>
      </c>
      <c r="AM88" s="40">
        <f>'Detran Inical'!G88</f>
        <v>282.07</v>
      </c>
      <c r="AN88" s="40">
        <f>'Detran Inical'!H88</f>
        <v>354.56</v>
      </c>
      <c r="AO88" s="40">
        <f>'Detran Inical'!I88</f>
        <v>6098.43</v>
      </c>
      <c r="AP88" s="92">
        <f t="shared" si="3"/>
        <v>0.19756888248286864</v>
      </c>
      <c r="AQ88" s="69">
        <f t="shared" si="166"/>
        <v>284.51</v>
      </c>
      <c r="AR88" s="69">
        <f t="shared" si="167"/>
        <v>4893.57</v>
      </c>
      <c r="AS88" s="69">
        <f t="shared" si="4"/>
        <v>0</v>
      </c>
      <c r="AT88" s="69">
        <f t="shared" si="168"/>
        <v>284.51</v>
      </c>
      <c r="AU88" s="69">
        <f t="shared" si="170"/>
        <v>3924.3520000000003</v>
      </c>
      <c r="AV88" s="69">
        <f t="shared" ref="AV88:AW88" si="172">H88-AT88</f>
        <v>0</v>
      </c>
      <c r="AW88" s="69">
        <f t="shared" si="172"/>
        <v>969.21799999999939</v>
      </c>
    </row>
    <row r="89" spans="1:51" x14ac:dyDescent="0.25">
      <c r="A89" s="77" t="s">
        <v>636</v>
      </c>
      <c r="B89" s="77" t="s">
        <v>1593</v>
      </c>
      <c r="C89" s="78"/>
      <c r="D89" s="79" t="s">
        <v>637</v>
      </c>
      <c r="E89" s="80"/>
      <c r="F89" s="81">
        <v>1</v>
      </c>
      <c r="G89" s="80" t="s">
        <v>1594</v>
      </c>
      <c r="H89" s="82"/>
      <c r="I89" s="82">
        <f>SUM(I90:I98)</f>
        <v>38540.54</v>
      </c>
      <c r="J89" s="82">
        <f t="shared" ref="J89:Z89" si="173">I89</f>
        <v>38540.54</v>
      </c>
      <c r="K89" s="82">
        <f t="shared" si="173"/>
        <v>38540.54</v>
      </c>
      <c r="L89" s="82">
        <f t="shared" si="173"/>
        <v>38540.54</v>
      </c>
      <c r="M89" s="82">
        <f t="shared" si="173"/>
        <v>38540.54</v>
      </c>
      <c r="N89" s="82">
        <f t="shared" si="173"/>
        <v>38540.54</v>
      </c>
      <c r="O89" s="82">
        <f t="shared" si="173"/>
        <v>38540.54</v>
      </c>
      <c r="P89" s="82">
        <f t="shared" si="173"/>
        <v>38540.54</v>
      </c>
      <c r="Q89" s="82">
        <f t="shared" si="173"/>
        <v>38540.54</v>
      </c>
      <c r="R89" s="82">
        <f t="shared" si="173"/>
        <v>38540.54</v>
      </c>
      <c r="S89" s="82">
        <f t="shared" si="173"/>
        <v>38540.54</v>
      </c>
      <c r="T89" s="82">
        <f t="shared" si="173"/>
        <v>38540.54</v>
      </c>
      <c r="U89" s="82">
        <f t="shared" si="173"/>
        <v>38540.54</v>
      </c>
      <c r="V89" s="82">
        <f t="shared" si="173"/>
        <v>38540.54</v>
      </c>
      <c r="W89" s="82">
        <f t="shared" si="173"/>
        <v>38540.54</v>
      </c>
      <c r="X89" s="82">
        <f t="shared" si="173"/>
        <v>38540.54</v>
      </c>
      <c r="Y89" s="82">
        <f t="shared" si="173"/>
        <v>38540.54</v>
      </c>
      <c r="Z89" s="82">
        <f t="shared" si="173"/>
        <v>38540.54</v>
      </c>
      <c r="AA89" s="82"/>
      <c r="AB89" s="82">
        <f t="shared" ref="AB89:AC89" si="174">SUM(AB90:AB98)</f>
        <v>38540.54</v>
      </c>
      <c r="AC89" s="84">
        <f t="shared" si="174"/>
        <v>0</v>
      </c>
      <c r="AD89" s="73"/>
      <c r="AE89" s="73"/>
      <c r="AF89" s="73"/>
      <c r="AG89" s="73"/>
      <c r="AH89" s="85">
        <f t="shared" ref="AH89:AL89" si="175">SUM(AH90:AH98)</f>
        <v>157.52000000000001</v>
      </c>
      <c r="AI89" s="85">
        <f t="shared" si="175"/>
        <v>17836.273999999998</v>
      </c>
      <c r="AJ89" s="85">
        <f t="shared" si="175"/>
        <v>0</v>
      </c>
      <c r="AK89" s="85">
        <f t="shared" si="175"/>
        <v>22569.635999999999</v>
      </c>
      <c r="AL89" s="85">
        <f t="shared" si="175"/>
        <v>40405.909999999996</v>
      </c>
      <c r="AM89" s="85"/>
      <c r="AN89" s="85"/>
      <c r="AO89" s="85">
        <f>SUM(AO90:AO98)</f>
        <v>46871.78</v>
      </c>
      <c r="AP89" s="92">
        <f t="shared" si="3"/>
        <v>0.17774532991919656</v>
      </c>
      <c r="AQ89" s="69"/>
      <c r="AR89" s="87">
        <f>SUM(AR90:AR98)</f>
        <v>38540.54</v>
      </c>
      <c r="AS89" s="69">
        <f t="shared" si="4"/>
        <v>0</v>
      </c>
      <c r="AT89" s="69"/>
      <c r="AU89" s="87">
        <f>SUM(AU90:AU98)</f>
        <v>30917.678</v>
      </c>
      <c r="AV89" s="73"/>
      <c r="AW89" s="73"/>
    </row>
    <row r="90" spans="1:51" ht="28.5" x14ac:dyDescent="0.2">
      <c r="A90" s="88" t="s">
        <v>638</v>
      </c>
      <c r="B90" s="88" t="s">
        <v>639</v>
      </c>
      <c r="C90" s="88" t="s">
        <v>21</v>
      </c>
      <c r="D90" s="89" t="s">
        <v>640</v>
      </c>
      <c r="E90" s="88" t="s">
        <v>77</v>
      </c>
      <c r="F90" s="90">
        <v>250.06</v>
      </c>
      <c r="G90" s="91">
        <f>'Orçamento Analítico'!J784</f>
        <v>17.52</v>
      </c>
      <c r="H90" s="91">
        <f>'Orçamento Analítico'!J789</f>
        <v>21.84</v>
      </c>
      <c r="I90" s="91">
        <f t="shared" ref="I90:I98" si="176">TRUNC(H90*F90,2)</f>
        <v>5461.31</v>
      </c>
      <c r="J90" s="73"/>
      <c r="K90" s="73"/>
      <c r="L90" s="73"/>
      <c r="M90" s="73"/>
      <c r="N90" s="73"/>
      <c r="O90" s="73"/>
      <c r="P90" s="73"/>
      <c r="Q90" s="73"/>
      <c r="R90" s="73"/>
      <c r="S90" s="73"/>
      <c r="T90" s="73"/>
      <c r="U90" s="73"/>
      <c r="V90" s="73"/>
      <c r="W90" s="73"/>
      <c r="X90" s="73"/>
      <c r="Y90" s="73"/>
      <c r="Z90" s="73"/>
      <c r="AA90" s="69">
        <f t="shared" ref="AA90:AA98" si="177">TRUNC(G90*(1+G$2),2)</f>
        <v>21.84</v>
      </c>
      <c r="AB90" s="69">
        <f t="shared" ref="AB90:AB98" si="178">TRUNC(F90*AA90,2)</f>
        <v>5461.31</v>
      </c>
      <c r="AC90" s="69">
        <f t="shared" ref="AC90:AC98" si="179">I90-AB90</f>
        <v>0</v>
      </c>
      <c r="AD90" s="40">
        <f>'Detran MT'!G91</f>
        <v>19.77</v>
      </c>
      <c r="AE90" s="40">
        <f>'Detran MT'!H91</f>
        <v>7.69</v>
      </c>
      <c r="AF90" s="40">
        <f>'Detran MT'!I91</f>
        <v>0</v>
      </c>
      <c r="AG90" s="40">
        <f>'Detran MT'!J91</f>
        <v>17.16</v>
      </c>
      <c r="AH90" s="40">
        <f>'Detran MT'!K91</f>
        <v>24.85</v>
      </c>
      <c r="AI90" s="40">
        <f>'Detran MT'!L91</f>
        <v>1922.9613999999999</v>
      </c>
      <c r="AJ90" s="40">
        <f>'Detran MT'!M91</f>
        <v>0</v>
      </c>
      <c r="AK90" s="40">
        <f>'Detran MT'!N91</f>
        <v>4291.0285999999996</v>
      </c>
      <c r="AL90" s="40">
        <f>'Detran MT'!O91</f>
        <v>6213.99</v>
      </c>
      <c r="AM90" s="40">
        <f>'Detran Inical'!G90</f>
        <v>23.65</v>
      </c>
      <c r="AN90" s="40">
        <f>'Detran Inical'!H90</f>
        <v>29.72</v>
      </c>
      <c r="AO90" s="40">
        <f>'Detran Inical'!I90</f>
        <v>7431.78</v>
      </c>
      <c r="AP90" s="92">
        <f t="shared" si="3"/>
        <v>0.26514105638218566</v>
      </c>
      <c r="AQ90" s="69">
        <f t="shared" ref="AQ90:AQ98" si="180">TRUNC(G90*(1+G$2),2)</f>
        <v>21.84</v>
      </c>
      <c r="AR90" s="69">
        <f t="shared" ref="AR90:AR98" si="181">TRUNC(F90*H90,2)</f>
        <v>5461.31</v>
      </c>
      <c r="AS90" s="69">
        <f t="shared" si="4"/>
        <v>0</v>
      </c>
      <c r="AT90" s="69">
        <f t="shared" ref="AT90:AT98" si="182">TRUNC(G90*(1+G$2),2)</f>
        <v>21.84</v>
      </c>
      <c r="AU90" s="69">
        <f>F90*G90</f>
        <v>4381.0511999999999</v>
      </c>
      <c r="AV90" s="69">
        <f t="shared" ref="AV90:AW90" si="183">H90-AT90</f>
        <v>0</v>
      </c>
      <c r="AW90" s="69">
        <f t="shared" si="183"/>
        <v>1080.2588000000005</v>
      </c>
    </row>
    <row r="91" spans="1:51" ht="28.5" x14ac:dyDescent="0.2">
      <c r="A91" s="88" t="s">
        <v>647</v>
      </c>
      <c r="B91" s="88" t="s">
        <v>639</v>
      </c>
      <c r="C91" s="88" t="s">
        <v>21</v>
      </c>
      <c r="D91" s="89" t="s">
        <v>640</v>
      </c>
      <c r="E91" s="88" t="s">
        <v>77</v>
      </c>
      <c r="F91" s="90">
        <v>51.8</v>
      </c>
      <c r="G91" s="91">
        <f>'Orçamento Analítico'!J793</f>
        <v>17.5</v>
      </c>
      <c r="H91" s="91">
        <f>'Orçamento Analítico'!J798</f>
        <v>21.82</v>
      </c>
      <c r="I91" s="91">
        <f t="shared" si="176"/>
        <v>1130.27</v>
      </c>
      <c r="J91" s="73"/>
      <c r="K91" s="73"/>
      <c r="L91" s="73"/>
      <c r="M91" s="73"/>
      <c r="N91" s="73"/>
      <c r="O91" s="73"/>
      <c r="P91" s="73"/>
      <c r="Q91" s="73"/>
      <c r="R91" s="73"/>
      <c r="S91" s="73"/>
      <c r="T91" s="73"/>
      <c r="U91" s="73"/>
      <c r="V91" s="73"/>
      <c r="W91" s="73"/>
      <c r="X91" s="73"/>
      <c r="Y91" s="73"/>
      <c r="Z91" s="73"/>
      <c r="AA91" s="69">
        <f t="shared" si="177"/>
        <v>21.82</v>
      </c>
      <c r="AB91" s="69">
        <f t="shared" si="178"/>
        <v>1130.27</v>
      </c>
      <c r="AC91" s="69">
        <f t="shared" si="179"/>
        <v>0</v>
      </c>
      <c r="AD91" s="40">
        <f>'Detran MT'!G92</f>
        <v>19.77</v>
      </c>
      <c r="AE91" s="40">
        <f>'Detran MT'!H92</f>
        <v>7.69</v>
      </c>
      <c r="AF91" s="40">
        <f>'Detran MT'!I92</f>
        <v>0</v>
      </c>
      <c r="AG91" s="40">
        <f>'Detran MT'!J92</f>
        <v>17.16</v>
      </c>
      <c r="AH91" s="40">
        <f>'Detran MT'!K92</f>
        <v>24.85</v>
      </c>
      <c r="AI91" s="40">
        <f>'Detran MT'!L92</f>
        <v>398.34199999999998</v>
      </c>
      <c r="AJ91" s="40">
        <f>'Detran MT'!M92</f>
        <v>0</v>
      </c>
      <c r="AK91" s="40">
        <f>'Detran MT'!N92</f>
        <v>888.88800000000003</v>
      </c>
      <c r="AL91" s="40">
        <f>'Detran MT'!O92</f>
        <v>1287.23</v>
      </c>
      <c r="AM91" s="40">
        <f>'Detran Inical'!G91</f>
        <v>23.65</v>
      </c>
      <c r="AN91" s="40">
        <f>'Detran Inical'!H91</f>
        <v>29.72</v>
      </c>
      <c r="AO91" s="40">
        <f>'Detran Inical'!I91</f>
        <v>1539.49</v>
      </c>
      <c r="AP91" s="92">
        <f t="shared" si="3"/>
        <v>0.26581530247029861</v>
      </c>
      <c r="AQ91" s="69">
        <f t="shared" si="180"/>
        <v>21.82</v>
      </c>
      <c r="AR91" s="69">
        <f t="shared" si="181"/>
        <v>1130.27</v>
      </c>
      <c r="AS91" s="69">
        <f t="shared" si="4"/>
        <v>0</v>
      </c>
      <c r="AT91" s="69">
        <f t="shared" si="182"/>
        <v>21.82</v>
      </c>
      <c r="AU91" s="69">
        <f t="shared" ref="AU91:AU98" si="184">F91*G91</f>
        <v>906.5</v>
      </c>
      <c r="AV91" s="69">
        <f t="shared" ref="AV91:AW91" si="185">H91-AT91</f>
        <v>0</v>
      </c>
      <c r="AW91" s="69">
        <f t="shared" si="185"/>
        <v>223.76999999999998</v>
      </c>
    </row>
    <row r="92" spans="1:51" ht="28.5" x14ac:dyDescent="0.2">
      <c r="A92" s="88" t="s">
        <v>649</v>
      </c>
      <c r="B92" s="88" t="s">
        <v>650</v>
      </c>
      <c r="C92" s="88" t="s">
        <v>21</v>
      </c>
      <c r="D92" s="89" t="s">
        <v>651</v>
      </c>
      <c r="E92" s="88" t="s">
        <v>77</v>
      </c>
      <c r="F92" s="90">
        <v>400.76</v>
      </c>
      <c r="G92" s="91">
        <f>'Orçamento Analítico'!J802</f>
        <v>9.41</v>
      </c>
      <c r="H92" s="91">
        <f>'Orçamento Analítico'!J807</f>
        <v>11.73</v>
      </c>
      <c r="I92" s="91">
        <f t="shared" si="176"/>
        <v>4700.91</v>
      </c>
      <c r="J92" s="73"/>
      <c r="K92" s="73"/>
      <c r="L92" s="73"/>
      <c r="M92" s="73"/>
      <c r="N92" s="73"/>
      <c r="O92" s="73"/>
      <c r="P92" s="73"/>
      <c r="Q92" s="73"/>
      <c r="R92" s="73"/>
      <c r="S92" s="73"/>
      <c r="T92" s="73"/>
      <c r="U92" s="73"/>
      <c r="V92" s="73"/>
      <c r="W92" s="73"/>
      <c r="X92" s="73"/>
      <c r="Y92" s="73"/>
      <c r="Z92" s="73"/>
      <c r="AA92" s="69">
        <f t="shared" si="177"/>
        <v>11.73</v>
      </c>
      <c r="AB92" s="69">
        <f t="shared" si="178"/>
        <v>4700.91</v>
      </c>
      <c r="AC92" s="69">
        <f t="shared" si="179"/>
        <v>0</v>
      </c>
      <c r="AD92" s="40">
        <f>'Detran MT'!G93</f>
        <v>10.27</v>
      </c>
      <c r="AE92" s="40">
        <f>'Detran MT'!H93</f>
        <v>5.15</v>
      </c>
      <c r="AF92" s="40">
        <f>'Detran MT'!I93</f>
        <v>0</v>
      </c>
      <c r="AG92" s="40">
        <f>'Detran MT'!J93</f>
        <v>7.75</v>
      </c>
      <c r="AH92" s="40">
        <f>'Detran MT'!K93</f>
        <v>12.9</v>
      </c>
      <c r="AI92" s="40">
        <f>'Detran MT'!L93</f>
        <v>2063.9140000000002</v>
      </c>
      <c r="AJ92" s="40">
        <f>'Detran MT'!M93</f>
        <v>0</v>
      </c>
      <c r="AK92" s="40">
        <f>'Detran MT'!N93</f>
        <v>3105.886</v>
      </c>
      <c r="AL92" s="40">
        <f>'Detran MT'!O93</f>
        <v>5169.8</v>
      </c>
      <c r="AM92" s="40">
        <f>'Detran Inical'!G92</f>
        <v>12.04</v>
      </c>
      <c r="AN92" s="40">
        <f>'Detran Inical'!H92</f>
        <v>15.13</v>
      </c>
      <c r="AO92" s="40">
        <f>'Detran Inical'!I92</f>
        <v>6063.49</v>
      </c>
      <c r="AP92" s="92">
        <f t="shared" si="3"/>
        <v>0.22471876757444964</v>
      </c>
      <c r="AQ92" s="69">
        <f t="shared" si="180"/>
        <v>11.73</v>
      </c>
      <c r="AR92" s="69">
        <f t="shared" si="181"/>
        <v>4700.91</v>
      </c>
      <c r="AS92" s="69">
        <f t="shared" si="4"/>
        <v>0</v>
      </c>
      <c r="AT92" s="69">
        <f t="shared" si="182"/>
        <v>11.73</v>
      </c>
      <c r="AU92" s="69">
        <f t="shared" si="184"/>
        <v>3771.1516000000001</v>
      </c>
      <c r="AV92" s="69">
        <f t="shared" ref="AV92:AW92" si="186">H92-AT92</f>
        <v>0</v>
      </c>
      <c r="AW92" s="69">
        <f t="shared" si="186"/>
        <v>929.75839999999971</v>
      </c>
    </row>
    <row r="93" spans="1:51" ht="28.5" x14ac:dyDescent="0.2">
      <c r="A93" s="88" t="s">
        <v>653</v>
      </c>
      <c r="B93" s="88" t="s">
        <v>654</v>
      </c>
      <c r="C93" s="88" t="s">
        <v>21</v>
      </c>
      <c r="D93" s="89" t="s">
        <v>655</v>
      </c>
      <c r="E93" s="88" t="s">
        <v>77</v>
      </c>
      <c r="F93" s="90">
        <v>400.76</v>
      </c>
      <c r="G93" s="91">
        <f>'Orçamento Analítico'!J811</f>
        <v>14.809999999999999</v>
      </c>
      <c r="H93" s="91">
        <f>'Orçamento Analítico'!J817</f>
        <v>18.46</v>
      </c>
      <c r="I93" s="91">
        <f t="shared" si="176"/>
        <v>7398.02</v>
      </c>
      <c r="J93" s="73"/>
      <c r="K93" s="73"/>
      <c r="L93" s="73"/>
      <c r="M93" s="73"/>
      <c r="N93" s="73"/>
      <c r="O93" s="73"/>
      <c r="P93" s="73"/>
      <c r="Q93" s="73"/>
      <c r="R93" s="73"/>
      <c r="S93" s="73"/>
      <c r="T93" s="73"/>
      <c r="U93" s="73"/>
      <c r="V93" s="73"/>
      <c r="W93" s="73"/>
      <c r="X93" s="73"/>
      <c r="Y93" s="73"/>
      <c r="Z93" s="73"/>
      <c r="AA93" s="69">
        <f t="shared" si="177"/>
        <v>18.46</v>
      </c>
      <c r="AB93" s="69">
        <f t="shared" si="178"/>
        <v>7398.02</v>
      </c>
      <c r="AC93" s="69">
        <f t="shared" si="179"/>
        <v>0</v>
      </c>
      <c r="AD93" s="40">
        <f>'Detran MT'!G94</f>
        <v>15.16</v>
      </c>
      <c r="AE93" s="40">
        <f>'Detran MT'!H94</f>
        <v>11.39</v>
      </c>
      <c r="AF93" s="40">
        <f>'Detran MT'!I94</f>
        <v>0</v>
      </c>
      <c r="AG93" s="40">
        <f>'Detran MT'!J94</f>
        <v>7.66</v>
      </c>
      <c r="AH93" s="40">
        <f>'Detran MT'!K94</f>
        <v>19.05</v>
      </c>
      <c r="AI93" s="40">
        <f>'Detran MT'!L94</f>
        <v>4564.6563999999998</v>
      </c>
      <c r="AJ93" s="40">
        <f>'Detran MT'!M94</f>
        <v>0</v>
      </c>
      <c r="AK93" s="40">
        <f>'Detran MT'!N94</f>
        <v>3069.8136</v>
      </c>
      <c r="AL93" s="40">
        <f>'Detran MT'!O94</f>
        <v>7634.47</v>
      </c>
      <c r="AM93" s="40">
        <f>'Detran Inical'!G93</f>
        <v>16.899999999999999</v>
      </c>
      <c r="AN93" s="40">
        <f>'Detran Inical'!H93</f>
        <v>21.24</v>
      </c>
      <c r="AO93" s="40">
        <f>'Detran Inical'!I93</f>
        <v>8512.14</v>
      </c>
      <c r="AP93" s="92">
        <f t="shared" si="3"/>
        <v>0.13088600516438864</v>
      </c>
      <c r="AQ93" s="69">
        <f t="shared" si="180"/>
        <v>18.46</v>
      </c>
      <c r="AR93" s="69">
        <f t="shared" si="181"/>
        <v>7398.02</v>
      </c>
      <c r="AS93" s="69">
        <f t="shared" si="4"/>
        <v>0</v>
      </c>
      <c r="AT93" s="69">
        <f t="shared" si="182"/>
        <v>18.46</v>
      </c>
      <c r="AU93" s="69">
        <f t="shared" si="184"/>
        <v>5935.2555999999995</v>
      </c>
      <c r="AV93" s="69">
        <f t="shared" ref="AV93:AW93" si="187">H93-AT93</f>
        <v>0</v>
      </c>
      <c r="AW93" s="69">
        <f t="shared" si="187"/>
        <v>1462.7644000000009</v>
      </c>
    </row>
    <row r="94" spans="1:51" ht="28.5" x14ac:dyDescent="0.2">
      <c r="A94" s="88" t="s">
        <v>660</v>
      </c>
      <c r="B94" s="88" t="s">
        <v>661</v>
      </c>
      <c r="C94" s="88" t="s">
        <v>21</v>
      </c>
      <c r="D94" s="89" t="s">
        <v>662</v>
      </c>
      <c r="E94" s="88" t="s">
        <v>77</v>
      </c>
      <c r="F94" s="90">
        <v>32.92</v>
      </c>
      <c r="G94" s="91">
        <f>'Orçamento Analítico'!J821</f>
        <v>9.83</v>
      </c>
      <c r="H94" s="91">
        <f>'Orçamento Analítico'!J826</f>
        <v>12.25</v>
      </c>
      <c r="I94" s="91">
        <f t="shared" si="176"/>
        <v>403.27</v>
      </c>
      <c r="J94" s="73"/>
      <c r="K94" s="73"/>
      <c r="L94" s="73"/>
      <c r="M94" s="73"/>
      <c r="N94" s="73"/>
      <c r="O94" s="73"/>
      <c r="P94" s="73"/>
      <c r="Q94" s="73"/>
      <c r="R94" s="73"/>
      <c r="S94" s="73"/>
      <c r="T94" s="73"/>
      <c r="U94" s="73"/>
      <c r="V94" s="73"/>
      <c r="W94" s="73"/>
      <c r="X94" s="73"/>
      <c r="Y94" s="73"/>
      <c r="Z94" s="73"/>
      <c r="AA94" s="69">
        <f t="shared" si="177"/>
        <v>12.25</v>
      </c>
      <c r="AB94" s="69">
        <f t="shared" si="178"/>
        <v>403.27</v>
      </c>
      <c r="AC94" s="69">
        <f t="shared" si="179"/>
        <v>0</v>
      </c>
      <c r="AD94" s="40">
        <f>'Detran MT'!G95</f>
        <v>9</v>
      </c>
      <c r="AE94" s="40">
        <f>'Detran MT'!H95</f>
        <v>5.95</v>
      </c>
      <c r="AF94" s="40">
        <f>'Detran MT'!I95</f>
        <v>0</v>
      </c>
      <c r="AG94" s="40">
        <f>'Detran MT'!J95</f>
        <v>5.36</v>
      </c>
      <c r="AH94" s="40">
        <f>'Detran MT'!K95</f>
        <v>11.31</v>
      </c>
      <c r="AI94" s="40">
        <f>'Detran MT'!L95</f>
        <v>195.874</v>
      </c>
      <c r="AJ94" s="40">
        <f>'Detran MT'!M95</f>
        <v>0</v>
      </c>
      <c r="AK94" s="40">
        <f>'Detran MT'!N95</f>
        <v>176.446</v>
      </c>
      <c r="AL94" s="40">
        <f>'Detran MT'!O95</f>
        <v>372.32</v>
      </c>
      <c r="AM94" s="40">
        <f>'Detran Inical'!G94</f>
        <v>10.23</v>
      </c>
      <c r="AN94" s="40">
        <f>'Detran Inical'!H94</f>
        <v>12.85</v>
      </c>
      <c r="AO94" s="40">
        <f>'Detran Inical'!I94</f>
        <v>423.02</v>
      </c>
      <c r="AP94" s="92">
        <f t="shared" si="3"/>
        <v>4.6688099853434806E-2</v>
      </c>
      <c r="AQ94" s="69">
        <f t="shared" si="180"/>
        <v>12.25</v>
      </c>
      <c r="AR94" s="69">
        <f t="shared" si="181"/>
        <v>403.27</v>
      </c>
      <c r="AS94" s="69">
        <f t="shared" si="4"/>
        <v>0</v>
      </c>
      <c r="AT94" s="69">
        <f t="shared" si="182"/>
        <v>12.25</v>
      </c>
      <c r="AU94" s="69">
        <f t="shared" si="184"/>
        <v>323.60360000000003</v>
      </c>
      <c r="AV94" s="69">
        <f t="shared" ref="AV94:AW94" si="188">H94-AT94</f>
        <v>0</v>
      </c>
      <c r="AW94" s="69">
        <f t="shared" si="188"/>
        <v>79.666399999999953</v>
      </c>
    </row>
    <row r="95" spans="1:51" ht="42.75" x14ac:dyDescent="0.2">
      <c r="A95" s="88" t="s">
        <v>668</v>
      </c>
      <c r="B95" s="88" t="s">
        <v>669</v>
      </c>
      <c r="C95" s="88" t="s">
        <v>21</v>
      </c>
      <c r="D95" s="89" t="s">
        <v>670</v>
      </c>
      <c r="E95" s="88" t="s">
        <v>77</v>
      </c>
      <c r="F95" s="90">
        <v>43.88</v>
      </c>
      <c r="G95" s="91">
        <f>'Orçamento Analítico'!J830</f>
        <v>22.09</v>
      </c>
      <c r="H95" s="91">
        <f>'Orçamento Analítico'!J835</f>
        <v>27.54</v>
      </c>
      <c r="I95" s="91">
        <f t="shared" si="176"/>
        <v>1208.45</v>
      </c>
      <c r="J95" s="73"/>
      <c r="K95" s="73"/>
      <c r="L95" s="73"/>
      <c r="M95" s="73"/>
      <c r="N95" s="73"/>
      <c r="O95" s="73"/>
      <c r="P95" s="73"/>
      <c r="Q95" s="73"/>
      <c r="R95" s="73"/>
      <c r="S95" s="73"/>
      <c r="T95" s="73"/>
      <c r="U95" s="73"/>
      <c r="V95" s="73"/>
      <c r="W95" s="73"/>
      <c r="X95" s="73"/>
      <c r="Y95" s="73"/>
      <c r="Z95" s="73"/>
      <c r="AA95" s="69">
        <f t="shared" si="177"/>
        <v>27.54</v>
      </c>
      <c r="AB95" s="69">
        <f t="shared" si="178"/>
        <v>1208.45</v>
      </c>
      <c r="AC95" s="69">
        <f t="shared" si="179"/>
        <v>0</v>
      </c>
      <c r="AD95" s="40">
        <f>'Detran MT'!G96</f>
        <v>20.95</v>
      </c>
      <c r="AE95" s="40">
        <f>'Detran MT'!H96</f>
        <v>17.12</v>
      </c>
      <c r="AF95" s="40">
        <f>'Detran MT'!I96</f>
        <v>0</v>
      </c>
      <c r="AG95" s="40">
        <f>'Detran MT'!J96</f>
        <v>9.2100000000000009</v>
      </c>
      <c r="AH95" s="40">
        <f>'Detran MT'!K96</f>
        <v>26.33</v>
      </c>
      <c r="AI95" s="40">
        <f>'Detran MT'!L96</f>
        <v>751.22559999999999</v>
      </c>
      <c r="AJ95" s="40">
        <f>'Detran MT'!M96</f>
        <v>0</v>
      </c>
      <c r="AK95" s="40">
        <f>'Detran MT'!N96</f>
        <v>404.13440000000003</v>
      </c>
      <c r="AL95" s="40">
        <f>'Detran MT'!O96</f>
        <v>1155.3599999999999</v>
      </c>
      <c r="AM95" s="40">
        <f>'Detran Inical'!G95</f>
        <v>23.04</v>
      </c>
      <c r="AN95" s="40">
        <f>'Detran Inical'!H95</f>
        <v>28.96</v>
      </c>
      <c r="AO95" s="40">
        <f>'Detran Inical'!I95</f>
        <v>1270.76</v>
      </c>
      <c r="AP95" s="92">
        <f t="shared" si="3"/>
        <v>4.9033649154836434E-2</v>
      </c>
      <c r="AQ95" s="69">
        <f t="shared" si="180"/>
        <v>27.54</v>
      </c>
      <c r="AR95" s="69">
        <f t="shared" si="181"/>
        <v>1208.45</v>
      </c>
      <c r="AS95" s="69">
        <f t="shared" si="4"/>
        <v>0</v>
      </c>
      <c r="AT95" s="69">
        <f t="shared" si="182"/>
        <v>27.54</v>
      </c>
      <c r="AU95" s="69">
        <f t="shared" si="184"/>
        <v>969.30920000000003</v>
      </c>
      <c r="AV95" s="69">
        <f t="shared" ref="AV95:AW95" si="189">H95-AT95</f>
        <v>0</v>
      </c>
      <c r="AW95" s="69">
        <f t="shared" si="189"/>
        <v>239.14080000000001</v>
      </c>
    </row>
    <row r="96" spans="1:51" ht="28.5" x14ac:dyDescent="0.2">
      <c r="A96" s="88" t="s">
        <v>674</v>
      </c>
      <c r="B96" s="88" t="s">
        <v>675</v>
      </c>
      <c r="C96" s="88" t="s">
        <v>21</v>
      </c>
      <c r="D96" s="89" t="s">
        <v>676</v>
      </c>
      <c r="E96" s="88" t="s">
        <v>83</v>
      </c>
      <c r="F96" s="90">
        <v>52.4</v>
      </c>
      <c r="G96" s="91">
        <f>'Orçamento Analítico'!J839</f>
        <v>4.2300000000000004</v>
      </c>
      <c r="H96" s="91">
        <f>'Orçamento Analítico'!J845</f>
        <v>5.27</v>
      </c>
      <c r="I96" s="91">
        <f t="shared" si="176"/>
        <v>276.14</v>
      </c>
      <c r="J96" s="73"/>
      <c r="K96" s="73"/>
      <c r="L96" s="73"/>
      <c r="M96" s="73"/>
      <c r="N96" s="73"/>
      <c r="O96" s="73"/>
      <c r="P96" s="73"/>
      <c r="Q96" s="73"/>
      <c r="R96" s="73"/>
      <c r="S96" s="73"/>
      <c r="T96" s="73"/>
      <c r="U96" s="73"/>
      <c r="V96" s="73"/>
      <c r="W96" s="73"/>
      <c r="X96" s="73"/>
      <c r="Y96" s="73"/>
      <c r="Z96" s="73"/>
      <c r="AA96" s="69">
        <f t="shared" si="177"/>
        <v>5.27</v>
      </c>
      <c r="AB96" s="69">
        <f t="shared" si="178"/>
        <v>276.14</v>
      </c>
      <c r="AC96" s="69">
        <f t="shared" si="179"/>
        <v>0</v>
      </c>
      <c r="AD96" s="40">
        <f>'Detran MT'!G97</f>
        <v>3.78</v>
      </c>
      <c r="AE96" s="40">
        <f>'Detran MT'!H97</f>
        <v>2.73</v>
      </c>
      <c r="AF96" s="40">
        <f>'Detran MT'!I97</f>
        <v>0</v>
      </c>
      <c r="AG96" s="40">
        <f>'Detran MT'!J97</f>
        <v>2.02</v>
      </c>
      <c r="AH96" s="40">
        <f>'Detran MT'!K97</f>
        <v>4.75</v>
      </c>
      <c r="AI96" s="40">
        <f>'Detran MT'!L97</f>
        <v>143.05199999999999</v>
      </c>
      <c r="AJ96" s="40">
        <f>'Detran MT'!M97</f>
        <v>0</v>
      </c>
      <c r="AK96" s="40">
        <f>'Detran MT'!N97</f>
        <v>105.848</v>
      </c>
      <c r="AL96" s="40">
        <f>'Detran MT'!O97</f>
        <v>248.9</v>
      </c>
      <c r="AM96" s="40">
        <f>'Detran Inical'!G96</f>
        <v>4.2300000000000004</v>
      </c>
      <c r="AN96" s="40">
        <f>'Detran Inical'!H96</f>
        <v>5.31</v>
      </c>
      <c r="AO96" s="40">
        <f>'Detran Inical'!I96</f>
        <v>278.24</v>
      </c>
      <c r="AP96" s="92">
        <f t="shared" si="3"/>
        <v>7.5474410580794737E-3</v>
      </c>
      <c r="AQ96" s="69">
        <f t="shared" si="180"/>
        <v>5.27</v>
      </c>
      <c r="AR96" s="69">
        <f t="shared" si="181"/>
        <v>276.14</v>
      </c>
      <c r="AS96" s="69">
        <f t="shared" si="4"/>
        <v>0</v>
      </c>
      <c r="AT96" s="69">
        <f t="shared" si="182"/>
        <v>5.27</v>
      </c>
      <c r="AU96" s="69">
        <f t="shared" si="184"/>
        <v>221.65200000000002</v>
      </c>
      <c r="AV96" s="69">
        <f t="shared" ref="AV96:AW96" si="190">H96-AT96</f>
        <v>0</v>
      </c>
      <c r="AW96" s="69">
        <f t="shared" si="190"/>
        <v>54.487999999999971</v>
      </c>
    </row>
    <row r="97" spans="1:50" ht="28.5" x14ac:dyDescent="0.2">
      <c r="A97" s="88" t="s">
        <v>682</v>
      </c>
      <c r="B97" s="88" t="s">
        <v>683</v>
      </c>
      <c r="C97" s="88" t="s">
        <v>21</v>
      </c>
      <c r="D97" s="89" t="s">
        <v>684</v>
      </c>
      <c r="E97" s="88" t="s">
        <v>77</v>
      </c>
      <c r="F97" s="90">
        <v>537.96</v>
      </c>
      <c r="G97" s="91">
        <f>'Orçamento Analítico'!J849</f>
        <v>16.940000000000005</v>
      </c>
      <c r="H97" s="91">
        <f>'Orçamento Analítico'!J856</f>
        <v>21.12</v>
      </c>
      <c r="I97" s="91">
        <f t="shared" si="176"/>
        <v>11361.71</v>
      </c>
      <c r="J97" s="73"/>
      <c r="K97" s="73"/>
      <c r="L97" s="73"/>
      <c r="M97" s="73"/>
      <c r="N97" s="73"/>
      <c r="O97" s="73"/>
      <c r="P97" s="73"/>
      <c r="Q97" s="73"/>
      <c r="R97" s="73"/>
      <c r="S97" s="73"/>
      <c r="T97" s="73"/>
      <c r="U97" s="73"/>
      <c r="V97" s="73"/>
      <c r="W97" s="73"/>
      <c r="X97" s="73"/>
      <c r="Y97" s="73"/>
      <c r="Z97" s="73"/>
      <c r="AA97" s="69">
        <f t="shared" si="177"/>
        <v>21.12</v>
      </c>
      <c r="AB97" s="69">
        <f t="shared" si="178"/>
        <v>11361.71</v>
      </c>
      <c r="AC97" s="69">
        <f t="shared" si="179"/>
        <v>0</v>
      </c>
      <c r="AD97" s="40">
        <f>'Detran MT'!G98</f>
        <v>16.38</v>
      </c>
      <c r="AE97" s="40">
        <f>'Detran MT'!H98</f>
        <v>9.11</v>
      </c>
      <c r="AF97" s="40">
        <f>'Detran MT'!I98</f>
        <v>0</v>
      </c>
      <c r="AG97" s="40">
        <f>'Detran MT'!J98</f>
        <v>11.47</v>
      </c>
      <c r="AH97" s="40">
        <f>'Detran MT'!K98</f>
        <v>20.58</v>
      </c>
      <c r="AI97" s="40">
        <f>'Detran MT'!L98</f>
        <v>4900.8155999999999</v>
      </c>
      <c r="AJ97" s="40">
        <f>'Detran MT'!M98</f>
        <v>0</v>
      </c>
      <c r="AK97" s="40">
        <f>'Detran MT'!N98</f>
        <v>6170.3944000000001</v>
      </c>
      <c r="AL97" s="40">
        <f>'Detran MT'!O98</f>
        <v>11071.21</v>
      </c>
      <c r="AM97" s="40">
        <f>'Detran Inical'!G97</f>
        <v>19</v>
      </c>
      <c r="AN97" s="40">
        <f>'Detran Inical'!H97</f>
        <v>23.88</v>
      </c>
      <c r="AO97" s="40">
        <f>'Detran Inical'!I97</f>
        <v>12846.48</v>
      </c>
      <c r="AP97" s="92">
        <f t="shared" si="3"/>
        <v>0.1155779637690636</v>
      </c>
      <c r="AQ97" s="69">
        <f t="shared" si="180"/>
        <v>21.12</v>
      </c>
      <c r="AR97" s="69">
        <f t="shared" si="181"/>
        <v>11361.71</v>
      </c>
      <c r="AS97" s="69">
        <f t="shared" si="4"/>
        <v>0</v>
      </c>
      <c r="AT97" s="69">
        <f t="shared" si="182"/>
        <v>21.12</v>
      </c>
      <c r="AU97" s="69">
        <f t="shared" si="184"/>
        <v>9113.0424000000039</v>
      </c>
      <c r="AV97" s="69">
        <f t="shared" ref="AV97:AW97" si="191">H97-AT97</f>
        <v>0</v>
      </c>
      <c r="AW97" s="69">
        <f t="shared" si="191"/>
        <v>2248.6675999999952</v>
      </c>
    </row>
    <row r="98" spans="1:50" ht="28.5" x14ac:dyDescent="0.2">
      <c r="A98" s="88" t="s">
        <v>688</v>
      </c>
      <c r="B98" s="88" t="s">
        <v>650</v>
      </c>
      <c r="C98" s="88" t="s">
        <v>21</v>
      </c>
      <c r="D98" s="89" t="s">
        <v>651</v>
      </c>
      <c r="E98" s="88" t="s">
        <v>77</v>
      </c>
      <c r="F98" s="90">
        <v>562.22</v>
      </c>
      <c r="G98" s="91">
        <f>'Orçamento Analítico'!J860</f>
        <v>9.42</v>
      </c>
      <c r="H98" s="91">
        <f>'Orçamento Analítico'!J865</f>
        <v>11.74</v>
      </c>
      <c r="I98" s="91">
        <f t="shared" si="176"/>
        <v>6600.46</v>
      </c>
      <c r="J98" s="73"/>
      <c r="K98" s="73"/>
      <c r="L98" s="73"/>
      <c r="M98" s="73"/>
      <c r="N98" s="73"/>
      <c r="O98" s="73"/>
      <c r="P98" s="73"/>
      <c r="Q98" s="73"/>
      <c r="R98" s="73"/>
      <c r="S98" s="73"/>
      <c r="T98" s="73"/>
      <c r="U98" s="73"/>
      <c r="V98" s="73"/>
      <c r="W98" s="73"/>
      <c r="X98" s="73"/>
      <c r="Y98" s="73"/>
      <c r="Z98" s="73"/>
      <c r="AA98" s="69">
        <f t="shared" si="177"/>
        <v>11.74</v>
      </c>
      <c r="AB98" s="69">
        <f t="shared" si="178"/>
        <v>6600.46</v>
      </c>
      <c r="AC98" s="69">
        <f t="shared" si="179"/>
        <v>0</v>
      </c>
      <c r="AD98" s="40">
        <f>'Detran MT'!G99</f>
        <v>10.27</v>
      </c>
      <c r="AE98" s="40">
        <f>'Detran MT'!H99</f>
        <v>5.15</v>
      </c>
      <c r="AF98" s="40">
        <f>'Detran MT'!I99</f>
        <v>0</v>
      </c>
      <c r="AG98" s="40">
        <f>'Detran MT'!J99</f>
        <v>7.75</v>
      </c>
      <c r="AH98" s="40">
        <f>'Detran MT'!K99</f>
        <v>12.9</v>
      </c>
      <c r="AI98" s="40">
        <f>'Detran MT'!L99</f>
        <v>2895.433</v>
      </c>
      <c r="AJ98" s="40">
        <f>'Detran MT'!M99</f>
        <v>0</v>
      </c>
      <c r="AK98" s="40">
        <f>'Detran MT'!N99</f>
        <v>4357.1970000000001</v>
      </c>
      <c r="AL98" s="40">
        <f>'Detran MT'!O99</f>
        <v>7252.63</v>
      </c>
      <c r="AM98" s="40">
        <f>'Detran Inical'!G98</f>
        <v>12.04</v>
      </c>
      <c r="AN98" s="40">
        <f>'Detran Inical'!H98</f>
        <v>15.13</v>
      </c>
      <c r="AO98" s="40">
        <f>'Detran Inical'!I98</f>
        <v>8506.3799999999992</v>
      </c>
      <c r="AP98" s="92">
        <f t="shared" si="3"/>
        <v>0.22405770727383434</v>
      </c>
      <c r="AQ98" s="69">
        <f t="shared" si="180"/>
        <v>11.74</v>
      </c>
      <c r="AR98" s="69">
        <f t="shared" si="181"/>
        <v>6600.46</v>
      </c>
      <c r="AS98" s="69">
        <f t="shared" si="4"/>
        <v>0</v>
      </c>
      <c r="AT98" s="69">
        <f t="shared" si="182"/>
        <v>11.74</v>
      </c>
      <c r="AU98" s="69">
        <f t="shared" si="184"/>
        <v>5296.1124</v>
      </c>
      <c r="AV98" s="69">
        <f t="shared" ref="AV98:AW98" si="192">H98-AT98</f>
        <v>0</v>
      </c>
      <c r="AW98" s="69">
        <f t="shared" si="192"/>
        <v>1304.3476000000001</v>
      </c>
    </row>
    <row r="99" spans="1:50" x14ac:dyDescent="0.25">
      <c r="A99" s="77" t="s">
        <v>690</v>
      </c>
      <c r="B99" s="77" t="s">
        <v>1593</v>
      </c>
      <c r="C99" s="78"/>
      <c r="D99" s="79" t="s">
        <v>691</v>
      </c>
      <c r="E99" s="80"/>
      <c r="F99" s="81">
        <v>1</v>
      </c>
      <c r="G99" s="80" t="s">
        <v>1594</v>
      </c>
      <c r="H99" s="82"/>
      <c r="I99" s="82">
        <f>SUM(I100:I153)</f>
        <v>74680.000000000015</v>
      </c>
      <c r="J99" s="82">
        <f t="shared" ref="J99:Z99" si="193">I99</f>
        <v>74680.000000000015</v>
      </c>
      <c r="K99" s="82">
        <f t="shared" si="193"/>
        <v>74680.000000000015</v>
      </c>
      <c r="L99" s="82">
        <f t="shared" si="193"/>
        <v>74680.000000000015</v>
      </c>
      <c r="M99" s="82">
        <f t="shared" si="193"/>
        <v>74680.000000000015</v>
      </c>
      <c r="N99" s="82">
        <f t="shared" si="193"/>
        <v>74680.000000000015</v>
      </c>
      <c r="O99" s="82">
        <f t="shared" si="193"/>
        <v>74680.000000000015</v>
      </c>
      <c r="P99" s="82">
        <f t="shared" si="193"/>
        <v>74680.000000000015</v>
      </c>
      <c r="Q99" s="82">
        <f t="shared" si="193"/>
        <v>74680.000000000015</v>
      </c>
      <c r="R99" s="82">
        <f t="shared" si="193"/>
        <v>74680.000000000015</v>
      </c>
      <c r="S99" s="82">
        <f t="shared" si="193"/>
        <v>74680.000000000015</v>
      </c>
      <c r="T99" s="82">
        <f t="shared" si="193"/>
        <v>74680.000000000015</v>
      </c>
      <c r="U99" s="82">
        <f t="shared" si="193"/>
        <v>74680.000000000015</v>
      </c>
      <c r="V99" s="82">
        <f t="shared" si="193"/>
        <v>74680.000000000015</v>
      </c>
      <c r="W99" s="82">
        <f t="shared" si="193"/>
        <v>74680.000000000015</v>
      </c>
      <c r="X99" s="82">
        <f t="shared" si="193"/>
        <v>74680.000000000015</v>
      </c>
      <c r="Y99" s="82">
        <f t="shared" si="193"/>
        <v>74680.000000000015</v>
      </c>
      <c r="Z99" s="82">
        <f t="shared" si="193"/>
        <v>74680.000000000015</v>
      </c>
      <c r="AA99" s="83"/>
      <c r="AB99" s="83">
        <f t="shared" ref="AB99:AC99" si="194">SUM(AB100:AB153)</f>
        <v>74680.000000000015</v>
      </c>
      <c r="AC99" s="84">
        <f t="shared" si="194"/>
        <v>0</v>
      </c>
      <c r="AD99" s="73"/>
      <c r="AE99" s="73"/>
      <c r="AF99" s="73"/>
      <c r="AG99" s="73"/>
      <c r="AH99" s="85">
        <f t="shared" ref="AH99:AL99" si="195">SUM(AH100:AH153)</f>
        <v>9883.1399999999976</v>
      </c>
      <c r="AI99" s="85">
        <f t="shared" si="195"/>
        <v>18947.403500000008</v>
      </c>
      <c r="AJ99" s="85">
        <f t="shared" si="195"/>
        <v>0</v>
      </c>
      <c r="AK99" s="85">
        <f t="shared" si="195"/>
        <v>60571.576499999996</v>
      </c>
      <c r="AL99" s="85">
        <f t="shared" si="195"/>
        <v>79518.98000000001</v>
      </c>
      <c r="AM99" s="85"/>
      <c r="AN99" s="85"/>
      <c r="AO99" s="85">
        <f>SUM(AO100:AO153)</f>
        <v>96852.400000000009</v>
      </c>
      <c r="AP99" s="92">
        <f t="shared" si="3"/>
        <v>0.22892979420231185</v>
      </c>
      <c r="AQ99" s="69"/>
      <c r="AR99" s="87">
        <f>SUM(AR100:AR153)</f>
        <v>74680.000000000015</v>
      </c>
      <c r="AS99" s="69">
        <f t="shared" si="4"/>
        <v>0</v>
      </c>
      <c r="AT99" s="69"/>
      <c r="AU99" s="87">
        <f>SUM(AU100:AU153)</f>
        <v>59899.865334999988</v>
      </c>
      <c r="AV99" s="73"/>
      <c r="AW99" s="73"/>
    </row>
    <row r="100" spans="1:50" ht="28.5" x14ac:dyDescent="0.25">
      <c r="A100" s="88" t="s">
        <v>692</v>
      </c>
      <c r="B100" s="88" t="s">
        <v>693</v>
      </c>
      <c r="C100" s="88" t="s">
        <v>63</v>
      </c>
      <c r="D100" s="89" t="s">
        <v>694</v>
      </c>
      <c r="E100" s="88" t="s">
        <v>363</v>
      </c>
      <c r="F100" s="90">
        <v>1</v>
      </c>
      <c r="G100" s="91">
        <f>'Orçamento Analítico'!J870</f>
        <v>5405.8600000000015</v>
      </c>
      <c r="H100" s="91">
        <f>'Orçamento Analítico'!J895</f>
        <v>6741.1</v>
      </c>
      <c r="I100" s="91">
        <f t="shared" ref="I100:I153" si="196">TRUNC(H100*F100,2)</f>
        <v>6741.1</v>
      </c>
      <c r="J100" s="73"/>
      <c r="K100" s="94" t="s">
        <v>1595</v>
      </c>
      <c r="L100" s="94">
        <v>6743.48</v>
      </c>
      <c r="M100" s="73"/>
      <c r="N100" s="73"/>
      <c r="O100" s="73"/>
      <c r="P100" s="73"/>
      <c r="Q100" s="73"/>
      <c r="R100" s="73"/>
      <c r="S100" s="73"/>
      <c r="T100" s="73"/>
      <c r="U100" s="73"/>
      <c r="V100" s="73"/>
      <c r="W100" s="73"/>
      <c r="X100" s="73"/>
      <c r="Y100" s="73"/>
      <c r="Z100" s="73"/>
      <c r="AA100" s="69">
        <f t="shared" ref="AA100:AA153" si="197">TRUNC(G100*(1+G$2),2)</f>
        <v>6741.1</v>
      </c>
      <c r="AB100" s="69">
        <f t="shared" ref="AB100:AB153" si="198">TRUNC(F100*AA100,2)</f>
        <v>6741.1</v>
      </c>
      <c r="AC100" s="69">
        <f t="shared" ref="AC100:AC153" si="199">I100-AB100</f>
        <v>0</v>
      </c>
      <c r="AD100" s="40">
        <f>'Detran MT'!G101</f>
        <v>4486.54</v>
      </c>
      <c r="AE100" s="40">
        <f>'Detran MT'!H101</f>
        <v>422.35</v>
      </c>
      <c r="AF100" s="40">
        <f>'Detran MT'!I101</f>
        <v>0</v>
      </c>
      <c r="AG100" s="40">
        <f>'Detran MT'!J101</f>
        <v>5217.2299999999996</v>
      </c>
      <c r="AH100" s="40">
        <f>'Detran MT'!K101</f>
        <v>5639.58</v>
      </c>
      <c r="AI100" s="40">
        <f>'Detran MT'!L101</f>
        <v>422.35</v>
      </c>
      <c r="AJ100" s="40">
        <f>'Detran MT'!M101</f>
        <v>0</v>
      </c>
      <c r="AK100" s="40">
        <f>'Detran MT'!N101</f>
        <v>5217.2299999999996</v>
      </c>
      <c r="AL100" s="40">
        <f>'Detran MT'!O101</f>
        <v>5639.58</v>
      </c>
      <c r="AM100" s="40">
        <f>'Detran Inical'!G100</f>
        <v>5673.48</v>
      </c>
      <c r="AN100" s="40">
        <f>'Detran Inical'!H100</f>
        <v>7131.56</v>
      </c>
      <c r="AO100" s="40">
        <f>'Detran Inical'!I100</f>
        <v>7131.56</v>
      </c>
      <c r="AP100" s="92">
        <f t="shared" si="3"/>
        <v>5.475099417238305E-2</v>
      </c>
      <c r="AQ100" s="69">
        <f t="shared" ref="AQ100:AQ153" si="200">TRUNC(G100*(1+G$2),2)</f>
        <v>6741.1</v>
      </c>
      <c r="AR100" s="69">
        <f t="shared" ref="AR100:AR153" si="201">TRUNC(F100*H100,2)</f>
        <v>6741.1</v>
      </c>
      <c r="AS100" s="69">
        <f t="shared" si="4"/>
        <v>0</v>
      </c>
      <c r="AT100" s="69">
        <f t="shared" ref="AT100:AT153" si="202">TRUNC(G100*(1+G$2),2)</f>
        <v>6741.1</v>
      </c>
      <c r="AU100" s="69">
        <f>F100*G100</f>
        <v>5405.8600000000015</v>
      </c>
      <c r="AV100" s="69">
        <f t="shared" ref="AV100:AW100" si="203">H100-AT100</f>
        <v>0</v>
      </c>
      <c r="AW100" s="69">
        <f t="shared" si="203"/>
        <v>1335.2399999999989</v>
      </c>
      <c r="AX100" s="150">
        <v>6741.1</v>
      </c>
    </row>
    <row r="101" spans="1:50" ht="28.5" x14ac:dyDescent="0.2">
      <c r="A101" s="88" t="s">
        <v>740</v>
      </c>
      <c r="B101" s="88" t="s">
        <v>741</v>
      </c>
      <c r="C101" s="88" t="s">
        <v>21</v>
      </c>
      <c r="D101" s="89" t="s">
        <v>742</v>
      </c>
      <c r="E101" s="88" t="s">
        <v>83</v>
      </c>
      <c r="F101" s="90"/>
      <c r="G101" s="91">
        <f>'Orçamento Analítico'!J899</f>
        <v>7.7</v>
      </c>
      <c r="H101" s="91">
        <f>'Orçamento Analítico'!J903</f>
        <v>9.6</v>
      </c>
      <c r="I101" s="91">
        <f t="shared" si="196"/>
        <v>0</v>
      </c>
      <c r="J101" s="73"/>
      <c r="K101" s="73"/>
      <c r="L101" s="73"/>
      <c r="M101" s="73"/>
      <c r="N101" s="73"/>
      <c r="O101" s="73"/>
      <c r="P101" s="73"/>
      <c r="Q101" s="73"/>
      <c r="R101" s="73"/>
      <c r="S101" s="73"/>
      <c r="T101" s="73"/>
      <c r="U101" s="73"/>
      <c r="V101" s="73"/>
      <c r="W101" s="73"/>
      <c r="X101" s="73"/>
      <c r="Y101" s="73"/>
      <c r="Z101" s="73"/>
      <c r="AA101" s="69">
        <f t="shared" si="197"/>
        <v>9.6</v>
      </c>
      <c r="AB101" s="69">
        <f t="shared" si="198"/>
        <v>0</v>
      </c>
      <c r="AC101" s="69">
        <f t="shared" si="199"/>
        <v>0</v>
      </c>
      <c r="AD101" s="40">
        <f>'Detran MT'!G102</f>
        <v>7.35</v>
      </c>
      <c r="AE101" s="40">
        <f>'Detran MT'!H102</f>
        <v>7.66</v>
      </c>
      <c r="AF101" s="40">
        <f>'Detran MT'!I102</f>
        <v>0</v>
      </c>
      <c r="AG101" s="40">
        <f>'Detran MT'!J102</f>
        <v>1.57</v>
      </c>
      <c r="AH101" s="40">
        <f>'Detran MT'!K102</f>
        <v>9.23</v>
      </c>
      <c r="AI101" s="40">
        <f>'Detran MT'!L102</f>
        <v>321.72000000000003</v>
      </c>
      <c r="AJ101" s="40">
        <f>'Detran MT'!M102</f>
        <v>0</v>
      </c>
      <c r="AK101" s="40">
        <f>'Detran MT'!N102</f>
        <v>65.94</v>
      </c>
      <c r="AL101" s="40">
        <f>'Detran MT'!O102</f>
        <v>387.66</v>
      </c>
      <c r="AM101" s="40">
        <f>'Detran Inical'!G101</f>
        <v>7.7</v>
      </c>
      <c r="AN101" s="40">
        <f>'Detran Inical'!H101</f>
        <v>9.67</v>
      </c>
      <c r="AO101" s="40">
        <f>'Detran Inical'!I101</f>
        <v>406.14</v>
      </c>
      <c r="AP101" s="92">
        <f t="shared" si="3"/>
        <v>1</v>
      </c>
      <c r="AQ101" s="69">
        <f t="shared" si="200"/>
        <v>9.6</v>
      </c>
      <c r="AR101" s="69">
        <f t="shared" si="201"/>
        <v>0</v>
      </c>
      <c r="AS101" s="69">
        <f t="shared" si="4"/>
        <v>0</v>
      </c>
      <c r="AT101" s="69">
        <f t="shared" si="202"/>
        <v>9.6</v>
      </c>
      <c r="AU101" s="69">
        <f t="shared" ref="AU101:AU153" si="204">F101*G101</f>
        <v>0</v>
      </c>
      <c r="AV101" s="69">
        <f t="shared" ref="AV101:AW101" si="205">H101-AT101</f>
        <v>0</v>
      </c>
      <c r="AW101" s="69">
        <f t="shared" si="205"/>
        <v>0</v>
      </c>
      <c r="AX101" s="150">
        <v>0</v>
      </c>
    </row>
    <row r="102" spans="1:50" ht="42.75" x14ac:dyDescent="0.2">
      <c r="A102" s="88" t="s">
        <v>744</v>
      </c>
      <c r="B102" s="88" t="s">
        <v>745</v>
      </c>
      <c r="C102" s="88" t="s">
        <v>21</v>
      </c>
      <c r="D102" s="89" t="s">
        <v>746</v>
      </c>
      <c r="E102" s="88" t="s">
        <v>83</v>
      </c>
      <c r="F102" s="90">
        <v>255</v>
      </c>
      <c r="G102" s="91">
        <f>'Orçamento Analítico'!J907</f>
        <v>70.87</v>
      </c>
      <c r="H102" s="91">
        <f>'Orçamento Analítico'!J913</f>
        <v>88.37</v>
      </c>
      <c r="I102" s="91">
        <f t="shared" si="196"/>
        <v>22534.35</v>
      </c>
      <c r="J102" s="73"/>
      <c r="K102" s="73"/>
      <c r="L102" s="73"/>
      <c r="M102" s="73"/>
      <c r="N102" s="73"/>
      <c r="O102" s="73"/>
      <c r="P102" s="73"/>
      <c r="Q102" s="73"/>
      <c r="R102" s="73"/>
      <c r="S102" s="73"/>
      <c r="T102" s="73"/>
      <c r="U102" s="73"/>
      <c r="V102" s="73"/>
      <c r="W102" s="73"/>
      <c r="X102" s="73"/>
      <c r="Y102" s="73"/>
      <c r="Z102" s="73"/>
      <c r="AA102" s="69">
        <f t="shared" si="197"/>
        <v>88.37</v>
      </c>
      <c r="AB102" s="69">
        <f t="shared" si="198"/>
        <v>22534.35</v>
      </c>
      <c r="AC102" s="69">
        <f t="shared" si="199"/>
        <v>0</v>
      </c>
      <c r="AD102" s="40">
        <f>'Detran MT'!G103</f>
        <v>64.37</v>
      </c>
      <c r="AE102" s="40">
        <f>'Detran MT'!H103</f>
        <v>4.78</v>
      </c>
      <c r="AF102" s="40">
        <f>'Detran MT'!I103</f>
        <v>0</v>
      </c>
      <c r="AG102" s="40">
        <f>'Detran MT'!J103</f>
        <v>76.13</v>
      </c>
      <c r="AH102" s="40">
        <f>'Detran MT'!K103</f>
        <v>80.91</v>
      </c>
      <c r="AI102" s="40">
        <f>'Detran MT'!L103</f>
        <v>1218.9000000000001</v>
      </c>
      <c r="AJ102" s="40">
        <f>'Detran MT'!M103</f>
        <v>0</v>
      </c>
      <c r="AK102" s="40">
        <f>'Detran MT'!N103</f>
        <v>19413.150000000001</v>
      </c>
      <c r="AL102" s="40">
        <f>'Detran MT'!O103</f>
        <v>20632.05</v>
      </c>
      <c r="AM102" s="40">
        <f>'Detran Inical'!G102</f>
        <v>81.69</v>
      </c>
      <c r="AN102" s="40">
        <f>'Detran Inical'!H102</f>
        <v>102.68</v>
      </c>
      <c r="AO102" s="40">
        <f>'Detran Inical'!I102</f>
        <v>26183.4</v>
      </c>
      <c r="AP102" s="92">
        <f t="shared" si="3"/>
        <v>0.13936501753019104</v>
      </c>
      <c r="AQ102" s="69">
        <f t="shared" si="200"/>
        <v>88.37</v>
      </c>
      <c r="AR102" s="69">
        <f t="shared" si="201"/>
        <v>22534.35</v>
      </c>
      <c r="AS102" s="69">
        <f t="shared" si="4"/>
        <v>0</v>
      </c>
      <c r="AT102" s="69">
        <f t="shared" si="202"/>
        <v>88.37</v>
      </c>
      <c r="AU102" s="69">
        <f t="shared" si="204"/>
        <v>18071.850000000002</v>
      </c>
      <c r="AV102" s="69">
        <f t="shared" ref="AV102:AW102" si="206">H102-AT102</f>
        <v>0</v>
      </c>
      <c r="AW102" s="69">
        <f t="shared" si="206"/>
        <v>4462.4999999999964</v>
      </c>
      <c r="AX102" s="150">
        <v>22534.35</v>
      </c>
    </row>
    <row r="103" spans="1:50" ht="42.75" x14ac:dyDescent="0.2">
      <c r="A103" s="88" t="s">
        <v>752</v>
      </c>
      <c r="B103" s="88" t="s">
        <v>753</v>
      </c>
      <c r="C103" s="88" t="s">
        <v>21</v>
      </c>
      <c r="D103" s="89" t="s">
        <v>754</v>
      </c>
      <c r="E103" s="88" t="s">
        <v>83</v>
      </c>
      <c r="F103" s="90">
        <v>160</v>
      </c>
      <c r="G103" s="91">
        <f>'Orçamento Analítico'!J917</f>
        <v>35.14</v>
      </c>
      <c r="H103" s="91">
        <f>'Orçamento Analítico'!J923</f>
        <v>43.81</v>
      </c>
      <c r="I103" s="91">
        <f t="shared" si="196"/>
        <v>7009.6</v>
      </c>
      <c r="J103" s="73"/>
      <c r="K103" s="73"/>
      <c r="L103" s="73"/>
      <c r="M103" s="73"/>
      <c r="N103" s="73"/>
      <c r="O103" s="73"/>
      <c r="P103" s="73"/>
      <c r="Q103" s="73"/>
      <c r="R103" s="73"/>
      <c r="S103" s="73"/>
      <c r="T103" s="73"/>
      <c r="U103" s="73"/>
      <c r="V103" s="73"/>
      <c r="W103" s="73"/>
      <c r="X103" s="73"/>
      <c r="Y103" s="73"/>
      <c r="Z103" s="73"/>
      <c r="AA103" s="69">
        <f t="shared" si="197"/>
        <v>43.81</v>
      </c>
      <c r="AB103" s="69">
        <f t="shared" si="198"/>
        <v>7009.6</v>
      </c>
      <c r="AC103" s="69">
        <f t="shared" si="199"/>
        <v>0</v>
      </c>
      <c r="AD103" s="40">
        <f>'Detran MT'!G104</f>
        <v>32.090000000000003</v>
      </c>
      <c r="AE103" s="40">
        <f>'Detran MT'!H104</f>
        <v>3.3</v>
      </c>
      <c r="AF103" s="40">
        <f>'Detran MT'!I104</f>
        <v>0</v>
      </c>
      <c r="AG103" s="40">
        <f>'Detran MT'!J104</f>
        <v>37.03</v>
      </c>
      <c r="AH103" s="40">
        <f>'Detran MT'!K104</f>
        <v>40.33</v>
      </c>
      <c r="AI103" s="40">
        <f>'Detran MT'!L104</f>
        <v>528</v>
      </c>
      <c r="AJ103" s="40">
        <f>'Detran MT'!M104</f>
        <v>0</v>
      </c>
      <c r="AK103" s="40">
        <f>'Detran MT'!N104</f>
        <v>5924.8</v>
      </c>
      <c r="AL103" s="40">
        <f>'Detran MT'!O104</f>
        <v>6452.8</v>
      </c>
      <c r="AM103" s="40">
        <f>'Detran Inical'!G103</f>
        <v>40.520000000000003</v>
      </c>
      <c r="AN103" s="40">
        <f>'Detran Inical'!H103</f>
        <v>50.93</v>
      </c>
      <c r="AO103" s="40">
        <f>'Detran Inical'!I103</f>
        <v>8148.8</v>
      </c>
      <c r="AP103" s="92">
        <f t="shared" si="3"/>
        <v>0.13979972511290006</v>
      </c>
      <c r="AQ103" s="69">
        <f t="shared" si="200"/>
        <v>43.81</v>
      </c>
      <c r="AR103" s="69">
        <f t="shared" si="201"/>
        <v>7009.6</v>
      </c>
      <c r="AS103" s="69">
        <f t="shared" si="4"/>
        <v>0</v>
      </c>
      <c r="AT103" s="69">
        <f t="shared" si="202"/>
        <v>43.81</v>
      </c>
      <c r="AU103" s="69">
        <f t="shared" si="204"/>
        <v>5622.4</v>
      </c>
      <c r="AV103" s="69">
        <f t="shared" ref="AV103:AW103" si="207">H103-AT103</f>
        <v>0</v>
      </c>
      <c r="AW103" s="69">
        <f t="shared" si="207"/>
        <v>1387.2000000000007</v>
      </c>
      <c r="AX103" s="150">
        <v>7009.6</v>
      </c>
    </row>
    <row r="104" spans="1:50" ht="42.75" x14ac:dyDescent="0.2">
      <c r="A104" s="88" t="s">
        <v>758</v>
      </c>
      <c r="B104" s="88" t="s">
        <v>759</v>
      </c>
      <c r="C104" s="88" t="s">
        <v>21</v>
      </c>
      <c r="D104" s="89" t="s">
        <v>760</v>
      </c>
      <c r="E104" s="88" t="s">
        <v>83</v>
      </c>
      <c r="F104" s="90">
        <v>15</v>
      </c>
      <c r="G104" s="91">
        <f>'Orçamento Analítico'!J927</f>
        <v>29.24</v>
      </c>
      <c r="H104" s="91">
        <f>'Orçamento Analítico'!J933</f>
        <v>36.46</v>
      </c>
      <c r="I104" s="91">
        <f t="shared" si="196"/>
        <v>546.9</v>
      </c>
      <c r="J104" s="73"/>
      <c r="K104" s="73"/>
      <c r="L104" s="73"/>
      <c r="M104" s="73"/>
      <c r="N104" s="73"/>
      <c r="O104" s="73"/>
      <c r="P104" s="73"/>
      <c r="Q104" s="73"/>
      <c r="R104" s="73"/>
      <c r="S104" s="73"/>
      <c r="T104" s="73"/>
      <c r="U104" s="73"/>
      <c r="V104" s="73"/>
      <c r="W104" s="73"/>
      <c r="X104" s="73"/>
      <c r="Y104" s="73"/>
      <c r="Z104" s="73"/>
      <c r="AA104" s="69">
        <f t="shared" si="197"/>
        <v>36.46</v>
      </c>
      <c r="AB104" s="69">
        <f t="shared" si="198"/>
        <v>546.9</v>
      </c>
      <c r="AC104" s="69">
        <f t="shared" si="199"/>
        <v>0</v>
      </c>
      <c r="AD104" s="40">
        <f>'Detran MT'!G105</f>
        <v>23.24</v>
      </c>
      <c r="AE104" s="40">
        <f>'Detran MT'!H105</f>
        <v>2.88</v>
      </c>
      <c r="AF104" s="40">
        <f>'Detran MT'!I105</f>
        <v>0</v>
      </c>
      <c r="AG104" s="40">
        <f>'Detran MT'!J105</f>
        <v>26.33</v>
      </c>
      <c r="AH104" s="40">
        <f>'Detran MT'!K105</f>
        <v>29.21</v>
      </c>
      <c r="AI104" s="40">
        <f>'Detran MT'!L105</f>
        <v>43.2</v>
      </c>
      <c r="AJ104" s="40">
        <f>'Detran MT'!M105</f>
        <v>0</v>
      </c>
      <c r="AK104" s="40">
        <f>'Detran MT'!N105</f>
        <v>394.95</v>
      </c>
      <c r="AL104" s="40">
        <f>'Detran MT'!O105</f>
        <v>438.15</v>
      </c>
      <c r="AM104" s="40">
        <f>'Detran Inical'!G104</f>
        <v>29.24</v>
      </c>
      <c r="AN104" s="40">
        <f>'Detran Inical'!H104</f>
        <v>36.75</v>
      </c>
      <c r="AO104" s="40">
        <f>'Detran Inical'!I104</f>
        <v>551.25</v>
      </c>
      <c r="AP104" s="92">
        <f t="shared" si="3"/>
        <v>7.8911564625850916E-3</v>
      </c>
      <c r="AQ104" s="69">
        <f t="shared" si="200"/>
        <v>36.46</v>
      </c>
      <c r="AR104" s="69">
        <f t="shared" si="201"/>
        <v>546.9</v>
      </c>
      <c r="AS104" s="69">
        <f t="shared" si="4"/>
        <v>0</v>
      </c>
      <c r="AT104" s="69">
        <f t="shared" si="202"/>
        <v>36.46</v>
      </c>
      <c r="AU104" s="69">
        <f t="shared" si="204"/>
        <v>438.59999999999997</v>
      </c>
      <c r="AV104" s="69">
        <f t="shared" ref="AV104:AW104" si="208">H104-AT104</f>
        <v>0</v>
      </c>
      <c r="AW104" s="69">
        <f t="shared" si="208"/>
        <v>108.30000000000001</v>
      </c>
      <c r="AX104" s="150">
        <v>546.9</v>
      </c>
    </row>
    <row r="105" spans="1:50" ht="42.75" x14ac:dyDescent="0.2">
      <c r="A105" s="88" t="s">
        <v>763</v>
      </c>
      <c r="B105" s="88" t="s">
        <v>764</v>
      </c>
      <c r="C105" s="88" t="s">
        <v>21</v>
      </c>
      <c r="D105" s="89" t="s">
        <v>765</v>
      </c>
      <c r="E105" s="88" t="s">
        <v>83</v>
      </c>
      <c r="F105" s="90">
        <v>73.55</v>
      </c>
      <c r="G105" s="91">
        <f>'Orçamento Analítico'!J937</f>
        <v>18.38</v>
      </c>
      <c r="H105" s="91">
        <f>'Orçamento Analítico'!J943</f>
        <v>22.91</v>
      </c>
      <c r="I105" s="91">
        <f t="shared" si="196"/>
        <v>1685.03</v>
      </c>
      <c r="J105" s="73"/>
      <c r="K105" s="73"/>
      <c r="L105" s="73"/>
      <c r="M105" s="73"/>
      <c r="N105" s="73"/>
      <c r="O105" s="73"/>
      <c r="P105" s="73"/>
      <c r="Q105" s="73"/>
      <c r="R105" s="73"/>
      <c r="S105" s="73"/>
      <c r="T105" s="73"/>
      <c r="U105" s="73"/>
      <c r="V105" s="73"/>
      <c r="W105" s="73"/>
      <c r="X105" s="73"/>
      <c r="Y105" s="73"/>
      <c r="Z105" s="73"/>
      <c r="AA105" s="69">
        <f t="shared" si="197"/>
        <v>22.91</v>
      </c>
      <c r="AB105" s="69">
        <f t="shared" si="198"/>
        <v>1685.03</v>
      </c>
      <c r="AC105" s="69">
        <f t="shared" si="199"/>
        <v>0</v>
      </c>
      <c r="AD105" s="40">
        <f>'Detran MT'!G106</f>
        <v>16.559999999999999</v>
      </c>
      <c r="AE105" s="40">
        <f>'Detran MT'!H106</f>
        <v>10.84</v>
      </c>
      <c r="AF105" s="40">
        <f>'Detran MT'!I106</f>
        <v>0</v>
      </c>
      <c r="AG105" s="40">
        <f>'Detran MT'!J106</f>
        <v>9.9700000000000006</v>
      </c>
      <c r="AH105" s="40">
        <f>'Detran MT'!K106</f>
        <v>20.81</v>
      </c>
      <c r="AI105" s="40">
        <f>'Detran MT'!L106</f>
        <v>4049.2820000000002</v>
      </c>
      <c r="AJ105" s="40">
        <f>'Detran MT'!M106</f>
        <v>0</v>
      </c>
      <c r="AK105" s="40">
        <f>'Detran MT'!N106</f>
        <v>3724.288</v>
      </c>
      <c r="AL105" s="40">
        <f>'Detran MT'!O106</f>
        <v>7773.57</v>
      </c>
      <c r="AM105" s="40">
        <f>'Detran Inical'!G105</f>
        <v>18.829999999999998</v>
      </c>
      <c r="AN105" s="40">
        <f>'Detran Inical'!H105</f>
        <v>23.66</v>
      </c>
      <c r="AO105" s="40">
        <f>'Detran Inical'!I105</f>
        <v>8838.19</v>
      </c>
      <c r="AP105" s="92">
        <f t="shared" si="3"/>
        <v>0.80934671012956272</v>
      </c>
      <c r="AQ105" s="69">
        <f t="shared" si="200"/>
        <v>22.91</v>
      </c>
      <c r="AR105" s="69">
        <f t="shared" si="201"/>
        <v>1685.03</v>
      </c>
      <c r="AS105" s="69">
        <f t="shared" si="4"/>
        <v>0</v>
      </c>
      <c r="AT105" s="69">
        <f t="shared" si="202"/>
        <v>22.91</v>
      </c>
      <c r="AU105" s="69">
        <f t="shared" si="204"/>
        <v>1351.8489999999999</v>
      </c>
      <c r="AV105" s="69">
        <f t="shared" ref="AV105:AW105" si="209">H105-AT105</f>
        <v>0</v>
      </c>
      <c r="AW105" s="69">
        <f t="shared" si="209"/>
        <v>333.18100000000004</v>
      </c>
      <c r="AX105" s="150">
        <v>1685.0300000000007</v>
      </c>
    </row>
    <row r="106" spans="1:50" ht="28.5" x14ac:dyDescent="0.2">
      <c r="A106" s="88" t="s">
        <v>771</v>
      </c>
      <c r="B106" s="88" t="s">
        <v>772</v>
      </c>
      <c r="C106" s="88" t="s">
        <v>21</v>
      </c>
      <c r="D106" s="89" t="s">
        <v>773</v>
      </c>
      <c r="E106" s="88" t="s">
        <v>83</v>
      </c>
      <c r="F106" s="90">
        <v>3</v>
      </c>
      <c r="G106" s="91">
        <f>'Orçamento Analítico'!J947</f>
        <v>17.79</v>
      </c>
      <c r="H106" s="91">
        <f>'Orçamento Analítico'!J953</f>
        <v>22.18</v>
      </c>
      <c r="I106" s="91">
        <f t="shared" si="196"/>
        <v>66.540000000000006</v>
      </c>
      <c r="J106" s="73"/>
      <c r="K106" s="73"/>
      <c r="L106" s="73"/>
      <c r="M106" s="73"/>
      <c r="N106" s="73"/>
      <c r="O106" s="73"/>
      <c r="P106" s="73"/>
      <c r="Q106" s="73"/>
      <c r="R106" s="73"/>
      <c r="S106" s="73"/>
      <c r="T106" s="73"/>
      <c r="U106" s="73"/>
      <c r="V106" s="73"/>
      <c r="W106" s="73"/>
      <c r="X106" s="73"/>
      <c r="Y106" s="73"/>
      <c r="Z106" s="73"/>
      <c r="AA106" s="69">
        <f t="shared" si="197"/>
        <v>22.18</v>
      </c>
      <c r="AB106" s="69">
        <f t="shared" si="198"/>
        <v>66.540000000000006</v>
      </c>
      <c r="AC106" s="69">
        <f t="shared" si="199"/>
        <v>0</v>
      </c>
      <c r="AD106" s="40">
        <f>'Detran MT'!G107</f>
        <v>13.95</v>
      </c>
      <c r="AE106" s="40">
        <f>'Detran MT'!H107</f>
        <v>0.6</v>
      </c>
      <c r="AF106" s="40">
        <f>'Detran MT'!I107</f>
        <v>0</v>
      </c>
      <c r="AG106" s="40">
        <f>'Detran MT'!J107</f>
        <v>16.93</v>
      </c>
      <c r="AH106" s="40">
        <f>'Detran MT'!K107</f>
        <v>17.53</v>
      </c>
      <c r="AI106" s="40">
        <f>'Detran MT'!L107</f>
        <v>1.8</v>
      </c>
      <c r="AJ106" s="40">
        <f>'Detran MT'!M107</f>
        <v>0</v>
      </c>
      <c r="AK106" s="40">
        <f>'Detran MT'!N107</f>
        <v>50.79</v>
      </c>
      <c r="AL106" s="40">
        <f>'Detran MT'!O107</f>
        <v>52.59</v>
      </c>
      <c r="AM106" s="40">
        <f>'Detran Inical'!G106</f>
        <v>17.79</v>
      </c>
      <c r="AN106" s="40">
        <f>'Detran Inical'!H106</f>
        <v>22.36</v>
      </c>
      <c r="AO106" s="40">
        <f>'Detran Inical'!I106</f>
        <v>67.08</v>
      </c>
      <c r="AP106" s="92">
        <f t="shared" si="3"/>
        <v>8.0500894454381688E-3</v>
      </c>
      <c r="AQ106" s="69">
        <f t="shared" si="200"/>
        <v>22.18</v>
      </c>
      <c r="AR106" s="69">
        <f t="shared" si="201"/>
        <v>66.540000000000006</v>
      </c>
      <c r="AS106" s="69">
        <f t="shared" si="4"/>
        <v>0</v>
      </c>
      <c r="AT106" s="69">
        <f t="shared" si="202"/>
        <v>22.18</v>
      </c>
      <c r="AU106" s="69">
        <f t="shared" si="204"/>
        <v>53.37</v>
      </c>
      <c r="AV106" s="69">
        <f t="shared" ref="AV106:AW106" si="210">H106-AT106</f>
        <v>0</v>
      </c>
      <c r="AW106" s="69">
        <f t="shared" si="210"/>
        <v>13.170000000000009</v>
      </c>
      <c r="AX106" s="150">
        <v>66.540000000000006</v>
      </c>
    </row>
    <row r="107" spans="1:50" ht="28.5" x14ac:dyDescent="0.2">
      <c r="A107" s="88" t="s">
        <v>776</v>
      </c>
      <c r="B107" s="88" t="s">
        <v>777</v>
      </c>
      <c r="C107" s="88" t="s">
        <v>21</v>
      </c>
      <c r="D107" s="89" t="s">
        <v>778</v>
      </c>
      <c r="E107" s="88" t="s">
        <v>83</v>
      </c>
      <c r="F107" s="90">
        <v>15</v>
      </c>
      <c r="G107" s="91">
        <f>'Orçamento Analítico'!J957</f>
        <v>11.75</v>
      </c>
      <c r="H107" s="91">
        <f>'Orçamento Analítico'!J963</f>
        <v>14.65</v>
      </c>
      <c r="I107" s="91">
        <f t="shared" si="196"/>
        <v>219.75</v>
      </c>
      <c r="J107" s="73"/>
      <c r="K107" s="73"/>
      <c r="L107" s="73"/>
      <c r="M107" s="73"/>
      <c r="N107" s="73"/>
      <c r="O107" s="73"/>
      <c r="P107" s="73"/>
      <c r="Q107" s="73"/>
      <c r="R107" s="73"/>
      <c r="S107" s="73"/>
      <c r="T107" s="73"/>
      <c r="U107" s="73"/>
      <c r="V107" s="73"/>
      <c r="W107" s="73"/>
      <c r="X107" s="73"/>
      <c r="Y107" s="73"/>
      <c r="Z107" s="73"/>
      <c r="AA107" s="69">
        <f t="shared" si="197"/>
        <v>14.65</v>
      </c>
      <c r="AB107" s="69">
        <f t="shared" si="198"/>
        <v>219.75</v>
      </c>
      <c r="AC107" s="69">
        <f t="shared" si="199"/>
        <v>0</v>
      </c>
      <c r="AD107" s="40">
        <f>'Detran MT'!G108</f>
        <v>9.2100000000000009</v>
      </c>
      <c r="AE107" s="40">
        <f>'Detran MT'!H108</f>
        <v>0.4</v>
      </c>
      <c r="AF107" s="40">
        <f>'Detran MT'!I108</f>
        <v>0</v>
      </c>
      <c r="AG107" s="40">
        <f>'Detran MT'!J108</f>
        <v>11.17</v>
      </c>
      <c r="AH107" s="40">
        <f>'Detran MT'!K108</f>
        <v>11.57</v>
      </c>
      <c r="AI107" s="40">
        <f>'Detran MT'!L108</f>
        <v>6</v>
      </c>
      <c r="AJ107" s="40">
        <f>'Detran MT'!M108</f>
        <v>0</v>
      </c>
      <c r="AK107" s="40">
        <f>'Detran MT'!N108</f>
        <v>167.55</v>
      </c>
      <c r="AL107" s="40">
        <f>'Detran MT'!O108</f>
        <v>173.55</v>
      </c>
      <c r="AM107" s="40">
        <f>'Detran Inical'!G107</f>
        <v>11.75</v>
      </c>
      <c r="AN107" s="40">
        <f>'Detran Inical'!H107</f>
        <v>14.76</v>
      </c>
      <c r="AO107" s="40">
        <f>'Detran Inical'!I107</f>
        <v>221.4</v>
      </c>
      <c r="AP107" s="92">
        <f t="shared" si="3"/>
        <v>7.4525745257453258E-3</v>
      </c>
      <c r="AQ107" s="69">
        <f t="shared" si="200"/>
        <v>14.65</v>
      </c>
      <c r="AR107" s="69">
        <f t="shared" si="201"/>
        <v>219.75</v>
      </c>
      <c r="AS107" s="69">
        <f t="shared" si="4"/>
        <v>0</v>
      </c>
      <c r="AT107" s="69">
        <f t="shared" si="202"/>
        <v>14.65</v>
      </c>
      <c r="AU107" s="69">
        <f t="shared" si="204"/>
        <v>176.25</v>
      </c>
      <c r="AV107" s="69">
        <f t="shared" ref="AV107:AW107" si="211">H107-AT107</f>
        <v>0</v>
      </c>
      <c r="AW107" s="69">
        <f t="shared" si="211"/>
        <v>43.5</v>
      </c>
      <c r="AX107" s="150">
        <v>219.75</v>
      </c>
    </row>
    <row r="108" spans="1:50" ht="28.5" x14ac:dyDescent="0.2">
      <c r="A108" s="88" t="s">
        <v>781</v>
      </c>
      <c r="B108" s="88" t="s">
        <v>782</v>
      </c>
      <c r="C108" s="88" t="s">
        <v>21</v>
      </c>
      <c r="D108" s="89" t="s">
        <v>783</v>
      </c>
      <c r="E108" s="88" t="s">
        <v>83</v>
      </c>
      <c r="F108" s="90">
        <v>838.3</v>
      </c>
      <c r="G108" s="91">
        <f>'Orçamento Analítico'!J967</f>
        <v>3.98</v>
      </c>
      <c r="H108" s="91">
        <f>'Orçamento Analítico'!J973</f>
        <v>4.96</v>
      </c>
      <c r="I108" s="91">
        <f t="shared" si="196"/>
        <v>4157.96</v>
      </c>
      <c r="J108" s="73"/>
      <c r="K108" s="73"/>
      <c r="L108" s="73"/>
      <c r="M108" s="73"/>
      <c r="N108" s="73"/>
      <c r="O108" s="73"/>
      <c r="P108" s="73"/>
      <c r="Q108" s="73"/>
      <c r="R108" s="73"/>
      <c r="S108" s="73"/>
      <c r="T108" s="73"/>
      <c r="U108" s="73"/>
      <c r="V108" s="73"/>
      <c r="W108" s="73"/>
      <c r="X108" s="73"/>
      <c r="Y108" s="73"/>
      <c r="Z108" s="73"/>
      <c r="AA108" s="69">
        <f t="shared" si="197"/>
        <v>4.96</v>
      </c>
      <c r="AB108" s="69">
        <f t="shared" si="198"/>
        <v>4157.96</v>
      </c>
      <c r="AC108" s="69">
        <f t="shared" si="199"/>
        <v>0</v>
      </c>
      <c r="AD108" s="40">
        <f>'Detran MT'!G109</f>
        <v>4.12</v>
      </c>
      <c r="AE108" s="40">
        <f>'Detran MT'!H109</f>
        <v>1.36</v>
      </c>
      <c r="AF108" s="40">
        <f>'Detran MT'!I109</f>
        <v>0</v>
      </c>
      <c r="AG108" s="40">
        <f>'Detran MT'!J109</f>
        <v>3.81</v>
      </c>
      <c r="AH108" s="40">
        <f>'Detran MT'!K109</f>
        <v>5.17</v>
      </c>
      <c r="AI108" s="40">
        <f>'Detran MT'!L109</f>
        <v>1140.088</v>
      </c>
      <c r="AJ108" s="40">
        <f>'Detran MT'!M109</f>
        <v>0</v>
      </c>
      <c r="AK108" s="40">
        <f>'Detran MT'!N109</f>
        <v>3193.922</v>
      </c>
      <c r="AL108" s="40">
        <f>'Detran MT'!O109</f>
        <v>4334.01</v>
      </c>
      <c r="AM108" s="40">
        <f>'Detran Inical'!G108</f>
        <v>4.99</v>
      </c>
      <c r="AN108" s="40">
        <f>'Detran Inical'!H108</f>
        <v>6.27</v>
      </c>
      <c r="AO108" s="40">
        <f>'Detran Inical'!I108</f>
        <v>5256.14</v>
      </c>
      <c r="AP108" s="92">
        <f t="shared" si="3"/>
        <v>0.20893279098349749</v>
      </c>
      <c r="AQ108" s="69">
        <f t="shared" si="200"/>
        <v>4.96</v>
      </c>
      <c r="AR108" s="69">
        <f t="shared" si="201"/>
        <v>4157.96</v>
      </c>
      <c r="AS108" s="69">
        <f t="shared" si="4"/>
        <v>0</v>
      </c>
      <c r="AT108" s="69">
        <f t="shared" si="202"/>
        <v>4.96</v>
      </c>
      <c r="AU108" s="69">
        <f t="shared" si="204"/>
        <v>3336.4339999999997</v>
      </c>
      <c r="AV108" s="69">
        <f t="shared" ref="AV108:AW108" si="212">H108-AT108</f>
        <v>0</v>
      </c>
      <c r="AW108" s="69">
        <f t="shared" si="212"/>
        <v>821.52600000000029</v>
      </c>
      <c r="AX108" s="150">
        <v>4157.96</v>
      </c>
    </row>
    <row r="109" spans="1:50" ht="28.5" x14ac:dyDescent="0.2">
      <c r="A109" s="88" t="s">
        <v>787</v>
      </c>
      <c r="B109" s="88" t="s">
        <v>788</v>
      </c>
      <c r="C109" s="88" t="s">
        <v>21</v>
      </c>
      <c r="D109" s="89" t="s">
        <v>789</v>
      </c>
      <c r="E109" s="88" t="s">
        <v>83</v>
      </c>
      <c r="F109" s="90">
        <v>200.75</v>
      </c>
      <c r="G109" s="91">
        <f>'Orçamento Analítico'!J977</f>
        <v>6.0137800000000006</v>
      </c>
      <c r="H109" s="91">
        <f>'Orçamento Analítico'!J983</f>
        <v>7.49</v>
      </c>
      <c r="I109" s="91">
        <f t="shared" si="196"/>
        <v>1503.61</v>
      </c>
      <c r="J109" s="73"/>
      <c r="K109" s="73"/>
      <c r="L109" s="73"/>
      <c r="M109" s="73"/>
      <c r="N109" s="73"/>
      <c r="O109" s="73"/>
      <c r="P109" s="73"/>
      <c r="Q109" s="73"/>
      <c r="R109" s="73"/>
      <c r="S109" s="73"/>
      <c r="T109" s="73"/>
      <c r="U109" s="73"/>
      <c r="V109" s="73"/>
      <c r="W109" s="73"/>
      <c r="X109" s="73"/>
      <c r="Y109" s="73"/>
      <c r="Z109" s="73"/>
      <c r="AA109" s="69">
        <f t="shared" si="197"/>
        <v>7.49</v>
      </c>
      <c r="AB109" s="69">
        <f t="shared" si="198"/>
        <v>1503.61</v>
      </c>
      <c r="AC109" s="69">
        <f t="shared" si="199"/>
        <v>0</v>
      </c>
      <c r="AD109" s="40">
        <f>'Detran MT'!G110</f>
        <v>6.06</v>
      </c>
      <c r="AE109" s="40">
        <f>'Detran MT'!H110</f>
        <v>1.84</v>
      </c>
      <c r="AF109" s="40">
        <f>'Detran MT'!I110</f>
        <v>0</v>
      </c>
      <c r="AG109" s="40">
        <f>'Detran MT'!J110</f>
        <v>5.77</v>
      </c>
      <c r="AH109" s="40">
        <f>'Detran MT'!K110</f>
        <v>7.61</v>
      </c>
      <c r="AI109" s="40">
        <f>'Detran MT'!L110</f>
        <v>369.38</v>
      </c>
      <c r="AJ109" s="40">
        <f>'Detran MT'!M110</f>
        <v>0</v>
      </c>
      <c r="AK109" s="40">
        <f>'Detran MT'!N110</f>
        <v>1158.32</v>
      </c>
      <c r="AL109" s="40">
        <f>'Detran MT'!O110</f>
        <v>1527.7</v>
      </c>
      <c r="AM109" s="40">
        <f>'Detran Inical'!G109</f>
        <v>7.38</v>
      </c>
      <c r="AN109" s="40">
        <f>'Detran Inical'!H109</f>
        <v>9.27</v>
      </c>
      <c r="AO109" s="40">
        <f>'Detran Inical'!I109</f>
        <v>1860.95</v>
      </c>
      <c r="AP109" s="92">
        <f t="shared" si="3"/>
        <v>0.19202020473414128</v>
      </c>
      <c r="AQ109" s="69">
        <f t="shared" si="200"/>
        <v>7.49</v>
      </c>
      <c r="AR109" s="69">
        <f t="shared" si="201"/>
        <v>1503.61</v>
      </c>
      <c r="AS109" s="69">
        <f t="shared" si="4"/>
        <v>0</v>
      </c>
      <c r="AT109" s="69">
        <f t="shared" si="202"/>
        <v>7.49</v>
      </c>
      <c r="AU109" s="69">
        <f t="shared" si="204"/>
        <v>1207.266335</v>
      </c>
      <c r="AV109" s="69">
        <f t="shared" ref="AV109:AW109" si="213">H109-AT109</f>
        <v>0</v>
      </c>
      <c r="AW109" s="69">
        <f t="shared" si="213"/>
        <v>296.34366499999987</v>
      </c>
      <c r="AX109" s="150">
        <v>1503.61</v>
      </c>
    </row>
    <row r="110" spans="1:50" ht="28.5" x14ac:dyDescent="0.2">
      <c r="A110" s="88" t="s">
        <v>793</v>
      </c>
      <c r="B110" s="88" t="s">
        <v>794</v>
      </c>
      <c r="C110" s="88" t="s">
        <v>21</v>
      </c>
      <c r="D110" s="89" t="s">
        <v>795</v>
      </c>
      <c r="E110" s="88" t="s">
        <v>83</v>
      </c>
      <c r="F110" s="90">
        <v>229.05</v>
      </c>
      <c r="G110" s="91">
        <f>'Orçamento Analítico'!J987</f>
        <v>8.89</v>
      </c>
      <c r="H110" s="91">
        <f>'Orçamento Analítico'!J993</f>
        <v>11.08</v>
      </c>
      <c r="I110" s="91">
        <f t="shared" si="196"/>
        <v>2537.87</v>
      </c>
      <c r="J110" s="73"/>
      <c r="K110" s="73"/>
      <c r="L110" s="73"/>
      <c r="M110" s="73"/>
      <c r="N110" s="73"/>
      <c r="O110" s="73"/>
      <c r="P110" s="73"/>
      <c r="Q110" s="73"/>
      <c r="R110" s="73"/>
      <c r="S110" s="73"/>
      <c r="T110" s="73"/>
      <c r="U110" s="73"/>
      <c r="V110" s="73"/>
      <c r="W110" s="73"/>
      <c r="X110" s="73"/>
      <c r="Y110" s="73"/>
      <c r="Z110" s="73"/>
      <c r="AA110" s="69">
        <f t="shared" si="197"/>
        <v>11.08</v>
      </c>
      <c r="AB110" s="69">
        <f t="shared" si="198"/>
        <v>2537.87</v>
      </c>
      <c r="AC110" s="69">
        <f t="shared" si="199"/>
        <v>0</v>
      </c>
      <c r="AD110" s="40">
        <f>'Detran MT'!G111</f>
        <v>8.5399999999999991</v>
      </c>
      <c r="AE110" s="40">
        <f>'Detran MT'!H111</f>
        <v>2.4</v>
      </c>
      <c r="AF110" s="40">
        <f>'Detran MT'!I111</f>
        <v>0</v>
      </c>
      <c r="AG110" s="40">
        <f>'Detran MT'!J111</f>
        <v>8.33</v>
      </c>
      <c r="AH110" s="40">
        <f>'Detran MT'!K111</f>
        <v>10.73</v>
      </c>
      <c r="AI110" s="40">
        <f>'Detran MT'!L111</f>
        <v>549.72</v>
      </c>
      <c r="AJ110" s="40">
        <f>'Detran MT'!M111</f>
        <v>0</v>
      </c>
      <c r="AK110" s="40">
        <f>'Detran MT'!N111</f>
        <v>1907.98</v>
      </c>
      <c r="AL110" s="40">
        <f>'Detran MT'!O111</f>
        <v>2457.6999999999998</v>
      </c>
      <c r="AM110" s="40">
        <f>'Detran Inical'!G110</f>
        <v>10.45</v>
      </c>
      <c r="AN110" s="40">
        <f>'Detran Inical'!H110</f>
        <v>13.13</v>
      </c>
      <c r="AO110" s="40">
        <f>'Detran Inical'!I110</f>
        <v>3007.42</v>
      </c>
      <c r="AP110" s="92">
        <f t="shared" si="3"/>
        <v>0.15613050388705274</v>
      </c>
      <c r="AQ110" s="69">
        <f t="shared" si="200"/>
        <v>11.08</v>
      </c>
      <c r="AR110" s="69">
        <f t="shared" si="201"/>
        <v>2537.87</v>
      </c>
      <c r="AS110" s="69">
        <f t="shared" si="4"/>
        <v>0</v>
      </c>
      <c r="AT110" s="69">
        <f t="shared" si="202"/>
        <v>11.08</v>
      </c>
      <c r="AU110" s="69">
        <f t="shared" si="204"/>
        <v>2036.2545000000002</v>
      </c>
      <c r="AV110" s="69">
        <f t="shared" ref="AV110:AW110" si="214">H110-AT110</f>
        <v>0</v>
      </c>
      <c r="AW110" s="69">
        <f t="shared" si="214"/>
        <v>501.61549999999966</v>
      </c>
      <c r="AX110" s="150">
        <v>2537.87</v>
      </c>
    </row>
    <row r="111" spans="1:50" ht="28.5" x14ac:dyDescent="0.2">
      <c r="A111" s="88" t="s">
        <v>799</v>
      </c>
      <c r="B111" s="88" t="s">
        <v>704</v>
      </c>
      <c r="C111" s="88" t="s">
        <v>21</v>
      </c>
      <c r="D111" s="89" t="s">
        <v>705</v>
      </c>
      <c r="E111" s="88" t="s">
        <v>83</v>
      </c>
      <c r="F111" s="90">
        <v>85</v>
      </c>
      <c r="G111" s="91">
        <f>'Orçamento Analítico'!J997</f>
        <v>50.152000000000008</v>
      </c>
      <c r="H111" s="91">
        <f>'Orçamento Analítico'!J1002</f>
        <v>62.53</v>
      </c>
      <c r="I111" s="91">
        <f t="shared" si="196"/>
        <v>5315.05</v>
      </c>
      <c r="J111" s="73"/>
      <c r="K111" s="73"/>
      <c r="L111" s="73"/>
      <c r="M111" s="73"/>
      <c r="N111" s="73"/>
      <c r="O111" s="73"/>
      <c r="P111" s="73"/>
      <c r="Q111" s="73"/>
      <c r="R111" s="73"/>
      <c r="S111" s="73"/>
      <c r="T111" s="73"/>
      <c r="U111" s="73"/>
      <c r="V111" s="73"/>
      <c r="W111" s="73"/>
      <c r="X111" s="73"/>
      <c r="Y111" s="73"/>
      <c r="Z111" s="73"/>
      <c r="AA111" s="69">
        <f t="shared" si="197"/>
        <v>62.53</v>
      </c>
      <c r="AB111" s="69">
        <f t="shared" si="198"/>
        <v>5315.05</v>
      </c>
      <c r="AC111" s="69">
        <f t="shared" si="199"/>
        <v>0</v>
      </c>
      <c r="AD111" s="40">
        <f>'Detran MT'!G112</f>
        <v>47.93</v>
      </c>
      <c r="AE111" s="40">
        <f>'Detran MT'!H112</f>
        <v>1.57</v>
      </c>
      <c r="AF111" s="40">
        <f>'Detran MT'!I112</f>
        <v>0</v>
      </c>
      <c r="AG111" s="40">
        <f>'Detran MT'!J112</f>
        <v>58.67</v>
      </c>
      <c r="AH111" s="40">
        <f>'Detran MT'!K112</f>
        <v>60.24</v>
      </c>
      <c r="AI111" s="40">
        <f>'Detran MT'!L112</f>
        <v>133.44999999999999</v>
      </c>
      <c r="AJ111" s="40">
        <f>'Detran MT'!M112</f>
        <v>0</v>
      </c>
      <c r="AK111" s="40">
        <f>'Detran MT'!N112</f>
        <v>4986.95</v>
      </c>
      <c r="AL111" s="40">
        <f>'Detran MT'!O112</f>
        <v>5120.3999999999996</v>
      </c>
      <c r="AM111" s="40">
        <f>'Detran Inical'!G111</f>
        <v>61.28</v>
      </c>
      <c r="AN111" s="40">
        <f>'Detran Inical'!H111</f>
        <v>77.02</v>
      </c>
      <c r="AO111" s="40">
        <f>'Detran Inical'!I111</f>
        <v>6546.7</v>
      </c>
      <c r="AP111" s="92">
        <f t="shared" si="3"/>
        <v>0.18813295247987527</v>
      </c>
      <c r="AQ111" s="69">
        <f t="shared" si="200"/>
        <v>62.53</v>
      </c>
      <c r="AR111" s="69">
        <f t="shared" si="201"/>
        <v>5315.05</v>
      </c>
      <c r="AS111" s="69">
        <f t="shared" si="4"/>
        <v>0</v>
      </c>
      <c r="AT111" s="69">
        <f t="shared" si="202"/>
        <v>62.53</v>
      </c>
      <c r="AU111" s="69">
        <f t="shared" si="204"/>
        <v>4262.920000000001</v>
      </c>
      <c r="AV111" s="69">
        <f t="shared" ref="AV111:AW111" si="215">H111-AT111</f>
        <v>0</v>
      </c>
      <c r="AW111" s="69">
        <f t="shared" si="215"/>
        <v>1052.1299999999992</v>
      </c>
      <c r="AX111" s="150">
        <v>5315.05</v>
      </c>
    </row>
    <row r="112" spans="1:50" ht="28.5" x14ac:dyDescent="0.2">
      <c r="A112" s="88" t="s">
        <v>803</v>
      </c>
      <c r="B112" s="88" t="s">
        <v>741</v>
      </c>
      <c r="C112" s="88" t="s">
        <v>21</v>
      </c>
      <c r="D112" s="89" t="s">
        <v>742</v>
      </c>
      <c r="E112" s="88" t="s">
        <v>83</v>
      </c>
      <c r="F112" s="90"/>
      <c r="G112" s="91">
        <f>'Orçamento Analítico'!J1006</f>
        <v>7.7</v>
      </c>
      <c r="H112" s="91">
        <f>'Orçamento Analítico'!J1010</f>
        <v>9.6</v>
      </c>
      <c r="I112" s="91">
        <f t="shared" si="196"/>
        <v>0</v>
      </c>
      <c r="J112" s="73"/>
      <c r="K112" s="73"/>
      <c r="L112" s="73"/>
      <c r="M112" s="73"/>
      <c r="N112" s="73"/>
      <c r="O112" s="73"/>
      <c r="P112" s="73"/>
      <c r="Q112" s="73"/>
      <c r="R112" s="73"/>
      <c r="S112" s="73"/>
      <c r="T112" s="73"/>
      <c r="U112" s="73"/>
      <c r="V112" s="73"/>
      <c r="W112" s="73"/>
      <c r="X112" s="73"/>
      <c r="Y112" s="73"/>
      <c r="Z112" s="73"/>
      <c r="AA112" s="69">
        <f t="shared" si="197"/>
        <v>9.6</v>
      </c>
      <c r="AB112" s="69">
        <f t="shared" si="198"/>
        <v>0</v>
      </c>
      <c r="AC112" s="69">
        <f t="shared" si="199"/>
        <v>0</v>
      </c>
      <c r="AD112" s="40">
        <f>'Detran MT'!G113</f>
        <v>7.35</v>
      </c>
      <c r="AE112" s="40">
        <f>'Detran MT'!H113</f>
        <v>7.66</v>
      </c>
      <c r="AF112" s="40">
        <f>'Detran MT'!I113</f>
        <v>0</v>
      </c>
      <c r="AG112" s="40">
        <f>'Detran MT'!J113</f>
        <v>1.57</v>
      </c>
      <c r="AH112" s="40">
        <f>'Detran MT'!K113</f>
        <v>9.23</v>
      </c>
      <c r="AI112" s="40">
        <f>'Detran MT'!L113</f>
        <v>1378.8</v>
      </c>
      <c r="AJ112" s="40">
        <f>'Detran MT'!M113</f>
        <v>0</v>
      </c>
      <c r="AK112" s="40">
        <f>'Detran MT'!N113</f>
        <v>282.60000000000002</v>
      </c>
      <c r="AL112" s="40">
        <f>'Detran MT'!O113</f>
        <v>1661.4</v>
      </c>
      <c r="AM112" s="40">
        <f>'Detran Inical'!G112</f>
        <v>7.7</v>
      </c>
      <c r="AN112" s="40">
        <f>'Detran Inical'!H112</f>
        <v>9.67</v>
      </c>
      <c r="AO112" s="40">
        <f>'Detran Inical'!I112</f>
        <v>1740.6</v>
      </c>
      <c r="AP112" s="92">
        <f t="shared" si="3"/>
        <v>1</v>
      </c>
      <c r="AQ112" s="69">
        <f t="shared" si="200"/>
        <v>9.6</v>
      </c>
      <c r="AR112" s="69">
        <f t="shared" si="201"/>
        <v>0</v>
      </c>
      <c r="AS112" s="69">
        <f t="shared" si="4"/>
        <v>0</v>
      </c>
      <c r="AT112" s="69">
        <f t="shared" si="202"/>
        <v>9.6</v>
      </c>
      <c r="AU112" s="69">
        <f t="shared" si="204"/>
        <v>0</v>
      </c>
      <c r="AV112" s="69">
        <f t="shared" ref="AV112:AW112" si="216">H112-AT112</f>
        <v>0</v>
      </c>
      <c r="AW112" s="69">
        <f t="shared" si="216"/>
        <v>0</v>
      </c>
      <c r="AX112" s="150">
        <v>0</v>
      </c>
    </row>
    <row r="113" spans="1:50" ht="28.5" x14ac:dyDescent="0.2">
      <c r="A113" s="88" t="s">
        <v>805</v>
      </c>
      <c r="B113" s="88" t="s">
        <v>806</v>
      </c>
      <c r="C113" s="88" t="s">
        <v>63</v>
      </c>
      <c r="D113" s="89" t="s">
        <v>807</v>
      </c>
      <c r="E113" s="88" t="s">
        <v>116</v>
      </c>
      <c r="F113" s="90">
        <v>5</v>
      </c>
      <c r="G113" s="91">
        <f>'Orçamento Analítico'!J1014</f>
        <v>76.650000000000006</v>
      </c>
      <c r="H113" s="91">
        <f>'Orçamento Analítico'!J1021</f>
        <v>95.58</v>
      </c>
      <c r="I113" s="91">
        <f t="shared" si="196"/>
        <v>477.9</v>
      </c>
      <c r="J113" s="73"/>
      <c r="K113" s="73"/>
      <c r="L113" s="73"/>
      <c r="M113" s="73"/>
      <c r="N113" s="73"/>
      <c r="O113" s="73"/>
      <c r="P113" s="73"/>
      <c r="Q113" s="73"/>
      <c r="R113" s="73"/>
      <c r="S113" s="73"/>
      <c r="T113" s="73"/>
      <c r="U113" s="73"/>
      <c r="V113" s="73"/>
      <c r="W113" s="73"/>
      <c r="X113" s="73"/>
      <c r="Y113" s="73"/>
      <c r="Z113" s="73"/>
      <c r="AA113" s="69">
        <f t="shared" si="197"/>
        <v>95.58</v>
      </c>
      <c r="AB113" s="69">
        <f t="shared" si="198"/>
        <v>477.9</v>
      </c>
      <c r="AC113" s="69">
        <f t="shared" si="199"/>
        <v>0</v>
      </c>
      <c r="AD113" s="40">
        <f>'Detran MT'!G114</f>
        <v>64.67</v>
      </c>
      <c r="AE113" s="40">
        <f>'Detran MT'!H114</f>
        <v>28.6</v>
      </c>
      <c r="AF113" s="40">
        <f>'Detran MT'!I114</f>
        <v>0</v>
      </c>
      <c r="AG113" s="40">
        <f>'Detran MT'!J114</f>
        <v>52.69</v>
      </c>
      <c r="AH113" s="40">
        <f>'Detran MT'!K114</f>
        <v>81.290000000000006</v>
      </c>
      <c r="AI113" s="40">
        <f>'Detran MT'!L114</f>
        <v>143</v>
      </c>
      <c r="AJ113" s="40">
        <f>'Detran MT'!M114</f>
        <v>0</v>
      </c>
      <c r="AK113" s="40">
        <f>'Detran MT'!N114</f>
        <v>263.45</v>
      </c>
      <c r="AL113" s="40">
        <f>'Detran MT'!O114</f>
        <v>406.45</v>
      </c>
      <c r="AM113" s="40">
        <f>'Detran Inical'!G113</f>
        <v>76.650000000000006</v>
      </c>
      <c r="AN113" s="40">
        <f>'Detran Inical'!H113</f>
        <v>96.34</v>
      </c>
      <c r="AO113" s="40">
        <f>'Detran Inical'!I113</f>
        <v>481.7</v>
      </c>
      <c r="AP113" s="92">
        <f t="shared" si="3"/>
        <v>7.8887274237077198E-3</v>
      </c>
      <c r="AQ113" s="69">
        <f t="shared" si="200"/>
        <v>95.58</v>
      </c>
      <c r="AR113" s="69">
        <f t="shared" si="201"/>
        <v>477.9</v>
      </c>
      <c r="AS113" s="69">
        <f t="shared" si="4"/>
        <v>0</v>
      </c>
      <c r="AT113" s="69">
        <f t="shared" si="202"/>
        <v>95.58</v>
      </c>
      <c r="AU113" s="69">
        <f t="shared" si="204"/>
        <v>383.25</v>
      </c>
      <c r="AV113" s="69">
        <f t="shared" ref="AV113:AW113" si="217">H113-AT113</f>
        <v>0</v>
      </c>
      <c r="AW113" s="69">
        <f t="shared" si="217"/>
        <v>94.649999999999977</v>
      </c>
      <c r="AX113" s="150">
        <v>477.9</v>
      </c>
    </row>
    <row r="114" spans="1:50" ht="28.5" x14ac:dyDescent="0.2">
      <c r="A114" s="88" t="s">
        <v>811</v>
      </c>
      <c r="B114" s="88" t="s">
        <v>812</v>
      </c>
      <c r="C114" s="88" t="s">
        <v>21</v>
      </c>
      <c r="D114" s="89" t="s">
        <v>813</v>
      </c>
      <c r="E114" s="88" t="s">
        <v>83</v>
      </c>
      <c r="F114" s="90">
        <v>35</v>
      </c>
      <c r="G114" s="91">
        <f>'Orçamento Analítico'!J1025</f>
        <v>15.02</v>
      </c>
      <c r="H114" s="91">
        <f>'Orçamento Analítico'!J1030</f>
        <v>18.72</v>
      </c>
      <c r="I114" s="91">
        <f t="shared" si="196"/>
        <v>655.20000000000005</v>
      </c>
      <c r="J114" s="73"/>
      <c r="K114" s="73"/>
      <c r="L114" s="73"/>
      <c r="M114" s="73"/>
      <c r="N114" s="73"/>
      <c r="O114" s="73"/>
      <c r="P114" s="73"/>
      <c r="Q114" s="73"/>
      <c r="R114" s="73"/>
      <c r="S114" s="73"/>
      <c r="T114" s="73"/>
      <c r="U114" s="73"/>
      <c r="V114" s="73"/>
      <c r="W114" s="73"/>
      <c r="X114" s="73"/>
      <c r="Y114" s="73"/>
      <c r="Z114" s="73"/>
      <c r="AA114" s="69">
        <f t="shared" si="197"/>
        <v>18.72</v>
      </c>
      <c r="AB114" s="69">
        <f t="shared" si="198"/>
        <v>655.20000000000005</v>
      </c>
      <c r="AC114" s="69">
        <f t="shared" si="199"/>
        <v>0</v>
      </c>
      <c r="AD114" s="40">
        <f>'Detran MT'!G115</f>
        <v>14.16</v>
      </c>
      <c r="AE114" s="40">
        <f>'Detran MT'!H115</f>
        <v>7.19</v>
      </c>
      <c r="AF114" s="40">
        <f>'Detran MT'!I115</f>
        <v>0</v>
      </c>
      <c r="AG114" s="40">
        <f>'Detran MT'!J115</f>
        <v>10.6</v>
      </c>
      <c r="AH114" s="40">
        <f>'Detran MT'!K115</f>
        <v>17.79</v>
      </c>
      <c r="AI114" s="40">
        <f>'Detran MT'!L115</f>
        <v>611.15</v>
      </c>
      <c r="AJ114" s="40">
        <f>'Detran MT'!M115</f>
        <v>0</v>
      </c>
      <c r="AK114" s="40">
        <f>'Detran MT'!N115</f>
        <v>901</v>
      </c>
      <c r="AL114" s="40">
        <f>'Detran MT'!O115</f>
        <v>1512.15</v>
      </c>
      <c r="AM114" s="40">
        <f>'Detran Inical'!G114</f>
        <v>16.579999999999998</v>
      </c>
      <c r="AN114" s="40">
        <f>'Detran Inical'!H114</f>
        <v>20.84</v>
      </c>
      <c r="AO114" s="40">
        <f>'Detran Inical'!I114</f>
        <v>1771.4</v>
      </c>
      <c r="AP114" s="92">
        <f t="shared" si="3"/>
        <v>0.63012306650107264</v>
      </c>
      <c r="AQ114" s="69">
        <f t="shared" si="200"/>
        <v>18.72</v>
      </c>
      <c r="AR114" s="69">
        <f t="shared" si="201"/>
        <v>655.20000000000005</v>
      </c>
      <c r="AS114" s="69">
        <f t="shared" si="4"/>
        <v>0</v>
      </c>
      <c r="AT114" s="69">
        <f t="shared" si="202"/>
        <v>18.72</v>
      </c>
      <c r="AU114" s="69">
        <f t="shared" si="204"/>
        <v>525.69999999999993</v>
      </c>
      <c r="AV114" s="69">
        <f t="shared" ref="AV114:AW114" si="218">H114-AT114</f>
        <v>0</v>
      </c>
      <c r="AW114" s="69">
        <f t="shared" si="218"/>
        <v>129.50000000000011</v>
      </c>
      <c r="AX114" s="150">
        <v>655.20000000000005</v>
      </c>
    </row>
    <row r="115" spans="1:50" ht="28.5" x14ac:dyDescent="0.2">
      <c r="A115" s="88" t="s">
        <v>816</v>
      </c>
      <c r="B115" s="88" t="s">
        <v>817</v>
      </c>
      <c r="C115" s="88" t="s">
        <v>21</v>
      </c>
      <c r="D115" s="89" t="s">
        <v>818</v>
      </c>
      <c r="E115" s="88" t="s">
        <v>83</v>
      </c>
      <c r="F115" s="90">
        <v>373.55</v>
      </c>
      <c r="G115" s="91">
        <f>'Orçamento Analítico'!J1034</f>
        <v>7.93</v>
      </c>
      <c r="H115" s="91">
        <f>'Orçamento Analítico'!J1039</f>
        <v>9.8800000000000008</v>
      </c>
      <c r="I115" s="91">
        <f t="shared" si="196"/>
        <v>3690.67</v>
      </c>
      <c r="J115" s="73"/>
      <c r="K115" s="73"/>
      <c r="L115" s="73"/>
      <c r="M115" s="73"/>
      <c r="N115" s="73"/>
      <c r="O115" s="73"/>
      <c r="P115" s="73"/>
      <c r="Q115" s="73"/>
      <c r="R115" s="73"/>
      <c r="S115" s="73"/>
      <c r="T115" s="73"/>
      <c r="U115" s="73"/>
      <c r="V115" s="73"/>
      <c r="W115" s="73"/>
      <c r="X115" s="73"/>
      <c r="Y115" s="73"/>
      <c r="Z115" s="73"/>
      <c r="AA115" s="69">
        <f t="shared" si="197"/>
        <v>9.8800000000000008</v>
      </c>
      <c r="AB115" s="69">
        <f t="shared" si="198"/>
        <v>3690.67</v>
      </c>
      <c r="AC115" s="69">
        <f t="shared" si="199"/>
        <v>0</v>
      </c>
      <c r="AD115" s="40">
        <f>'Detran MT'!G116</f>
        <v>8.2799999999999994</v>
      </c>
      <c r="AE115" s="40">
        <f>'Detran MT'!H116</f>
        <v>6.37</v>
      </c>
      <c r="AF115" s="40">
        <f>'Detran MT'!I116</f>
        <v>0</v>
      </c>
      <c r="AG115" s="40">
        <f>'Detran MT'!J116</f>
        <v>4.03</v>
      </c>
      <c r="AH115" s="40">
        <f>'Detran MT'!K116</f>
        <v>10.4</v>
      </c>
      <c r="AI115" s="40">
        <f>'Detran MT'!L116</f>
        <v>2379.5135</v>
      </c>
      <c r="AJ115" s="40">
        <f>'Detran MT'!M116</f>
        <v>0</v>
      </c>
      <c r="AK115" s="40">
        <f>'Detran MT'!N116</f>
        <v>1505.4065000000001</v>
      </c>
      <c r="AL115" s="40">
        <f>'Detran MT'!O116</f>
        <v>3884.92</v>
      </c>
      <c r="AM115" s="40">
        <f>'Detran Inical'!G115</f>
        <v>9.1999999999999993</v>
      </c>
      <c r="AN115" s="40">
        <f>'Detran Inical'!H115</f>
        <v>11.56</v>
      </c>
      <c r="AO115" s="40">
        <f>'Detran Inical'!I115</f>
        <v>4318.2299999999996</v>
      </c>
      <c r="AP115" s="92">
        <f t="shared" si="3"/>
        <v>0.14532806265530085</v>
      </c>
      <c r="AQ115" s="69">
        <f t="shared" si="200"/>
        <v>9.8800000000000008</v>
      </c>
      <c r="AR115" s="69">
        <f t="shared" si="201"/>
        <v>3690.67</v>
      </c>
      <c r="AS115" s="69">
        <f t="shared" si="4"/>
        <v>0</v>
      </c>
      <c r="AT115" s="69">
        <f t="shared" si="202"/>
        <v>9.8800000000000008</v>
      </c>
      <c r="AU115" s="69">
        <f t="shared" si="204"/>
        <v>2962.2514999999999</v>
      </c>
      <c r="AV115" s="69">
        <f t="shared" ref="AV115:AW115" si="219">H115-AT115</f>
        <v>0</v>
      </c>
      <c r="AW115" s="69">
        <f t="shared" si="219"/>
        <v>728.41850000000022</v>
      </c>
      <c r="AX115" s="150">
        <v>3690.67</v>
      </c>
    </row>
    <row r="116" spans="1:50" ht="28.5" x14ac:dyDescent="0.2">
      <c r="A116" s="88" t="s">
        <v>821</v>
      </c>
      <c r="B116" s="88" t="s">
        <v>822</v>
      </c>
      <c r="C116" s="88" t="s">
        <v>21</v>
      </c>
      <c r="D116" s="89" t="s">
        <v>823</v>
      </c>
      <c r="E116" s="88" t="s">
        <v>159</v>
      </c>
      <c r="F116" s="90">
        <v>7</v>
      </c>
      <c r="G116" s="91">
        <f>'Orçamento Analítico'!J1043</f>
        <v>26.78</v>
      </c>
      <c r="H116" s="91">
        <f>'Orçamento Analítico'!J1049</f>
        <v>33.39</v>
      </c>
      <c r="I116" s="91">
        <f t="shared" si="196"/>
        <v>233.73</v>
      </c>
      <c r="J116" s="73"/>
      <c r="K116" s="73"/>
      <c r="L116" s="73"/>
      <c r="M116" s="73"/>
      <c r="N116" s="73"/>
      <c r="O116" s="73"/>
      <c r="P116" s="73"/>
      <c r="Q116" s="73"/>
      <c r="R116" s="73"/>
      <c r="S116" s="73"/>
      <c r="T116" s="73"/>
      <c r="U116" s="73"/>
      <c r="V116" s="73"/>
      <c r="W116" s="73"/>
      <c r="X116" s="73"/>
      <c r="Y116" s="73"/>
      <c r="Z116" s="73"/>
      <c r="AA116" s="69">
        <f t="shared" si="197"/>
        <v>33.39</v>
      </c>
      <c r="AB116" s="69">
        <f t="shared" si="198"/>
        <v>233.73</v>
      </c>
      <c r="AC116" s="69">
        <f t="shared" si="199"/>
        <v>0</v>
      </c>
      <c r="AD116" s="40">
        <f>'Detran MT'!G117</f>
        <v>23.14</v>
      </c>
      <c r="AE116" s="40">
        <f>'Detran MT'!H117</f>
        <v>12.99</v>
      </c>
      <c r="AF116" s="40">
        <f>'Detran MT'!I117</f>
        <v>0</v>
      </c>
      <c r="AG116" s="40">
        <f>'Detran MT'!J117</f>
        <v>16.09</v>
      </c>
      <c r="AH116" s="40">
        <f>'Detran MT'!K117</f>
        <v>29.08</v>
      </c>
      <c r="AI116" s="40">
        <f>'Detran MT'!L117</f>
        <v>90.93</v>
      </c>
      <c r="AJ116" s="40">
        <f>'Detran MT'!M117</f>
        <v>0</v>
      </c>
      <c r="AK116" s="40">
        <f>'Detran MT'!N117</f>
        <v>112.63</v>
      </c>
      <c r="AL116" s="40">
        <f>'Detran MT'!O117</f>
        <v>203.56</v>
      </c>
      <c r="AM116" s="40">
        <f>'Detran Inical'!G116</f>
        <v>26.78</v>
      </c>
      <c r="AN116" s="40">
        <f>'Detran Inical'!H116</f>
        <v>33.659999999999997</v>
      </c>
      <c r="AO116" s="40">
        <f>'Detran Inical'!I116</f>
        <v>235.62</v>
      </c>
      <c r="AP116" s="92">
        <f t="shared" si="3"/>
        <v>8.0213903743315829E-3</v>
      </c>
      <c r="AQ116" s="69">
        <f t="shared" si="200"/>
        <v>33.39</v>
      </c>
      <c r="AR116" s="69">
        <f t="shared" si="201"/>
        <v>233.73</v>
      </c>
      <c r="AS116" s="69">
        <f t="shared" si="4"/>
        <v>0</v>
      </c>
      <c r="AT116" s="69">
        <f t="shared" si="202"/>
        <v>33.39</v>
      </c>
      <c r="AU116" s="69">
        <f t="shared" si="204"/>
        <v>187.46</v>
      </c>
      <c r="AV116" s="69">
        <f t="shared" ref="AV116:AW116" si="220">H116-AT116</f>
        <v>0</v>
      </c>
      <c r="AW116" s="69">
        <f t="shared" si="220"/>
        <v>46.269999999999982</v>
      </c>
      <c r="AX116" s="150">
        <v>233.73</v>
      </c>
    </row>
    <row r="117" spans="1:50" ht="28.5" x14ac:dyDescent="0.2">
      <c r="A117" s="88" t="s">
        <v>827</v>
      </c>
      <c r="B117" s="88" t="s">
        <v>828</v>
      </c>
      <c r="C117" s="88" t="s">
        <v>21</v>
      </c>
      <c r="D117" s="89" t="s">
        <v>829</v>
      </c>
      <c r="E117" s="88" t="s">
        <v>83</v>
      </c>
      <c r="F117" s="90">
        <v>25</v>
      </c>
      <c r="G117" s="91">
        <f>'Orçamento Analítico'!J1053</f>
        <v>20.07</v>
      </c>
      <c r="H117" s="91">
        <f>'Orçamento Analítico'!J1059</f>
        <v>25.02</v>
      </c>
      <c r="I117" s="91">
        <f t="shared" si="196"/>
        <v>625.5</v>
      </c>
      <c r="J117" s="73"/>
      <c r="K117" s="73"/>
      <c r="L117" s="73"/>
      <c r="M117" s="73"/>
      <c r="N117" s="73"/>
      <c r="O117" s="73"/>
      <c r="P117" s="73"/>
      <c r="Q117" s="73"/>
      <c r="R117" s="73"/>
      <c r="S117" s="73"/>
      <c r="T117" s="73"/>
      <c r="U117" s="73"/>
      <c r="V117" s="73"/>
      <c r="W117" s="73"/>
      <c r="X117" s="73"/>
      <c r="Y117" s="73"/>
      <c r="Z117" s="73"/>
      <c r="AA117" s="69">
        <f t="shared" si="197"/>
        <v>25.02</v>
      </c>
      <c r="AB117" s="69">
        <f t="shared" si="198"/>
        <v>625.5</v>
      </c>
      <c r="AC117" s="69">
        <f t="shared" si="199"/>
        <v>0</v>
      </c>
      <c r="AD117" s="40">
        <f>'Detran MT'!G118</f>
        <v>17.64</v>
      </c>
      <c r="AE117" s="40">
        <f>'Detran MT'!H118</f>
        <v>11.51</v>
      </c>
      <c r="AF117" s="40">
        <f>'Detran MT'!I118</f>
        <v>0</v>
      </c>
      <c r="AG117" s="40">
        <f>'Detran MT'!J118</f>
        <v>10.66</v>
      </c>
      <c r="AH117" s="40">
        <f>'Detran MT'!K118</f>
        <v>22.17</v>
      </c>
      <c r="AI117" s="40">
        <f>'Detran MT'!L118</f>
        <v>287.75</v>
      </c>
      <c r="AJ117" s="40">
        <f>'Detran MT'!M118</f>
        <v>0</v>
      </c>
      <c r="AK117" s="40">
        <f>'Detran MT'!N118</f>
        <v>266.5</v>
      </c>
      <c r="AL117" s="40">
        <f>'Detran MT'!O118</f>
        <v>554.25</v>
      </c>
      <c r="AM117" s="40">
        <f>'Detran Inical'!G117</f>
        <v>20.07</v>
      </c>
      <c r="AN117" s="40">
        <f>'Detran Inical'!H117</f>
        <v>25.22</v>
      </c>
      <c r="AO117" s="40">
        <f>'Detran Inical'!I117</f>
        <v>630.5</v>
      </c>
      <c r="AP117" s="92">
        <f t="shared" si="3"/>
        <v>7.9302141157810979E-3</v>
      </c>
      <c r="AQ117" s="69">
        <f t="shared" si="200"/>
        <v>25.02</v>
      </c>
      <c r="AR117" s="69">
        <f t="shared" si="201"/>
        <v>625.5</v>
      </c>
      <c r="AS117" s="69">
        <f t="shared" si="4"/>
        <v>0</v>
      </c>
      <c r="AT117" s="69">
        <f t="shared" si="202"/>
        <v>25.02</v>
      </c>
      <c r="AU117" s="69">
        <f t="shared" si="204"/>
        <v>501.75</v>
      </c>
      <c r="AV117" s="69">
        <f t="shared" ref="AV117:AW117" si="221">H117-AT117</f>
        <v>0</v>
      </c>
      <c r="AW117" s="69">
        <f t="shared" si="221"/>
        <v>123.75</v>
      </c>
      <c r="AX117" s="150">
        <v>625.5</v>
      </c>
    </row>
    <row r="118" spans="1:50" ht="28.5" x14ac:dyDescent="0.2">
      <c r="A118" s="88" t="s">
        <v>833</v>
      </c>
      <c r="B118" s="88" t="s">
        <v>834</v>
      </c>
      <c r="C118" s="88" t="s">
        <v>21</v>
      </c>
      <c r="D118" s="89" t="s">
        <v>835</v>
      </c>
      <c r="E118" s="88" t="s">
        <v>159</v>
      </c>
      <c r="F118" s="90">
        <v>15</v>
      </c>
      <c r="G118" s="91">
        <f>'Orçamento Analítico'!J1063</f>
        <v>45.72</v>
      </c>
      <c r="H118" s="91">
        <f>'Orçamento Analítico'!J1067</f>
        <v>57.01</v>
      </c>
      <c r="I118" s="91">
        <f t="shared" si="196"/>
        <v>855.15</v>
      </c>
      <c r="J118" s="73"/>
      <c r="K118" s="73"/>
      <c r="L118" s="73"/>
      <c r="M118" s="73"/>
      <c r="N118" s="73"/>
      <c r="O118" s="73"/>
      <c r="P118" s="73"/>
      <c r="Q118" s="73"/>
      <c r="R118" s="73"/>
      <c r="S118" s="73"/>
      <c r="T118" s="73"/>
      <c r="U118" s="73"/>
      <c r="V118" s="73"/>
      <c r="W118" s="73"/>
      <c r="X118" s="73"/>
      <c r="Y118" s="73"/>
      <c r="Z118" s="73"/>
      <c r="AA118" s="69">
        <f t="shared" si="197"/>
        <v>57.01</v>
      </c>
      <c r="AB118" s="69">
        <f t="shared" si="198"/>
        <v>855.15</v>
      </c>
      <c r="AC118" s="69">
        <f t="shared" si="199"/>
        <v>0</v>
      </c>
      <c r="AD118" s="40">
        <f>'Detran MT'!G119</f>
        <v>40.18</v>
      </c>
      <c r="AE118" s="40">
        <f>'Detran MT'!H119</f>
        <v>26.15</v>
      </c>
      <c r="AF118" s="40">
        <f>'Detran MT'!I119</f>
        <v>0</v>
      </c>
      <c r="AG118" s="40">
        <f>'Detran MT'!J119</f>
        <v>24.35</v>
      </c>
      <c r="AH118" s="40">
        <f>'Detran MT'!K119</f>
        <v>50.5</v>
      </c>
      <c r="AI118" s="40">
        <f>'Detran MT'!L119</f>
        <v>392.25</v>
      </c>
      <c r="AJ118" s="40">
        <f>'Detran MT'!M119</f>
        <v>0</v>
      </c>
      <c r="AK118" s="40">
        <f>'Detran MT'!N119</f>
        <v>365.25</v>
      </c>
      <c r="AL118" s="40">
        <f>'Detran MT'!O119</f>
        <v>757.5</v>
      </c>
      <c r="AM118" s="40">
        <f>'Detran Inical'!G118</f>
        <v>45.72</v>
      </c>
      <c r="AN118" s="40">
        <f>'Detran Inical'!H118</f>
        <v>57.47</v>
      </c>
      <c r="AO118" s="40">
        <f>'Detran Inical'!I118</f>
        <v>862.05</v>
      </c>
      <c r="AP118" s="92">
        <f t="shared" si="3"/>
        <v>8.0041760918739824E-3</v>
      </c>
      <c r="AQ118" s="69">
        <f t="shared" si="200"/>
        <v>57.01</v>
      </c>
      <c r="AR118" s="69">
        <f t="shared" si="201"/>
        <v>855.15</v>
      </c>
      <c r="AS118" s="69">
        <f t="shared" si="4"/>
        <v>0</v>
      </c>
      <c r="AT118" s="69">
        <f t="shared" si="202"/>
        <v>57.01</v>
      </c>
      <c r="AU118" s="69">
        <f t="shared" si="204"/>
        <v>685.8</v>
      </c>
      <c r="AV118" s="69">
        <f t="shared" ref="AV118:AW118" si="222">H118-AT118</f>
        <v>0</v>
      </c>
      <c r="AW118" s="69">
        <f t="shared" si="222"/>
        <v>169.35000000000002</v>
      </c>
      <c r="AX118" s="150">
        <v>855.15</v>
      </c>
    </row>
    <row r="119" spans="1:50" ht="28.5" x14ac:dyDescent="0.2">
      <c r="A119" s="88" t="s">
        <v>840</v>
      </c>
      <c r="B119" s="88" t="s">
        <v>841</v>
      </c>
      <c r="C119" s="88" t="s">
        <v>21</v>
      </c>
      <c r="D119" s="89" t="s">
        <v>842</v>
      </c>
      <c r="E119" s="88" t="s">
        <v>159</v>
      </c>
      <c r="F119" s="90">
        <v>2</v>
      </c>
      <c r="G119" s="91">
        <f>'Orçamento Analítico'!J1071</f>
        <v>53.07</v>
      </c>
      <c r="H119" s="91">
        <f>'Orçamento Analítico'!J1075</f>
        <v>66.17</v>
      </c>
      <c r="I119" s="91">
        <f t="shared" si="196"/>
        <v>132.34</v>
      </c>
      <c r="J119" s="73"/>
      <c r="K119" s="73"/>
      <c r="L119" s="73"/>
      <c r="M119" s="73"/>
      <c r="N119" s="73"/>
      <c r="O119" s="73"/>
      <c r="P119" s="73"/>
      <c r="Q119" s="73"/>
      <c r="R119" s="73"/>
      <c r="S119" s="73"/>
      <c r="T119" s="73"/>
      <c r="U119" s="73"/>
      <c r="V119" s="73"/>
      <c r="W119" s="73"/>
      <c r="X119" s="73"/>
      <c r="Y119" s="73"/>
      <c r="Z119" s="73"/>
      <c r="AA119" s="69">
        <f t="shared" si="197"/>
        <v>66.17</v>
      </c>
      <c r="AB119" s="69">
        <f t="shared" si="198"/>
        <v>132.34</v>
      </c>
      <c r="AC119" s="69">
        <f t="shared" si="199"/>
        <v>0</v>
      </c>
      <c r="AD119" s="40">
        <f>'Detran MT'!G120</f>
        <v>47.17</v>
      </c>
      <c r="AE119" s="40">
        <f>'Detran MT'!H120</f>
        <v>33.35</v>
      </c>
      <c r="AF119" s="40">
        <f>'Detran MT'!I120</f>
        <v>0</v>
      </c>
      <c r="AG119" s="40">
        <f>'Detran MT'!J120</f>
        <v>25.94</v>
      </c>
      <c r="AH119" s="40">
        <f>'Detran MT'!K120</f>
        <v>59.29</v>
      </c>
      <c r="AI119" s="40">
        <f>'Detran MT'!L120</f>
        <v>66.7</v>
      </c>
      <c r="AJ119" s="40">
        <f>'Detran MT'!M120</f>
        <v>0</v>
      </c>
      <c r="AK119" s="40">
        <f>'Detran MT'!N120</f>
        <v>51.88</v>
      </c>
      <c r="AL119" s="40">
        <f>'Detran MT'!O120</f>
        <v>118.58</v>
      </c>
      <c r="AM119" s="40">
        <f>'Detran Inical'!G119</f>
        <v>53.07</v>
      </c>
      <c r="AN119" s="40">
        <f>'Detran Inical'!H119</f>
        <v>66.7</v>
      </c>
      <c r="AO119" s="40">
        <f>'Detran Inical'!I119</f>
        <v>133.4</v>
      </c>
      <c r="AP119" s="92">
        <f t="shared" si="3"/>
        <v>7.9460269865068156E-3</v>
      </c>
      <c r="AQ119" s="69">
        <f t="shared" si="200"/>
        <v>66.17</v>
      </c>
      <c r="AR119" s="69">
        <f t="shared" si="201"/>
        <v>132.34</v>
      </c>
      <c r="AS119" s="69">
        <f t="shared" si="4"/>
        <v>0</v>
      </c>
      <c r="AT119" s="69">
        <f t="shared" si="202"/>
        <v>66.17</v>
      </c>
      <c r="AU119" s="69">
        <f t="shared" si="204"/>
        <v>106.14</v>
      </c>
      <c r="AV119" s="69">
        <f t="shared" ref="AV119:AW119" si="223">H119-AT119</f>
        <v>0</v>
      </c>
      <c r="AW119" s="69">
        <f t="shared" si="223"/>
        <v>26.200000000000003</v>
      </c>
      <c r="AX119" s="150">
        <v>132.34</v>
      </c>
    </row>
    <row r="120" spans="1:50" ht="28.5" x14ac:dyDescent="0.2">
      <c r="A120" s="88" t="s">
        <v>846</v>
      </c>
      <c r="B120" s="88" t="s">
        <v>847</v>
      </c>
      <c r="C120" s="88" t="s">
        <v>21</v>
      </c>
      <c r="D120" s="89" t="s">
        <v>848</v>
      </c>
      <c r="E120" s="88" t="s">
        <v>159</v>
      </c>
      <c r="F120" s="90">
        <v>2</v>
      </c>
      <c r="G120" s="91">
        <f>'Orçamento Analítico'!J1079</f>
        <v>57.21</v>
      </c>
      <c r="H120" s="91">
        <f>'Orçamento Analítico'!J1083</f>
        <v>71.34</v>
      </c>
      <c r="I120" s="91">
        <f t="shared" si="196"/>
        <v>142.68</v>
      </c>
      <c r="J120" s="73"/>
      <c r="K120" s="73"/>
      <c r="L120" s="73"/>
      <c r="M120" s="73"/>
      <c r="N120" s="73"/>
      <c r="O120" s="73"/>
      <c r="P120" s="73"/>
      <c r="Q120" s="73"/>
      <c r="R120" s="73"/>
      <c r="S120" s="73"/>
      <c r="T120" s="73"/>
      <c r="U120" s="73"/>
      <c r="V120" s="73"/>
      <c r="W120" s="73"/>
      <c r="X120" s="73"/>
      <c r="Y120" s="73"/>
      <c r="Z120" s="73"/>
      <c r="AA120" s="69">
        <f t="shared" si="197"/>
        <v>71.34</v>
      </c>
      <c r="AB120" s="69">
        <f t="shared" si="198"/>
        <v>142.68</v>
      </c>
      <c r="AC120" s="69">
        <f t="shared" si="199"/>
        <v>0</v>
      </c>
      <c r="AD120" s="40">
        <f>'Detran MT'!G121</f>
        <v>50.39</v>
      </c>
      <c r="AE120" s="40">
        <f>'Detran MT'!H121</f>
        <v>33.35</v>
      </c>
      <c r="AF120" s="40">
        <f>'Detran MT'!I121</f>
        <v>0</v>
      </c>
      <c r="AG120" s="40">
        <f>'Detran MT'!J121</f>
        <v>29.99</v>
      </c>
      <c r="AH120" s="40">
        <f>'Detran MT'!K121</f>
        <v>63.34</v>
      </c>
      <c r="AI120" s="40">
        <f>'Detran MT'!L121</f>
        <v>66.7</v>
      </c>
      <c r="AJ120" s="40">
        <f>'Detran MT'!M121</f>
        <v>0</v>
      </c>
      <c r="AK120" s="40">
        <f>'Detran MT'!N121</f>
        <v>59.98</v>
      </c>
      <c r="AL120" s="40">
        <f>'Detran MT'!O121</f>
        <v>126.68</v>
      </c>
      <c r="AM120" s="40">
        <f>'Detran Inical'!G120</f>
        <v>57.21</v>
      </c>
      <c r="AN120" s="40">
        <f>'Detran Inical'!H120</f>
        <v>71.91</v>
      </c>
      <c r="AO120" s="40">
        <f>'Detran Inical'!I120</f>
        <v>143.82</v>
      </c>
      <c r="AP120" s="92">
        <f t="shared" si="3"/>
        <v>7.9265748852731521E-3</v>
      </c>
      <c r="AQ120" s="69">
        <f t="shared" si="200"/>
        <v>71.34</v>
      </c>
      <c r="AR120" s="69">
        <f t="shared" si="201"/>
        <v>142.68</v>
      </c>
      <c r="AS120" s="69">
        <f t="shared" si="4"/>
        <v>0</v>
      </c>
      <c r="AT120" s="69">
        <f t="shared" si="202"/>
        <v>71.34</v>
      </c>
      <c r="AU120" s="69">
        <f t="shared" si="204"/>
        <v>114.42</v>
      </c>
      <c r="AV120" s="69">
        <f t="shared" ref="AV120:AW120" si="224">H120-AT120</f>
        <v>0</v>
      </c>
      <c r="AW120" s="69">
        <f t="shared" si="224"/>
        <v>28.260000000000005</v>
      </c>
      <c r="AX120" s="150">
        <v>142.68</v>
      </c>
    </row>
    <row r="121" spans="1:50" ht="28.5" x14ac:dyDescent="0.2">
      <c r="A121" s="88" t="s">
        <v>851</v>
      </c>
      <c r="B121" s="88" t="s">
        <v>852</v>
      </c>
      <c r="C121" s="88" t="s">
        <v>21</v>
      </c>
      <c r="D121" s="89" t="s">
        <v>853</v>
      </c>
      <c r="E121" s="88" t="s">
        <v>159</v>
      </c>
      <c r="F121" s="90">
        <v>3</v>
      </c>
      <c r="G121" s="91">
        <f>'Orçamento Analítico'!J1087</f>
        <v>33.24</v>
      </c>
      <c r="H121" s="91">
        <f>'Orçamento Analítico'!J1091</f>
        <v>41.45</v>
      </c>
      <c r="I121" s="91">
        <f t="shared" si="196"/>
        <v>124.35</v>
      </c>
      <c r="J121" s="73"/>
      <c r="K121" s="73"/>
      <c r="L121" s="73"/>
      <c r="M121" s="73"/>
      <c r="N121" s="73"/>
      <c r="O121" s="73"/>
      <c r="P121" s="73"/>
      <c r="Q121" s="73"/>
      <c r="R121" s="73"/>
      <c r="S121" s="73"/>
      <c r="T121" s="73"/>
      <c r="U121" s="73"/>
      <c r="V121" s="73"/>
      <c r="W121" s="73"/>
      <c r="X121" s="73"/>
      <c r="Y121" s="73"/>
      <c r="Z121" s="73"/>
      <c r="AA121" s="69">
        <f t="shared" si="197"/>
        <v>41.45</v>
      </c>
      <c r="AB121" s="69">
        <f t="shared" si="198"/>
        <v>124.35</v>
      </c>
      <c r="AC121" s="69">
        <f t="shared" si="199"/>
        <v>0</v>
      </c>
      <c r="AD121" s="40">
        <f>'Detran MT'!G122</f>
        <v>29.6</v>
      </c>
      <c r="AE121" s="40">
        <f>'Detran MT'!H122</f>
        <v>21.19</v>
      </c>
      <c r="AF121" s="40">
        <f>'Detran MT'!I122</f>
        <v>0</v>
      </c>
      <c r="AG121" s="40">
        <f>'Detran MT'!J122</f>
        <v>16.010000000000002</v>
      </c>
      <c r="AH121" s="40">
        <f>'Detran MT'!K122</f>
        <v>37.200000000000003</v>
      </c>
      <c r="AI121" s="40">
        <f>'Detran MT'!L122</f>
        <v>63.57</v>
      </c>
      <c r="AJ121" s="40">
        <f>'Detran MT'!M122</f>
        <v>0</v>
      </c>
      <c r="AK121" s="40">
        <f>'Detran MT'!N122</f>
        <v>48.03</v>
      </c>
      <c r="AL121" s="40">
        <f>'Detran MT'!O122</f>
        <v>111.6</v>
      </c>
      <c r="AM121" s="40">
        <f>'Detran Inical'!G121</f>
        <v>33.24</v>
      </c>
      <c r="AN121" s="40">
        <f>'Detran Inical'!H121</f>
        <v>41.78</v>
      </c>
      <c r="AO121" s="40">
        <f>'Detran Inical'!I121</f>
        <v>125.34</v>
      </c>
      <c r="AP121" s="92">
        <f t="shared" si="3"/>
        <v>7.8985160363811424E-3</v>
      </c>
      <c r="AQ121" s="69">
        <f t="shared" si="200"/>
        <v>41.45</v>
      </c>
      <c r="AR121" s="69">
        <f t="shared" si="201"/>
        <v>124.35</v>
      </c>
      <c r="AS121" s="69">
        <f t="shared" si="4"/>
        <v>0</v>
      </c>
      <c r="AT121" s="69">
        <f t="shared" si="202"/>
        <v>41.45</v>
      </c>
      <c r="AU121" s="69">
        <f t="shared" si="204"/>
        <v>99.72</v>
      </c>
      <c r="AV121" s="69">
        <f t="shared" ref="AV121:AW121" si="225">H121-AT121</f>
        <v>0</v>
      </c>
      <c r="AW121" s="69">
        <f t="shared" si="225"/>
        <v>24.629999999999995</v>
      </c>
      <c r="AX121" s="150">
        <v>124.35</v>
      </c>
    </row>
    <row r="122" spans="1:50" ht="28.5" x14ac:dyDescent="0.2">
      <c r="A122" s="88" t="s">
        <v>856</v>
      </c>
      <c r="B122" s="88" t="s">
        <v>857</v>
      </c>
      <c r="C122" s="88" t="s">
        <v>21</v>
      </c>
      <c r="D122" s="89" t="s">
        <v>858</v>
      </c>
      <c r="E122" s="88" t="s">
        <v>159</v>
      </c>
      <c r="F122" s="90">
        <v>4</v>
      </c>
      <c r="G122" s="91">
        <f>'Orçamento Analítico'!J1095</f>
        <v>35.31</v>
      </c>
      <c r="H122" s="91">
        <f>'Orçamento Analítico'!J1099</f>
        <v>44.03</v>
      </c>
      <c r="I122" s="91">
        <f t="shared" si="196"/>
        <v>176.12</v>
      </c>
      <c r="J122" s="73"/>
      <c r="K122" s="73"/>
      <c r="L122" s="73"/>
      <c r="M122" s="73"/>
      <c r="N122" s="73"/>
      <c r="O122" s="73"/>
      <c r="P122" s="73"/>
      <c r="Q122" s="73"/>
      <c r="R122" s="73"/>
      <c r="S122" s="73"/>
      <c r="T122" s="73"/>
      <c r="U122" s="73"/>
      <c r="V122" s="73"/>
      <c r="W122" s="73"/>
      <c r="X122" s="73"/>
      <c r="Y122" s="73"/>
      <c r="Z122" s="73"/>
      <c r="AA122" s="69">
        <f t="shared" si="197"/>
        <v>44.03</v>
      </c>
      <c r="AB122" s="69">
        <f t="shared" si="198"/>
        <v>176.12</v>
      </c>
      <c r="AC122" s="69">
        <f t="shared" si="199"/>
        <v>0</v>
      </c>
      <c r="AD122" s="40">
        <f>'Detran MT'!G123</f>
        <v>31.21</v>
      </c>
      <c r="AE122" s="40">
        <f>'Detran MT'!H123</f>
        <v>21.19</v>
      </c>
      <c r="AF122" s="40">
        <f>'Detran MT'!I123</f>
        <v>0</v>
      </c>
      <c r="AG122" s="40">
        <f>'Detran MT'!J123</f>
        <v>18.04</v>
      </c>
      <c r="AH122" s="40">
        <f>'Detran MT'!K123</f>
        <v>39.229999999999997</v>
      </c>
      <c r="AI122" s="40">
        <f>'Detran MT'!L123</f>
        <v>84.76</v>
      </c>
      <c r="AJ122" s="40">
        <f>'Detran MT'!M123</f>
        <v>0</v>
      </c>
      <c r="AK122" s="40">
        <f>'Detran MT'!N123</f>
        <v>72.16</v>
      </c>
      <c r="AL122" s="40">
        <f>'Detran MT'!O123</f>
        <v>156.91999999999999</v>
      </c>
      <c r="AM122" s="40">
        <f>'Detran Inical'!G122</f>
        <v>35.31</v>
      </c>
      <c r="AN122" s="40">
        <f>'Detran Inical'!H122</f>
        <v>44.38</v>
      </c>
      <c r="AO122" s="40">
        <f>'Detran Inical'!I122</f>
        <v>177.52</v>
      </c>
      <c r="AP122" s="92">
        <f t="shared" si="3"/>
        <v>7.8864353312303459E-3</v>
      </c>
      <c r="AQ122" s="69">
        <f t="shared" si="200"/>
        <v>44.03</v>
      </c>
      <c r="AR122" s="69">
        <f t="shared" si="201"/>
        <v>176.12</v>
      </c>
      <c r="AS122" s="69">
        <f t="shared" si="4"/>
        <v>0</v>
      </c>
      <c r="AT122" s="69">
        <f t="shared" si="202"/>
        <v>44.03</v>
      </c>
      <c r="AU122" s="69">
        <f t="shared" si="204"/>
        <v>141.24</v>
      </c>
      <c r="AV122" s="69">
        <f t="shared" ref="AV122:AW122" si="226">H122-AT122</f>
        <v>0</v>
      </c>
      <c r="AW122" s="69">
        <f t="shared" si="226"/>
        <v>34.879999999999995</v>
      </c>
      <c r="AX122" s="150">
        <v>176.12</v>
      </c>
    </row>
    <row r="123" spans="1:50" ht="28.5" x14ac:dyDescent="0.2">
      <c r="A123" s="88" t="s">
        <v>861</v>
      </c>
      <c r="B123" s="88" t="s">
        <v>862</v>
      </c>
      <c r="C123" s="88" t="s">
        <v>21</v>
      </c>
      <c r="D123" s="89" t="s">
        <v>863</v>
      </c>
      <c r="E123" s="88" t="s">
        <v>159</v>
      </c>
      <c r="F123" s="90">
        <v>8</v>
      </c>
      <c r="G123" s="91">
        <f>'Orçamento Analítico'!J1103</f>
        <v>44.75</v>
      </c>
      <c r="H123" s="91">
        <f>'Orçamento Analítico'!J1107</f>
        <v>55.8</v>
      </c>
      <c r="I123" s="91">
        <f t="shared" si="196"/>
        <v>446.4</v>
      </c>
      <c r="J123" s="73"/>
      <c r="K123" s="73"/>
      <c r="L123" s="73"/>
      <c r="M123" s="73"/>
      <c r="N123" s="73"/>
      <c r="O123" s="73"/>
      <c r="P123" s="73"/>
      <c r="Q123" s="73"/>
      <c r="R123" s="73"/>
      <c r="S123" s="73"/>
      <c r="T123" s="73"/>
      <c r="U123" s="73"/>
      <c r="V123" s="73"/>
      <c r="W123" s="73"/>
      <c r="X123" s="73"/>
      <c r="Y123" s="73"/>
      <c r="Z123" s="73"/>
      <c r="AA123" s="69">
        <f t="shared" si="197"/>
        <v>55.8</v>
      </c>
      <c r="AB123" s="69">
        <f t="shared" si="198"/>
        <v>446.4</v>
      </c>
      <c r="AC123" s="69">
        <f t="shared" si="199"/>
        <v>0</v>
      </c>
      <c r="AD123" s="40">
        <f>'Detran MT'!G124</f>
        <v>40.18</v>
      </c>
      <c r="AE123" s="40">
        <f>'Detran MT'!H124</f>
        <v>30.45</v>
      </c>
      <c r="AF123" s="40">
        <f>'Detran MT'!I124</f>
        <v>0</v>
      </c>
      <c r="AG123" s="40">
        <f>'Detran MT'!J124</f>
        <v>20.05</v>
      </c>
      <c r="AH123" s="40">
        <f>'Detran MT'!K124</f>
        <v>50.5</v>
      </c>
      <c r="AI123" s="40">
        <f>'Detran MT'!L124</f>
        <v>243.6</v>
      </c>
      <c r="AJ123" s="40">
        <f>'Detran MT'!M124</f>
        <v>0</v>
      </c>
      <c r="AK123" s="40">
        <f>'Detran MT'!N124</f>
        <v>160.4</v>
      </c>
      <c r="AL123" s="40">
        <f>'Detran MT'!O124</f>
        <v>404</v>
      </c>
      <c r="AM123" s="40">
        <f>'Detran Inical'!G123</f>
        <v>44.75</v>
      </c>
      <c r="AN123" s="40">
        <f>'Detran Inical'!H123</f>
        <v>56.25</v>
      </c>
      <c r="AO123" s="40">
        <f>'Detran Inical'!I123</f>
        <v>450</v>
      </c>
      <c r="AP123" s="92">
        <f t="shared" si="3"/>
        <v>8.0000000000000071E-3</v>
      </c>
      <c r="AQ123" s="69">
        <f t="shared" si="200"/>
        <v>55.8</v>
      </c>
      <c r="AR123" s="69">
        <f t="shared" si="201"/>
        <v>446.4</v>
      </c>
      <c r="AS123" s="69">
        <f t="shared" si="4"/>
        <v>0</v>
      </c>
      <c r="AT123" s="69">
        <f t="shared" si="202"/>
        <v>55.8</v>
      </c>
      <c r="AU123" s="69">
        <f t="shared" si="204"/>
        <v>358</v>
      </c>
      <c r="AV123" s="69">
        <f t="shared" ref="AV123:AW123" si="227">H123-AT123</f>
        <v>0</v>
      </c>
      <c r="AW123" s="69">
        <f t="shared" si="227"/>
        <v>88.399999999999977</v>
      </c>
      <c r="AX123" s="150">
        <v>446.4</v>
      </c>
    </row>
    <row r="124" spans="1:50" ht="28.5" x14ac:dyDescent="0.2">
      <c r="A124" s="88" t="s">
        <v>866</v>
      </c>
      <c r="B124" s="88" t="s">
        <v>867</v>
      </c>
      <c r="C124" s="88" t="s">
        <v>21</v>
      </c>
      <c r="D124" s="89" t="s">
        <v>868</v>
      </c>
      <c r="E124" s="88" t="s">
        <v>159</v>
      </c>
      <c r="F124" s="90">
        <v>12</v>
      </c>
      <c r="G124" s="91">
        <f>'Orçamento Analítico'!J1111</f>
        <v>42.68</v>
      </c>
      <c r="H124" s="91">
        <f>'Orçamento Analítico'!J1115</f>
        <v>53.22</v>
      </c>
      <c r="I124" s="91">
        <f t="shared" si="196"/>
        <v>638.64</v>
      </c>
      <c r="J124" s="73"/>
      <c r="K124" s="73"/>
      <c r="L124" s="73"/>
      <c r="M124" s="73"/>
      <c r="N124" s="73"/>
      <c r="O124" s="73"/>
      <c r="P124" s="73"/>
      <c r="Q124" s="73"/>
      <c r="R124" s="73"/>
      <c r="S124" s="73"/>
      <c r="T124" s="73"/>
      <c r="U124" s="73"/>
      <c r="V124" s="73"/>
      <c r="W124" s="73"/>
      <c r="X124" s="73"/>
      <c r="Y124" s="73"/>
      <c r="Z124" s="73"/>
      <c r="AA124" s="69">
        <f t="shared" si="197"/>
        <v>53.22</v>
      </c>
      <c r="AB124" s="69">
        <f t="shared" si="198"/>
        <v>638.64</v>
      </c>
      <c r="AC124" s="69">
        <f t="shared" si="199"/>
        <v>0</v>
      </c>
      <c r="AD124" s="40">
        <f>'Detran MT'!G125</f>
        <v>38.57</v>
      </c>
      <c r="AE124" s="40">
        <f>'Detran MT'!H125</f>
        <v>30.45</v>
      </c>
      <c r="AF124" s="40">
        <f>'Detran MT'!I125</f>
        <v>0</v>
      </c>
      <c r="AG124" s="40">
        <f>'Detran MT'!J125</f>
        <v>18.03</v>
      </c>
      <c r="AH124" s="40">
        <f>'Detran MT'!K125</f>
        <v>48.48</v>
      </c>
      <c r="AI124" s="40">
        <f>'Detran MT'!L125</f>
        <v>365.4</v>
      </c>
      <c r="AJ124" s="40">
        <f>'Detran MT'!M125</f>
        <v>0</v>
      </c>
      <c r="AK124" s="40">
        <f>'Detran MT'!N125</f>
        <v>216.36</v>
      </c>
      <c r="AL124" s="40">
        <f>'Detran MT'!O125</f>
        <v>581.76</v>
      </c>
      <c r="AM124" s="40">
        <f>'Detran Inical'!G124</f>
        <v>42.68</v>
      </c>
      <c r="AN124" s="40">
        <f>'Detran Inical'!H124</f>
        <v>53.64</v>
      </c>
      <c r="AO124" s="40">
        <f>'Detran Inical'!I124</f>
        <v>643.67999999999995</v>
      </c>
      <c r="AP124" s="92">
        <f t="shared" si="3"/>
        <v>7.8299776286352429E-3</v>
      </c>
      <c r="AQ124" s="69">
        <f t="shared" si="200"/>
        <v>53.22</v>
      </c>
      <c r="AR124" s="69">
        <f t="shared" si="201"/>
        <v>638.64</v>
      </c>
      <c r="AS124" s="69">
        <f t="shared" si="4"/>
        <v>0</v>
      </c>
      <c r="AT124" s="69">
        <f t="shared" si="202"/>
        <v>53.22</v>
      </c>
      <c r="AU124" s="69">
        <f t="shared" si="204"/>
        <v>512.16</v>
      </c>
      <c r="AV124" s="69">
        <f t="shared" ref="AV124:AW124" si="228">H124-AT124</f>
        <v>0</v>
      </c>
      <c r="AW124" s="69">
        <f t="shared" si="228"/>
        <v>126.48000000000002</v>
      </c>
      <c r="AX124" s="150">
        <v>638.64</v>
      </c>
    </row>
    <row r="125" spans="1:50" ht="28.5" x14ac:dyDescent="0.2">
      <c r="A125" s="88" t="s">
        <v>871</v>
      </c>
      <c r="B125" s="88" t="s">
        <v>872</v>
      </c>
      <c r="C125" s="88" t="s">
        <v>21</v>
      </c>
      <c r="D125" s="89" t="s">
        <v>873</v>
      </c>
      <c r="E125" s="88" t="s">
        <v>159</v>
      </c>
      <c r="F125" s="90">
        <v>8</v>
      </c>
      <c r="G125" s="91">
        <f>'Orçamento Analítico'!J1119</f>
        <v>28.2</v>
      </c>
      <c r="H125" s="91">
        <f>'Orçamento Analítico'!J1123</f>
        <v>35.159999999999997</v>
      </c>
      <c r="I125" s="91">
        <f t="shared" si="196"/>
        <v>281.27999999999997</v>
      </c>
      <c r="J125" s="73"/>
      <c r="K125" s="73"/>
      <c r="L125" s="73"/>
      <c r="M125" s="73"/>
      <c r="N125" s="73"/>
      <c r="O125" s="73"/>
      <c r="P125" s="73"/>
      <c r="Q125" s="73"/>
      <c r="R125" s="73"/>
      <c r="S125" s="73"/>
      <c r="T125" s="73"/>
      <c r="U125" s="73"/>
      <c r="V125" s="73"/>
      <c r="W125" s="73"/>
      <c r="X125" s="73"/>
      <c r="Y125" s="73"/>
      <c r="Z125" s="73"/>
      <c r="AA125" s="69">
        <f t="shared" si="197"/>
        <v>35.159999999999997</v>
      </c>
      <c r="AB125" s="69">
        <f t="shared" si="198"/>
        <v>281.27999999999997</v>
      </c>
      <c r="AC125" s="69">
        <f t="shared" si="199"/>
        <v>0</v>
      </c>
      <c r="AD125" s="40">
        <f>'Detran MT'!G126</f>
        <v>24.96</v>
      </c>
      <c r="AE125" s="40">
        <f>'Detran MT'!H126</f>
        <v>17.14</v>
      </c>
      <c r="AF125" s="40">
        <f>'Detran MT'!I126</f>
        <v>0</v>
      </c>
      <c r="AG125" s="40">
        <f>'Detran MT'!J126</f>
        <v>14.23</v>
      </c>
      <c r="AH125" s="40">
        <f>'Detran MT'!K126</f>
        <v>31.37</v>
      </c>
      <c r="AI125" s="40">
        <f>'Detran MT'!L126</f>
        <v>137.12</v>
      </c>
      <c r="AJ125" s="40">
        <f>'Detran MT'!M126</f>
        <v>0</v>
      </c>
      <c r="AK125" s="40">
        <f>'Detran MT'!N126</f>
        <v>113.84</v>
      </c>
      <c r="AL125" s="40">
        <f>'Detran MT'!O126</f>
        <v>250.96</v>
      </c>
      <c r="AM125" s="40">
        <f>'Detran Inical'!G125</f>
        <v>28.2</v>
      </c>
      <c r="AN125" s="40">
        <f>'Detran Inical'!H125</f>
        <v>35.44</v>
      </c>
      <c r="AO125" s="40">
        <f>'Detran Inical'!I125</f>
        <v>283.52</v>
      </c>
      <c r="AP125" s="92">
        <f t="shared" si="3"/>
        <v>7.900677200902928E-3</v>
      </c>
      <c r="AQ125" s="69">
        <f t="shared" si="200"/>
        <v>35.159999999999997</v>
      </c>
      <c r="AR125" s="69">
        <f t="shared" si="201"/>
        <v>281.27999999999997</v>
      </c>
      <c r="AS125" s="69">
        <f t="shared" si="4"/>
        <v>0</v>
      </c>
      <c r="AT125" s="69">
        <f t="shared" si="202"/>
        <v>35.159999999999997</v>
      </c>
      <c r="AU125" s="69">
        <f t="shared" si="204"/>
        <v>225.6</v>
      </c>
      <c r="AV125" s="69">
        <f t="shared" ref="AV125:AW125" si="229">H125-AT125</f>
        <v>0</v>
      </c>
      <c r="AW125" s="69">
        <f t="shared" si="229"/>
        <v>55.679999999999978</v>
      </c>
      <c r="AX125" s="150">
        <v>281.27999999999997</v>
      </c>
    </row>
    <row r="126" spans="1:50" ht="28.5" x14ac:dyDescent="0.2">
      <c r="A126" s="88" t="s">
        <v>876</v>
      </c>
      <c r="B126" s="88" t="s">
        <v>877</v>
      </c>
      <c r="C126" s="88" t="s">
        <v>21</v>
      </c>
      <c r="D126" s="89" t="s">
        <v>878</v>
      </c>
      <c r="E126" s="88" t="s">
        <v>159</v>
      </c>
      <c r="F126" s="90">
        <v>4</v>
      </c>
      <c r="G126" s="91">
        <f>'Orçamento Analítico'!J1127</f>
        <v>34.31</v>
      </c>
      <c r="H126" s="91">
        <f>'Orçamento Analítico'!J1131</f>
        <v>42.78</v>
      </c>
      <c r="I126" s="91">
        <f t="shared" si="196"/>
        <v>171.12</v>
      </c>
      <c r="J126" s="73"/>
      <c r="K126" s="73"/>
      <c r="L126" s="73"/>
      <c r="M126" s="73"/>
      <c r="N126" s="73"/>
      <c r="O126" s="73"/>
      <c r="P126" s="73"/>
      <c r="Q126" s="73"/>
      <c r="R126" s="73"/>
      <c r="S126" s="73"/>
      <c r="T126" s="73"/>
      <c r="U126" s="73"/>
      <c r="V126" s="73"/>
      <c r="W126" s="73"/>
      <c r="X126" s="73"/>
      <c r="Y126" s="73"/>
      <c r="Z126" s="73"/>
      <c r="AA126" s="69">
        <f t="shared" si="197"/>
        <v>42.78</v>
      </c>
      <c r="AB126" s="69">
        <f t="shared" si="198"/>
        <v>171.12</v>
      </c>
      <c r="AC126" s="69">
        <f t="shared" si="199"/>
        <v>0</v>
      </c>
      <c r="AD126" s="40">
        <f>'Detran MT'!G127</f>
        <v>30.43</v>
      </c>
      <c r="AE126" s="40">
        <f>'Detran MT'!H127</f>
        <v>21.19</v>
      </c>
      <c r="AF126" s="40">
        <f>'Detran MT'!I127</f>
        <v>0</v>
      </c>
      <c r="AG126" s="40">
        <f>'Detran MT'!J127</f>
        <v>17.059999999999999</v>
      </c>
      <c r="AH126" s="40">
        <f>'Detran MT'!K127</f>
        <v>38.25</v>
      </c>
      <c r="AI126" s="40">
        <f>'Detran MT'!L127</f>
        <v>84.76</v>
      </c>
      <c r="AJ126" s="40">
        <f>'Detran MT'!M127</f>
        <v>0</v>
      </c>
      <c r="AK126" s="40">
        <f>'Detran MT'!N127</f>
        <v>68.239999999999995</v>
      </c>
      <c r="AL126" s="40">
        <f>'Detran MT'!O127</f>
        <v>153</v>
      </c>
      <c r="AM126" s="40">
        <f>'Detran Inical'!G126</f>
        <v>34.31</v>
      </c>
      <c r="AN126" s="40">
        <f>'Detran Inical'!H126</f>
        <v>43.12</v>
      </c>
      <c r="AO126" s="40">
        <f>'Detran Inical'!I126</f>
        <v>172.48</v>
      </c>
      <c r="AP126" s="92">
        <f t="shared" si="3"/>
        <v>7.8849721706863996E-3</v>
      </c>
      <c r="AQ126" s="69">
        <f t="shared" si="200"/>
        <v>42.78</v>
      </c>
      <c r="AR126" s="69">
        <f t="shared" si="201"/>
        <v>171.12</v>
      </c>
      <c r="AS126" s="69">
        <f t="shared" si="4"/>
        <v>0</v>
      </c>
      <c r="AT126" s="69">
        <f t="shared" si="202"/>
        <v>42.78</v>
      </c>
      <c r="AU126" s="69">
        <f t="shared" si="204"/>
        <v>137.24</v>
      </c>
      <c r="AV126" s="69">
        <f t="shared" ref="AV126:AW126" si="230">H126-AT126</f>
        <v>0</v>
      </c>
      <c r="AW126" s="69">
        <f t="shared" si="230"/>
        <v>33.879999999999995</v>
      </c>
      <c r="AX126" s="150">
        <v>171.12</v>
      </c>
    </row>
    <row r="127" spans="1:50" ht="28.5" x14ac:dyDescent="0.2">
      <c r="A127" s="88" t="s">
        <v>881</v>
      </c>
      <c r="B127" s="88" t="s">
        <v>882</v>
      </c>
      <c r="C127" s="88" t="s">
        <v>21</v>
      </c>
      <c r="D127" s="89" t="s">
        <v>883</v>
      </c>
      <c r="E127" s="88" t="s">
        <v>159</v>
      </c>
      <c r="F127" s="90">
        <v>1</v>
      </c>
      <c r="G127" s="91">
        <f>'Orçamento Analítico'!J1135</f>
        <v>63.84</v>
      </c>
      <c r="H127" s="91">
        <f>'Orçamento Analítico'!J1139</f>
        <v>79.599999999999994</v>
      </c>
      <c r="I127" s="91">
        <f t="shared" si="196"/>
        <v>79.599999999999994</v>
      </c>
      <c r="J127" s="73"/>
      <c r="K127" s="73"/>
      <c r="L127" s="73"/>
      <c r="M127" s="73"/>
      <c r="N127" s="73"/>
      <c r="O127" s="73"/>
      <c r="P127" s="73"/>
      <c r="Q127" s="73"/>
      <c r="R127" s="73"/>
      <c r="S127" s="73"/>
      <c r="T127" s="73"/>
      <c r="U127" s="73"/>
      <c r="V127" s="73"/>
      <c r="W127" s="73"/>
      <c r="X127" s="73"/>
      <c r="Y127" s="73"/>
      <c r="Z127" s="73"/>
      <c r="AA127" s="69">
        <f t="shared" si="197"/>
        <v>79.599999999999994</v>
      </c>
      <c r="AB127" s="69">
        <f t="shared" si="198"/>
        <v>79.599999999999994</v>
      </c>
      <c r="AC127" s="69">
        <f t="shared" si="199"/>
        <v>0</v>
      </c>
      <c r="AD127" s="40">
        <f>'Detran MT'!G128</f>
        <v>56.25</v>
      </c>
      <c r="AE127" s="40">
        <f>'Detran MT'!H128</f>
        <v>37.36</v>
      </c>
      <c r="AF127" s="40">
        <f>'Detran MT'!I128</f>
        <v>0</v>
      </c>
      <c r="AG127" s="40">
        <f>'Detran MT'!J128</f>
        <v>33.340000000000003</v>
      </c>
      <c r="AH127" s="40">
        <f>'Detran MT'!K128</f>
        <v>70.7</v>
      </c>
      <c r="AI127" s="40">
        <f>'Detran MT'!L128</f>
        <v>37.36</v>
      </c>
      <c r="AJ127" s="40">
        <f>'Detran MT'!M128</f>
        <v>0</v>
      </c>
      <c r="AK127" s="40">
        <f>'Detran MT'!N128</f>
        <v>33.340000000000003</v>
      </c>
      <c r="AL127" s="40">
        <f>'Detran MT'!O128</f>
        <v>70.7</v>
      </c>
      <c r="AM127" s="40">
        <f>'Detran Inical'!G127</f>
        <v>63.84</v>
      </c>
      <c r="AN127" s="40">
        <f>'Detran Inical'!H127</f>
        <v>80.239999999999995</v>
      </c>
      <c r="AO127" s="40">
        <f>'Detran Inical'!I127</f>
        <v>80.239999999999995</v>
      </c>
      <c r="AP127" s="92">
        <f t="shared" si="3"/>
        <v>7.9760717846460993E-3</v>
      </c>
      <c r="AQ127" s="69">
        <f t="shared" si="200"/>
        <v>79.599999999999994</v>
      </c>
      <c r="AR127" s="69">
        <f t="shared" si="201"/>
        <v>79.599999999999994</v>
      </c>
      <c r="AS127" s="69">
        <f t="shared" si="4"/>
        <v>0</v>
      </c>
      <c r="AT127" s="69">
        <f t="shared" si="202"/>
        <v>79.599999999999994</v>
      </c>
      <c r="AU127" s="69">
        <f t="shared" si="204"/>
        <v>63.84</v>
      </c>
      <c r="AV127" s="69">
        <f t="shared" ref="AV127:AW127" si="231">H127-AT127</f>
        <v>0</v>
      </c>
      <c r="AW127" s="69">
        <f t="shared" si="231"/>
        <v>15.759999999999991</v>
      </c>
      <c r="AX127" s="150">
        <v>79.599999999999994</v>
      </c>
    </row>
    <row r="128" spans="1:50" ht="28.5" x14ac:dyDescent="0.2">
      <c r="A128" s="88" t="s">
        <v>886</v>
      </c>
      <c r="B128" s="88" t="s">
        <v>887</v>
      </c>
      <c r="C128" s="88" t="s">
        <v>21</v>
      </c>
      <c r="D128" s="89" t="s">
        <v>888</v>
      </c>
      <c r="E128" s="88" t="s">
        <v>159</v>
      </c>
      <c r="F128" s="90">
        <v>12</v>
      </c>
      <c r="G128" s="91">
        <f>'Orçamento Analítico'!J1143</f>
        <v>16.440000000000001</v>
      </c>
      <c r="H128" s="91">
        <f>'Orçamento Analítico'!J1148</f>
        <v>20.5</v>
      </c>
      <c r="I128" s="91">
        <f t="shared" si="196"/>
        <v>246</v>
      </c>
      <c r="J128" s="73"/>
      <c r="K128" s="73"/>
      <c r="L128" s="73"/>
      <c r="M128" s="73"/>
      <c r="N128" s="73"/>
      <c r="O128" s="73"/>
      <c r="P128" s="73"/>
      <c r="Q128" s="73"/>
      <c r="R128" s="73"/>
      <c r="S128" s="73"/>
      <c r="T128" s="73"/>
      <c r="U128" s="73"/>
      <c r="V128" s="73"/>
      <c r="W128" s="73"/>
      <c r="X128" s="73"/>
      <c r="Y128" s="73"/>
      <c r="Z128" s="73"/>
      <c r="AA128" s="69">
        <f t="shared" si="197"/>
        <v>20.5</v>
      </c>
      <c r="AB128" s="69">
        <f t="shared" si="198"/>
        <v>246</v>
      </c>
      <c r="AC128" s="69">
        <f t="shared" si="199"/>
        <v>0</v>
      </c>
      <c r="AD128" s="40">
        <f>'Detran MT'!G129</f>
        <v>13.91</v>
      </c>
      <c r="AE128" s="40">
        <f>'Detran MT'!H129</f>
        <v>6.36</v>
      </c>
      <c r="AF128" s="40">
        <f>'Detran MT'!I129</f>
        <v>0</v>
      </c>
      <c r="AG128" s="40">
        <f>'Detran MT'!J129</f>
        <v>11.12</v>
      </c>
      <c r="AH128" s="40">
        <f>'Detran MT'!K129</f>
        <v>17.48</v>
      </c>
      <c r="AI128" s="40">
        <f>'Detran MT'!L129</f>
        <v>76.319999999999993</v>
      </c>
      <c r="AJ128" s="40">
        <f>'Detran MT'!M129</f>
        <v>0</v>
      </c>
      <c r="AK128" s="40">
        <f>'Detran MT'!N129</f>
        <v>133.44</v>
      </c>
      <c r="AL128" s="40">
        <f>'Detran MT'!O129</f>
        <v>209.76</v>
      </c>
      <c r="AM128" s="40">
        <f>'Detran Inical'!G128</f>
        <v>16.440000000000001</v>
      </c>
      <c r="AN128" s="40">
        <f>'Detran Inical'!H128</f>
        <v>20.66</v>
      </c>
      <c r="AO128" s="40">
        <f>'Detran Inical'!I128</f>
        <v>247.92</v>
      </c>
      <c r="AP128" s="92">
        <f t="shared" si="3"/>
        <v>7.7444336882864784E-3</v>
      </c>
      <c r="AQ128" s="69">
        <f t="shared" si="200"/>
        <v>20.5</v>
      </c>
      <c r="AR128" s="69">
        <f t="shared" si="201"/>
        <v>246</v>
      </c>
      <c r="AS128" s="69">
        <f t="shared" si="4"/>
        <v>0</v>
      </c>
      <c r="AT128" s="69">
        <f t="shared" si="202"/>
        <v>20.5</v>
      </c>
      <c r="AU128" s="69">
        <f t="shared" si="204"/>
        <v>197.28000000000003</v>
      </c>
      <c r="AV128" s="69">
        <f t="shared" ref="AV128:AW128" si="232">H128-AT128</f>
        <v>0</v>
      </c>
      <c r="AW128" s="69">
        <f t="shared" si="232"/>
        <v>48.71999999999997</v>
      </c>
      <c r="AX128" s="150">
        <v>246</v>
      </c>
    </row>
    <row r="129" spans="1:50" ht="28.5" x14ac:dyDescent="0.2">
      <c r="A129" s="88" t="s">
        <v>891</v>
      </c>
      <c r="B129" s="88" t="s">
        <v>892</v>
      </c>
      <c r="C129" s="88" t="s">
        <v>63</v>
      </c>
      <c r="D129" s="89" t="s">
        <v>893</v>
      </c>
      <c r="E129" s="88" t="s">
        <v>363</v>
      </c>
      <c r="F129" s="90">
        <v>45</v>
      </c>
      <c r="G129" s="91">
        <f>'Orçamento Analítico'!J1152</f>
        <v>69.7</v>
      </c>
      <c r="H129" s="91">
        <f>'Orçamento Analítico'!J1159</f>
        <v>86.91</v>
      </c>
      <c r="I129" s="91">
        <f t="shared" si="196"/>
        <v>3910.95</v>
      </c>
      <c r="J129" s="73"/>
      <c r="K129" s="73"/>
      <c r="L129" s="73"/>
      <c r="M129" s="73"/>
      <c r="N129" s="73"/>
      <c r="O129" s="73"/>
      <c r="P129" s="73"/>
      <c r="Q129" s="73"/>
      <c r="R129" s="73"/>
      <c r="S129" s="73"/>
      <c r="T129" s="73"/>
      <c r="U129" s="73"/>
      <c r="V129" s="73"/>
      <c r="W129" s="73"/>
      <c r="X129" s="73"/>
      <c r="Y129" s="73"/>
      <c r="Z129" s="73"/>
      <c r="AA129" s="69">
        <f t="shared" si="197"/>
        <v>86.91</v>
      </c>
      <c r="AB129" s="69">
        <f t="shared" si="198"/>
        <v>3910.95</v>
      </c>
      <c r="AC129" s="69">
        <f t="shared" si="199"/>
        <v>0</v>
      </c>
      <c r="AD129" s="40">
        <f>'Detran MT'!G130</f>
        <v>68.62</v>
      </c>
      <c r="AE129" s="40">
        <f>'Detran MT'!H130</f>
        <v>22.33</v>
      </c>
      <c r="AF129" s="40">
        <f>'Detran MT'!I130</f>
        <v>0</v>
      </c>
      <c r="AG129" s="40">
        <f>'Detran MT'!J130</f>
        <v>63.92</v>
      </c>
      <c r="AH129" s="40">
        <f>'Detran MT'!K130</f>
        <v>86.25</v>
      </c>
      <c r="AI129" s="40">
        <f>'Detran MT'!L130</f>
        <v>1004.85</v>
      </c>
      <c r="AJ129" s="40">
        <f>'Detran MT'!M130</f>
        <v>0</v>
      </c>
      <c r="AK129" s="40">
        <f>'Detran MT'!N130</f>
        <v>2876.4</v>
      </c>
      <c r="AL129" s="40">
        <f>'Detran MT'!O130</f>
        <v>3881.25</v>
      </c>
      <c r="AM129" s="40">
        <f>'Detran Inical'!G129</f>
        <v>83.15</v>
      </c>
      <c r="AN129" s="40">
        <f>'Detran Inical'!H129</f>
        <v>104.51</v>
      </c>
      <c r="AO129" s="40">
        <f>'Detran Inical'!I129</f>
        <v>4702.95</v>
      </c>
      <c r="AP129" s="92">
        <f t="shared" si="3"/>
        <v>0.16840493732657158</v>
      </c>
      <c r="AQ129" s="69">
        <f t="shared" si="200"/>
        <v>86.91</v>
      </c>
      <c r="AR129" s="69">
        <f t="shared" si="201"/>
        <v>3910.95</v>
      </c>
      <c r="AS129" s="69">
        <f t="shared" si="4"/>
        <v>0</v>
      </c>
      <c r="AT129" s="69">
        <f t="shared" si="202"/>
        <v>86.91</v>
      </c>
      <c r="AU129" s="69">
        <f t="shared" si="204"/>
        <v>3136.5</v>
      </c>
      <c r="AV129" s="69">
        <f t="shared" ref="AV129:AW129" si="233">H129-AT129</f>
        <v>0</v>
      </c>
      <c r="AW129" s="69">
        <f t="shared" si="233"/>
        <v>774.44999999999982</v>
      </c>
      <c r="AX129" s="150">
        <v>3910.95</v>
      </c>
    </row>
    <row r="130" spans="1:50" ht="28.5" x14ac:dyDescent="0.2">
      <c r="A130" s="88" t="s">
        <v>899</v>
      </c>
      <c r="B130" s="88" t="s">
        <v>900</v>
      </c>
      <c r="C130" s="88" t="s">
        <v>63</v>
      </c>
      <c r="D130" s="89" t="s">
        <v>901</v>
      </c>
      <c r="E130" s="88" t="s">
        <v>116</v>
      </c>
      <c r="F130" s="90">
        <v>4</v>
      </c>
      <c r="G130" s="91">
        <f>'Orçamento Analítico'!J1163</f>
        <v>47.91</v>
      </c>
      <c r="H130" s="91">
        <f>'Orçamento Analítico'!J1170</f>
        <v>59.74</v>
      </c>
      <c r="I130" s="91">
        <f t="shared" si="196"/>
        <v>238.96</v>
      </c>
      <c r="J130" s="73"/>
      <c r="K130" s="73"/>
      <c r="L130" s="73"/>
      <c r="M130" s="73"/>
      <c r="N130" s="73"/>
      <c r="O130" s="73"/>
      <c r="P130" s="73"/>
      <c r="Q130" s="73"/>
      <c r="R130" s="73"/>
      <c r="S130" s="73"/>
      <c r="T130" s="73"/>
      <c r="U130" s="73"/>
      <c r="V130" s="73"/>
      <c r="W130" s="73"/>
      <c r="X130" s="73"/>
      <c r="Y130" s="73"/>
      <c r="Z130" s="73"/>
      <c r="AA130" s="69">
        <f t="shared" si="197"/>
        <v>59.74</v>
      </c>
      <c r="AB130" s="69">
        <f t="shared" si="198"/>
        <v>238.96</v>
      </c>
      <c r="AC130" s="69">
        <f t="shared" si="199"/>
        <v>0</v>
      </c>
      <c r="AD130" s="40">
        <f>'Detran MT'!G131</f>
        <v>41.37</v>
      </c>
      <c r="AE130" s="40">
        <f>'Detran MT'!H131</f>
        <v>23.24</v>
      </c>
      <c r="AF130" s="40">
        <f>'Detran MT'!I131</f>
        <v>0</v>
      </c>
      <c r="AG130" s="40">
        <f>'Detran MT'!J131</f>
        <v>28.76</v>
      </c>
      <c r="AH130" s="40">
        <f>'Detran MT'!K131</f>
        <v>52</v>
      </c>
      <c r="AI130" s="40">
        <f>'Detran MT'!L131</f>
        <v>92.96</v>
      </c>
      <c r="AJ130" s="40">
        <f>'Detran MT'!M131</f>
        <v>0</v>
      </c>
      <c r="AK130" s="40">
        <f>'Detran MT'!N131</f>
        <v>115.04</v>
      </c>
      <c r="AL130" s="40">
        <f>'Detran MT'!O131</f>
        <v>208</v>
      </c>
      <c r="AM130" s="40">
        <f>'Detran Inical'!G130</f>
        <v>47.91</v>
      </c>
      <c r="AN130" s="40">
        <f>'Detran Inical'!H130</f>
        <v>60.22</v>
      </c>
      <c r="AO130" s="40">
        <f>'Detran Inical'!I130</f>
        <v>240.88</v>
      </c>
      <c r="AP130" s="92">
        <f t="shared" si="3"/>
        <v>7.9707738292925656E-3</v>
      </c>
      <c r="AQ130" s="69">
        <f t="shared" si="200"/>
        <v>59.74</v>
      </c>
      <c r="AR130" s="69">
        <f t="shared" si="201"/>
        <v>238.96</v>
      </c>
      <c r="AS130" s="69">
        <f t="shared" si="4"/>
        <v>0</v>
      </c>
      <c r="AT130" s="69">
        <f t="shared" si="202"/>
        <v>59.74</v>
      </c>
      <c r="AU130" s="69">
        <f t="shared" si="204"/>
        <v>191.64</v>
      </c>
      <c r="AV130" s="69">
        <f t="shared" ref="AV130:AW130" si="234">H130-AT130</f>
        <v>0</v>
      </c>
      <c r="AW130" s="69">
        <f t="shared" si="234"/>
        <v>47.320000000000022</v>
      </c>
      <c r="AX130" s="150">
        <v>238.96</v>
      </c>
    </row>
    <row r="131" spans="1:50" ht="28.5" x14ac:dyDescent="0.2">
      <c r="A131" s="88" t="s">
        <v>902</v>
      </c>
      <c r="B131" s="88" t="s">
        <v>806</v>
      </c>
      <c r="C131" s="88" t="s">
        <v>63</v>
      </c>
      <c r="D131" s="89" t="s">
        <v>807</v>
      </c>
      <c r="E131" s="88" t="s">
        <v>116</v>
      </c>
      <c r="F131" s="90">
        <v>6</v>
      </c>
      <c r="G131" s="91">
        <f>'Orçamento Analítico'!J1174</f>
        <v>76.650000000000006</v>
      </c>
      <c r="H131" s="91">
        <f>'Orçamento Analítico'!J1181</f>
        <v>95.58</v>
      </c>
      <c r="I131" s="91">
        <f t="shared" si="196"/>
        <v>573.48</v>
      </c>
      <c r="J131" s="73"/>
      <c r="K131" s="73"/>
      <c r="L131" s="73"/>
      <c r="M131" s="73"/>
      <c r="N131" s="73"/>
      <c r="O131" s="73"/>
      <c r="P131" s="73"/>
      <c r="Q131" s="73"/>
      <c r="R131" s="73"/>
      <c r="S131" s="73"/>
      <c r="T131" s="73"/>
      <c r="U131" s="73"/>
      <c r="V131" s="73"/>
      <c r="W131" s="73"/>
      <c r="X131" s="73"/>
      <c r="Y131" s="73"/>
      <c r="Z131" s="73"/>
      <c r="AA131" s="69">
        <f t="shared" si="197"/>
        <v>95.58</v>
      </c>
      <c r="AB131" s="69">
        <f t="shared" si="198"/>
        <v>573.48</v>
      </c>
      <c r="AC131" s="69">
        <f t="shared" si="199"/>
        <v>0</v>
      </c>
      <c r="AD131" s="40">
        <f>'Detran MT'!G132</f>
        <v>64.67</v>
      </c>
      <c r="AE131" s="40">
        <f>'Detran MT'!H132</f>
        <v>28.6</v>
      </c>
      <c r="AF131" s="40">
        <f>'Detran MT'!I132</f>
        <v>0</v>
      </c>
      <c r="AG131" s="40">
        <f>'Detran MT'!J132</f>
        <v>52.69</v>
      </c>
      <c r="AH131" s="40">
        <f>'Detran MT'!K132</f>
        <v>81.290000000000006</v>
      </c>
      <c r="AI131" s="40">
        <f>'Detran MT'!L132</f>
        <v>171.6</v>
      </c>
      <c r="AJ131" s="40">
        <f>'Detran MT'!M132</f>
        <v>0</v>
      </c>
      <c r="AK131" s="40">
        <f>'Detran MT'!N132</f>
        <v>316.14</v>
      </c>
      <c r="AL131" s="40">
        <f>'Detran MT'!O132</f>
        <v>487.74</v>
      </c>
      <c r="AM131" s="40">
        <f>'Detran Inical'!G131</f>
        <v>76.650000000000006</v>
      </c>
      <c r="AN131" s="40">
        <f>'Detran Inical'!H131</f>
        <v>96.34</v>
      </c>
      <c r="AO131" s="40">
        <f>'Detran Inical'!I131</f>
        <v>578.04</v>
      </c>
      <c r="AP131" s="92">
        <f t="shared" si="3"/>
        <v>7.8887274237076088E-3</v>
      </c>
      <c r="AQ131" s="69">
        <f t="shared" si="200"/>
        <v>95.58</v>
      </c>
      <c r="AR131" s="69">
        <f t="shared" si="201"/>
        <v>573.48</v>
      </c>
      <c r="AS131" s="69">
        <f t="shared" si="4"/>
        <v>0</v>
      </c>
      <c r="AT131" s="69">
        <f t="shared" si="202"/>
        <v>95.58</v>
      </c>
      <c r="AU131" s="69">
        <f t="shared" si="204"/>
        <v>459.90000000000003</v>
      </c>
      <c r="AV131" s="69">
        <f t="shared" ref="AV131:AW131" si="235">H131-AT131</f>
        <v>0</v>
      </c>
      <c r="AW131" s="69">
        <f t="shared" si="235"/>
        <v>113.57999999999998</v>
      </c>
      <c r="AX131" s="150">
        <v>573.48</v>
      </c>
    </row>
    <row r="132" spans="1:50" ht="28.5" x14ac:dyDescent="0.2">
      <c r="A132" s="88" t="s">
        <v>903</v>
      </c>
      <c r="B132" s="88" t="s">
        <v>904</v>
      </c>
      <c r="C132" s="88" t="s">
        <v>21</v>
      </c>
      <c r="D132" s="89" t="s">
        <v>905</v>
      </c>
      <c r="E132" s="88" t="s">
        <v>159</v>
      </c>
      <c r="F132" s="90">
        <v>1</v>
      </c>
      <c r="G132" s="91">
        <f>'Orçamento Analítico'!J1185</f>
        <v>98.3</v>
      </c>
      <c r="H132" s="91">
        <f>'Orçamento Analítico'!J1191</f>
        <v>122.58</v>
      </c>
      <c r="I132" s="91">
        <f t="shared" si="196"/>
        <v>122.58</v>
      </c>
      <c r="J132" s="73"/>
      <c r="K132" s="73"/>
      <c r="L132" s="73"/>
      <c r="M132" s="73"/>
      <c r="N132" s="73"/>
      <c r="O132" s="73"/>
      <c r="P132" s="73"/>
      <c r="Q132" s="73"/>
      <c r="R132" s="73"/>
      <c r="S132" s="73"/>
      <c r="T132" s="73"/>
      <c r="U132" s="73"/>
      <c r="V132" s="73"/>
      <c r="W132" s="73"/>
      <c r="X132" s="73"/>
      <c r="Y132" s="73"/>
      <c r="Z132" s="73"/>
      <c r="AA132" s="69">
        <f t="shared" si="197"/>
        <v>122.58</v>
      </c>
      <c r="AB132" s="69">
        <f t="shared" si="198"/>
        <v>122.58</v>
      </c>
      <c r="AC132" s="69">
        <f t="shared" si="199"/>
        <v>0</v>
      </c>
      <c r="AD132" s="40">
        <f>'Detran MT'!G133</f>
        <v>81.23</v>
      </c>
      <c r="AE132" s="40">
        <f>'Detran MT'!H133</f>
        <v>27.06</v>
      </c>
      <c r="AF132" s="40">
        <f>'Detran MT'!I133</f>
        <v>0</v>
      </c>
      <c r="AG132" s="40">
        <f>'Detran MT'!J133</f>
        <v>75.040000000000006</v>
      </c>
      <c r="AH132" s="40">
        <f>'Detran MT'!K133</f>
        <v>102.1</v>
      </c>
      <c r="AI132" s="40">
        <f>'Detran MT'!L133</f>
        <v>27.06</v>
      </c>
      <c r="AJ132" s="40">
        <f>'Detran MT'!M133</f>
        <v>0</v>
      </c>
      <c r="AK132" s="40">
        <f>'Detran MT'!N133</f>
        <v>75.040000000000006</v>
      </c>
      <c r="AL132" s="40">
        <f>'Detran MT'!O133</f>
        <v>102.1</v>
      </c>
      <c r="AM132" s="40">
        <f>'Detran Inical'!G132</f>
        <v>98.3</v>
      </c>
      <c r="AN132" s="40">
        <f>'Detran Inical'!H132</f>
        <v>123.56</v>
      </c>
      <c r="AO132" s="40">
        <f>'Detran Inical'!I132</f>
        <v>123.56</v>
      </c>
      <c r="AP132" s="92">
        <f t="shared" si="3"/>
        <v>7.9313693752023351E-3</v>
      </c>
      <c r="AQ132" s="69">
        <f t="shared" si="200"/>
        <v>122.58</v>
      </c>
      <c r="AR132" s="69">
        <f t="shared" si="201"/>
        <v>122.58</v>
      </c>
      <c r="AS132" s="69">
        <f t="shared" si="4"/>
        <v>0</v>
      </c>
      <c r="AT132" s="69">
        <f t="shared" si="202"/>
        <v>122.58</v>
      </c>
      <c r="AU132" s="69">
        <f t="shared" si="204"/>
        <v>98.3</v>
      </c>
      <c r="AV132" s="69">
        <f t="shared" ref="AV132:AW132" si="236">H132-AT132</f>
        <v>0</v>
      </c>
      <c r="AW132" s="69">
        <f t="shared" si="236"/>
        <v>24.28</v>
      </c>
      <c r="AX132" s="150">
        <v>122.58</v>
      </c>
    </row>
    <row r="133" spans="1:50" ht="14.25" x14ac:dyDescent="0.2">
      <c r="A133" s="88" t="s">
        <v>910</v>
      </c>
      <c r="B133" s="88" t="s">
        <v>911</v>
      </c>
      <c r="C133" s="88" t="s">
        <v>63</v>
      </c>
      <c r="D133" s="89" t="s">
        <v>912</v>
      </c>
      <c r="E133" s="88" t="s">
        <v>159</v>
      </c>
      <c r="F133" s="90">
        <v>1</v>
      </c>
      <c r="G133" s="91">
        <f>'Orçamento Analítico'!J1195</f>
        <v>134.35</v>
      </c>
      <c r="H133" s="91">
        <f>'Orçamento Analítico'!J1201</f>
        <v>167.53</v>
      </c>
      <c r="I133" s="91">
        <f t="shared" si="196"/>
        <v>167.53</v>
      </c>
      <c r="J133" s="73"/>
      <c r="K133" s="73"/>
      <c r="L133" s="73"/>
      <c r="M133" s="73"/>
      <c r="N133" s="73"/>
      <c r="O133" s="73"/>
      <c r="P133" s="73"/>
      <c r="Q133" s="73"/>
      <c r="R133" s="73"/>
      <c r="S133" s="73"/>
      <c r="T133" s="73"/>
      <c r="U133" s="73"/>
      <c r="V133" s="73"/>
      <c r="W133" s="73"/>
      <c r="X133" s="73"/>
      <c r="Y133" s="73"/>
      <c r="Z133" s="73"/>
      <c r="AA133" s="69">
        <f t="shared" si="197"/>
        <v>167.53</v>
      </c>
      <c r="AB133" s="69">
        <f t="shared" si="198"/>
        <v>167.53</v>
      </c>
      <c r="AC133" s="69">
        <f t="shared" si="199"/>
        <v>0</v>
      </c>
      <c r="AD133" s="40">
        <f>'Detran MT'!G134</f>
        <v>109.25</v>
      </c>
      <c r="AE133" s="40">
        <f>'Detran MT'!H134</f>
        <v>27.17</v>
      </c>
      <c r="AF133" s="40">
        <f>'Detran MT'!I134</f>
        <v>0</v>
      </c>
      <c r="AG133" s="40">
        <f>'Detran MT'!J134</f>
        <v>110.15</v>
      </c>
      <c r="AH133" s="40">
        <f>'Detran MT'!K134</f>
        <v>137.32</v>
      </c>
      <c r="AI133" s="40">
        <f>'Detran MT'!L134</f>
        <v>27.17</v>
      </c>
      <c r="AJ133" s="40">
        <f>'Detran MT'!M134</f>
        <v>0</v>
      </c>
      <c r="AK133" s="40">
        <f>'Detran MT'!N134</f>
        <v>110.15</v>
      </c>
      <c r="AL133" s="40">
        <f>'Detran MT'!O134</f>
        <v>137.32</v>
      </c>
      <c r="AM133" s="40">
        <f>'Detran Inical'!G133</f>
        <v>134.35</v>
      </c>
      <c r="AN133" s="40">
        <f>'Detran Inical'!H133</f>
        <v>168.87</v>
      </c>
      <c r="AO133" s="40">
        <f>'Detran Inical'!I133</f>
        <v>168.87</v>
      </c>
      <c r="AP133" s="92">
        <f t="shared" si="3"/>
        <v>7.9350980043820796E-3</v>
      </c>
      <c r="AQ133" s="69">
        <f t="shared" si="200"/>
        <v>167.53</v>
      </c>
      <c r="AR133" s="69">
        <f t="shared" si="201"/>
        <v>167.53</v>
      </c>
      <c r="AS133" s="69">
        <f t="shared" si="4"/>
        <v>0</v>
      </c>
      <c r="AT133" s="69">
        <f t="shared" si="202"/>
        <v>167.53</v>
      </c>
      <c r="AU133" s="69">
        <f t="shared" si="204"/>
        <v>134.35</v>
      </c>
      <c r="AV133" s="69">
        <f t="shared" ref="AV133:AW133" si="237">H133-AT133</f>
        <v>0</v>
      </c>
      <c r="AW133" s="69">
        <f t="shared" si="237"/>
        <v>33.180000000000007</v>
      </c>
      <c r="AX133" s="150">
        <v>167.53</v>
      </c>
    </row>
    <row r="134" spans="1:50" ht="28.5" x14ac:dyDescent="0.2">
      <c r="A134" s="88" t="s">
        <v>917</v>
      </c>
      <c r="B134" s="88" t="s">
        <v>918</v>
      </c>
      <c r="C134" s="88" t="s">
        <v>63</v>
      </c>
      <c r="D134" s="89" t="s">
        <v>919</v>
      </c>
      <c r="E134" s="88" t="s">
        <v>159</v>
      </c>
      <c r="F134" s="90">
        <v>1</v>
      </c>
      <c r="G134" s="91">
        <f>'Orçamento Analítico'!J1205</f>
        <v>427.45</v>
      </c>
      <c r="H134" s="91">
        <f>'Orçamento Analítico'!J1211</f>
        <v>533.03</v>
      </c>
      <c r="I134" s="91">
        <f t="shared" si="196"/>
        <v>533.03</v>
      </c>
      <c r="J134" s="73"/>
      <c r="K134" s="73"/>
      <c r="L134" s="73"/>
      <c r="M134" s="73"/>
      <c r="N134" s="73"/>
      <c r="O134" s="73"/>
      <c r="P134" s="73"/>
      <c r="Q134" s="73"/>
      <c r="R134" s="73"/>
      <c r="S134" s="73"/>
      <c r="T134" s="73"/>
      <c r="U134" s="73"/>
      <c r="V134" s="73"/>
      <c r="W134" s="73"/>
      <c r="X134" s="73"/>
      <c r="Y134" s="73"/>
      <c r="Z134" s="73"/>
      <c r="AA134" s="69">
        <f t="shared" si="197"/>
        <v>533.03</v>
      </c>
      <c r="AB134" s="69">
        <f t="shared" si="198"/>
        <v>533.03</v>
      </c>
      <c r="AC134" s="69">
        <f t="shared" si="199"/>
        <v>0</v>
      </c>
      <c r="AD134" s="40">
        <f>'Detran MT'!G135</f>
        <v>337.15</v>
      </c>
      <c r="AE134" s="40">
        <f>'Detran MT'!H135</f>
        <v>27.06</v>
      </c>
      <c r="AF134" s="40">
        <f>'Detran MT'!I135</f>
        <v>0</v>
      </c>
      <c r="AG134" s="40">
        <f>'Detran MT'!J135</f>
        <v>396.73</v>
      </c>
      <c r="AH134" s="40">
        <f>'Detran MT'!K135</f>
        <v>423.79</v>
      </c>
      <c r="AI134" s="40">
        <f>'Detran MT'!L135</f>
        <v>27.06</v>
      </c>
      <c r="AJ134" s="40">
        <f>'Detran MT'!M135</f>
        <v>0</v>
      </c>
      <c r="AK134" s="40">
        <f>'Detran MT'!N135</f>
        <v>396.73</v>
      </c>
      <c r="AL134" s="40">
        <f>'Detran MT'!O135</f>
        <v>423.79</v>
      </c>
      <c r="AM134" s="40">
        <f>'Detran Inical'!G134</f>
        <v>427.45</v>
      </c>
      <c r="AN134" s="40">
        <f>'Detran Inical'!H134</f>
        <v>537.29999999999995</v>
      </c>
      <c r="AO134" s="40">
        <f>'Detran Inical'!I134</f>
        <v>537.29999999999995</v>
      </c>
      <c r="AP134" s="92">
        <f t="shared" si="3"/>
        <v>7.9471431230224709E-3</v>
      </c>
      <c r="AQ134" s="69">
        <f t="shared" si="200"/>
        <v>533.03</v>
      </c>
      <c r="AR134" s="69">
        <f t="shared" si="201"/>
        <v>533.03</v>
      </c>
      <c r="AS134" s="69">
        <f t="shared" si="4"/>
        <v>0</v>
      </c>
      <c r="AT134" s="69">
        <f t="shared" si="202"/>
        <v>533.03</v>
      </c>
      <c r="AU134" s="69">
        <f t="shared" si="204"/>
        <v>427.45</v>
      </c>
      <c r="AV134" s="69">
        <f t="shared" ref="AV134:AW134" si="238">H134-AT134</f>
        <v>0</v>
      </c>
      <c r="AW134" s="69">
        <f t="shared" si="238"/>
        <v>105.57999999999998</v>
      </c>
      <c r="AX134" s="150">
        <v>533.03</v>
      </c>
    </row>
    <row r="135" spans="1:50" ht="28.5" x14ac:dyDescent="0.2">
      <c r="A135" s="88" t="s">
        <v>922</v>
      </c>
      <c r="B135" s="88" t="s">
        <v>923</v>
      </c>
      <c r="C135" s="88" t="s">
        <v>21</v>
      </c>
      <c r="D135" s="89" t="s">
        <v>924</v>
      </c>
      <c r="E135" s="88" t="s">
        <v>159</v>
      </c>
      <c r="F135" s="90">
        <v>5</v>
      </c>
      <c r="G135" s="91">
        <f>'Orçamento Analítico'!J1215</f>
        <v>11.95</v>
      </c>
      <c r="H135" s="91">
        <f>'Orçamento Analítico'!J1221</f>
        <v>14.9</v>
      </c>
      <c r="I135" s="91">
        <f t="shared" si="196"/>
        <v>74.5</v>
      </c>
      <c r="J135" s="73"/>
      <c r="K135" s="73"/>
      <c r="L135" s="73"/>
      <c r="M135" s="73"/>
      <c r="N135" s="73"/>
      <c r="O135" s="73"/>
      <c r="P135" s="73"/>
      <c r="Q135" s="73"/>
      <c r="R135" s="73"/>
      <c r="S135" s="73"/>
      <c r="T135" s="73"/>
      <c r="U135" s="73"/>
      <c r="V135" s="73"/>
      <c r="W135" s="73"/>
      <c r="X135" s="73"/>
      <c r="Y135" s="73"/>
      <c r="Z135" s="73"/>
      <c r="AA135" s="69">
        <f t="shared" si="197"/>
        <v>14.9</v>
      </c>
      <c r="AB135" s="69">
        <f t="shared" si="198"/>
        <v>74.5</v>
      </c>
      <c r="AC135" s="69">
        <f t="shared" si="199"/>
        <v>0</v>
      </c>
      <c r="AD135" s="40">
        <f>'Detran MT'!G136</f>
        <v>9.59</v>
      </c>
      <c r="AE135" s="40">
        <f>'Detran MT'!H136</f>
        <v>1.66</v>
      </c>
      <c r="AF135" s="40">
        <f>'Detran MT'!I136</f>
        <v>0</v>
      </c>
      <c r="AG135" s="40">
        <f>'Detran MT'!J136</f>
        <v>10.39</v>
      </c>
      <c r="AH135" s="40">
        <f>'Detran MT'!K136</f>
        <v>12.05</v>
      </c>
      <c r="AI135" s="40">
        <f>'Detran MT'!L136</f>
        <v>8.3000000000000007</v>
      </c>
      <c r="AJ135" s="40">
        <f>'Detran MT'!M136</f>
        <v>0</v>
      </c>
      <c r="AK135" s="40">
        <f>'Detran MT'!N136</f>
        <v>51.95</v>
      </c>
      <c r="AL135" s="40">
        <f>'Detran MT'!O136</f>
        <v>60.25</v>
      </c>
      <c r="AM135" s="40">
        <f>'Detran Inical'!G135</f>
        <v>11.95</v>
      </c>
      <c r="AN135" s="40">
        <f>'Detran Inical'!H135</f>
        <v>15.02</v>
      </c>
      <c r="AO135" s="40">
        <f>'Detran Inical'!I135</f>
        <v>75.099999999999994</v>
      </c>
      <c r="AP135" s="92">
        <f t="shared" si="3"/>
        <v>7.9893475366177302E-3</v>
      </c>
      <c r="AQ135" s="69">
        <f t="shared" si="200"/>
        <v>14.9</v>
      </c>
      <c r="AR135" s="69">
        <f t="shared" si="201"/>
        <v>74.5</v>
      </c>
      <c r="AS135" s="69">
        <f t="shared" si="4"/>
        <v>0</v>
      </c>
      <c r="AT135" s="69">
        <f t="shared" si="202"/>
        <v>14.9</v>
      </c>
      <c r="AU135" s="69">
        <f t="shared" si="204"/>
        <v>59.75</v>
      </c>
      <c r="AV135" s="69">
        <f t="shared" ref="AV135:AW135" si="239">H135-AT135</f>
        <v>0</v>
      </c>
      <c r="AW135" s="69">
        <f t="shared" si="239"/>
        <v>14.75</v>
      </c>
      <c r="AX135" s="150">
        <v>74.5</v>
      </c>
    </row>
    <row r="136" spans="1:50" ht="28.5" x14ac:dyDescent="0.2">
      <c r="A136" s="88" t="s">
        <v>929</v>
      </c>
      <c r="B136" s="88" t="s">
        <v>930</v>
      </c>
      <c r="C136" s="88" t="s">
        <v>21</v>
      </c>
      <c r="D136" s="89" t="s">
        <v>931</v>
      </c>
      <c r="E136" s="88" t="s">
        <v>159</v>
      </c>
      <c r="F136" s="90">
        <v>12</v>
      </c>
      <c r="G136" s="91">
        <f>'Orçamento Analítico'!J1225</f>
        <v>12.55</v>
      </c>
      <c r="H136" s="91">
        <f>'Orçamento Analítico'!J1231</f>
        <v>15.64</v>
      </c>
      <c r="I136" s="91">
        <f t="shared" si="196"/>
        <v>187.68</v>
      </c>
      <c r="J136" s="73"/>
      <c r="K136" s="73"/>
      <c r="L136" s="73"/>
      <c r="M136" s="73"/>
      <c r="N136" s="73"/>
      <c r="O136" s="73"/>
      <c r="P136" s="73"/>
      <c r="Q136" s="73"/>
      <c r="R136" s="73"/>
      <c r="S136" s="73"/>
      <c r="T136" s="73"/>
      <c r="U136" s="73"/>
      <c r="V136" s="73"/>
      <c r="W136" s="73"/>
      <c r="X136" s="73"/>
      <c r="Y136" s="73"/>
      <c r="Z136" s="73"/>
      <c r="AA136" s="69">
        <f t="shared" si="197"/>
        <v>15.64</v>
      </c>
      <c r="AB136" s="69">
        <f t="shared" si="198"/>
        <v>187.68</v>
      </c>
      <c r="AC136" s="69">
        <f t="shared" si="199"/>
        <v>0</v>
      </c>
      <c r="AD136" s="40">
        <f>'Detran MT'!G137</f>
        <v>10.16</v>
      </c>
      <c r="AE136" s="40">
        <f>'Detran MT'!H137</f>
        <v>2.2599999999999998</v>
      </c>
      <c r="AF136" s="40">
        <f>'Detran MT'!I137</f>
        <v>0</v>
      </c>
      <c r="AG136" s="40">
        <f>'Detran MT'!J137</f>
        <v>10.51</v>
      </c>
      <c r="AH136" s="40">
        <f>'Detran MT'!K137</f>
        <v>12.77</v>
      </c>
      <c r="AI136" s="40">
        <f>'Detran MT'!L137</f>
        <v>27.12</v>
      </c>
      <c r="AJ136" s="40">
        <f>'Detran MT'!M137</f>
        <v>0</v>
      </c>
      <c r="AK136" s="40">
        <f>'Detran MT'!N137</f>
        <v>126.12</v>
      </c>
      <c r="AL136" s="40">
        <f>'Detran MT'!O137</f>
        <v>153.24</v>
      </c>
      <c r="AM136" s="40">
        <f>'Detran Inical'!G136</f>
        <v>12.55</v>
      </c>
      <c r="AN136" s="40">
        <f>'Detran Inical'!H136</f>
        <v>15.77</v>
      </c>
      <c r="AO136" s="40">
        <f>'Detran Inical'!I136</f>
        <v>189.24</v>
      </c>
      <c r="AP136" s="92">
        <f t="shared" si="3"/>
        <v>8.2435003170576726E-3</v>
      </c>
      <c r="AQ136" s="69">
        <f t="shared" si="200"/>
        <v>15.64</v>
      </c>
      <c r="AR136" s="69">
        <f t="shared" si="201"/>
        <v>187.68</v>
      </c>
      <c r="AS136" s="69">
        <f t="shared" si="4"/>
        <v>0</v>
      </c>
      <c r="AT136" s="69">
        <f t="shared" si="202"/>
        <v>15.64</v>
      </c>
      <c r="AU136" s="69">
        <f t="shared" si="204"/>
        <v>150.60000000000002</v>
      </c>
      <c r="AV136" s="69">
        <f t="shared" ref="AV136:AW136" si="240">H136-AT136</f>
        <v>0</v>
      </c>
      <c r="AW136" s="69">
        <f t="shared" si="240"/>
        <v>37.079999999999984</v>
      </c>
      <c r="AX136" s="150">
        <v>187.68</v>
      </c>
    </row>
    <row r="137" spans="1:50" ht="28.5" x14ac:dyDescent="0.2">
      <c r="A137" s="88" t="s">
        <v>932</v>
      </c>
      <c r="B137" s="88" t="s">
        <v>933</v>
      </c>
      <c r="C137" s="88" t="s">
        <v>21</v>
      </c>
      <c r="D137" s="89" t="s">
        <v>934</v>
      </c>
      <c r="E137" s="88" t="s">
        <v>159</v>
      </c>
      <c r="F137" s="90">
        <v>1</v>
      </c>
      <c r="G137" s="91">
        <f>'Orçamento Analítico'!J1235</f>
        <v>57.63</v>
      </c>
      <c r="H137" s="91">
        <f>'Orçamento Analítico'!J1241</f>
        <v>71.86</v>
      </c>
      <c r="I137" s="91">
        <f t="shared" si="196"/>
        <v>71.86</v>
      </c>
      <c r="J137" s="73"/>
      <c r="K137" s="73"/>
      <c r="L137" s="73"/>
      <c r="M137" s="73"/>
      <c r="N137" s="73"/>
      <c r="O137" s="73"/>
      <c r="P137" s="73"/>
      <c r="Q137" s="73"/>
      <c r="R137" s="73"/>
      <c r="S137" s="73"/>
      <c r="T137" s="73"/>
      <c r="U137" s="73"/>
      <c r="V137" s="73"/>
      <c r="W137" s="73"/>
      <c r="X137" s="73"/>
      <c r="Y137" s="73"/>
      <c r="Z137" s="73"/>
      <c r="AA137" s="69">
        <f t="shared" si="197"/>
        <v>71.86</v>
      </c>
      <c r="AB137" s="69">
        <f t="shared" si="198"/>
        <v>71.86</v>
      </c>
      <c r="AC137" s="69">
        <f t="shared" si="199"/>
        <v>0</v>
      </c>
      <c r="AD137" s="40">
        <f>'Detran MT'!G138</f>
        <v>45.41</v>
      </c>
      <c r="AE137" s="40">
        <f>'Detran MT'!H138</f>
        <v>3.33</v>
      </c>
      <c r="AF137" s="40">
        <f>'Detran MT'!I138</f>
        <v>0</v>
      </c>
      <c r="AG137" s="40">
        <f>'Detran MT'!J138</f>
        <v>53.75</v>
      </c>
      <c r="AH137" s="40">
        <f>'Detran MT'!K138</f>
        <v>57.08</v>
      </c>
      <c r="AI137" s="40">
        <f>'Detran MT'!L138</f>
        <v>3.33</v>
      </c>
      <c r="AJ137" s="40">
        <f>'Detran MT'!M138</f>
        <v>0</v>
      </c>
      <c r="AK137" s="40">
        <f>'Detran MT'!N138</f>
        <v>53.75</v>
      </c>
      <c r="AL137" s="40">
        <f>'Detran MT'!O138</f>
        <v>57.08</v>
      </c>
      <c r="AM137" s="40">
        <f>'Detran Inical'!G137</f>
        <v>57.63</v>
      </c>
      <c r="AN137" s="40">
        <f>'Detran Inical'!H137</f>
        <v>72.44</v>
      </c>
      <c r="AO137" s="40">
        <f>'Detran Inical'!I137</f>
        <v>72.44</v>
      </c>
      <c r="AP137" s="92">
        <f t="shared" si="3"/>
        <v>8.0066261733848787E-3</v>
      </c>
      <c r="AQ137" s="69">
        <f t="shared" si="200"/>
        <v>71.86</v>
      </c>
      <c r="AR137" s="69">
        <f t="shared" si="201"/>
        <v>71.86</v>
      </c>
      <c r="AS137" s="69">
        <f t="shared" si="4"/>
        <v>0</v>
      </c>
      <c r="AT137" s="69">
        <f t="shared" si="202"/>
        <v>71.86</v>
      </c>
      <c r="AU137" s="69">
        <f t="shared" si="204"/>
        <v>57.63</v>
      </c>
      <c r="AV137" s="69">
        <f t="shared" ref="AV137:AW137" si="241">H137-AT137</f>
        <v>0</v>
      </c>
      <c r="AW137" s="69">
        <f t="shared" si="241"/>
        <v>14.229999999999997</v>
      </c>
      <c r="AX137" s="150">
        <v>71.86</v>
      </c>
    </row>
    <row r="138" spans="1:50" ht="28.5" x14ac:dyDescent="0.2">
      <c r="A138" s="88" t="s">
        <v>937</v>
      </c>
      <c r="B138" s="88" t="s">
        <v>938</v>
      </c>
      <c r="C138" s="88" t="s">
        <v>21</v>
      </c>
      <c r="D138" s="89" t="s">
        <v>939</v>
      </c>
      <c r="E138" s="88" t="s">
        <v>159</v>
      </c>
      <c r="F138" s="90">
        <v>19</v>
      </c>
      <c r="G138" s="91">
        <f>'Orçamento Analítico'!J1245</f>
        <v>47.540000000000006</v>
      </c>
      <c r="H138" s="91">
        <f>'Orçamento Analítico'!J1251</f>
        <v>59.28</v>
      </c>
      <c r="I138" s="91">
        <f t="shared" si="196"/>
        <v>1126.32</v>
      </c>
      <c r="J138" s="73"/>
      <c r="K138" s="73"/>
      <c r="L138" s="73"/>
      <c r="M138" s="73"/>
      <c r="N138" s="73"/>
      <c r="O138" s="73"/>
      <c r="P138" s="73"/>
      <c r="Q138" s="73"/>
      <c r="R138" s="73"/>
      <c r="S138" s="73"/>
      <c r="T138" s="73"/>
      <c r="U138" s="73"/>
      <c r="V138" s="73"/>
      <c r="W138" s="73"/>
      <c r="X138" s="73"/>
      <c r="Y138" s="73"/>
      <c r="Z138" s="73"/>
      <c r="AA138" s="69">
        <f t="shared" si="197"/>
        <v>59.28</v>
      </c>
      <c r="AB138" s="69">
        <f t="shared" si="198"/>
        <v>1126.32</v>
      </c>
      <c r="AC138" s="69">
        <f t="shared" si="199"/>
        <v>0</v>
      </c>
      <c r="AD138" s="40">
        <f>'Detran MT'!G139</f>
        <v>46.55</v>
      </c>
      <c r="AE138" s="40">
        <f>'Detran MT'!H139</f>
        <v>4.53</v>
      </c>
      <c r="AF138" s="40">
        <f>'Detran MT'!I139</f>
        <v>0</v>
      </c>
      <c r="AG138" s="40">
        <f>'Detran MT'!J139</f>
        <v>53.98</v>
      </c>
      <c r="AH138" s="40">
        <f>'Detran MT'!K139</f>
        <v>58.51</v>
      </c>
      <c r="AI138" s="40">
        <f>'Detran MT'!L139</f>
        <v>86.07</v>
      </c>
      <c r="AJ138" s="40">
        <f>'Detran MT'!M139</f>
        <v>0</v>
      </c>
      <c r="AK138" s="40">
        <f>'Detran MT'!N139</f>
        <v>1025.6199999999999</v>
      </c>
      <c r="AL138" s="40">
        <f>'Detran MT'!O139</f>
        <v>1111.69</v>
      </c>
      <c r="AM138" s="40">
        <f>'Detran Inical'!G138</f>
        <v>58.84</v>
      </c>
      <c r="AN138" s="40">
        <f>'Detran Inical'!H138</f>
        <v>73.959999999999994</v>
      </c>
      <c r="AO138" s="40">
        <f>'Detran Inical'!I138</f>
        <v>1405.24</v>
      </c>
      <c r="AP138" s="92">
        <f t="shared" si="3"/>
        <v>0.19848566792861011</v>
      </c>
      <c r="AQ138" s="69">
        <f t="shared" si="200"/>
        <v>59.28</v>
      </c>
      <c r="AR138" s="69">
        <f t="shared" si="201"/>
        <v>1126.32</v>
      </c>
      <c r="AS138" s="69">
        <f t="shared" si="4"/>
        <v>0</v>
      </c>
      <c r="AT138" s="69">
        <f t="shared" si="202"/>
        <v>59.28</v>
      </c>
      <c r="AU138" s="69">
        <f t="shared" si="204"/>
        <v>903.2600000000001</v>
      </c>
      <c r="AV138" s="69">
        <f t="shared" ref="AV138:AW138" si="242">H138-AT138</f>
        <v>0</v>
      </c>
      <c r="AW138" s="69">
        <f t="shared" si="242"/>
        <v>223.05999999999983</v>
      </c>
      <c r="AX138" s="150">
        <v>1126.32</v>
      </c>
    </row>
    <row r="139" spans="1:50" ht="28.5" x14ac:dyDescent="0.2">
      <c r="A139" s="88" t="s">
        <v>941</v>
      </c>
      <c r="B139" s="88" t="s">
        <v>942</v>
      </c>
      <c r="C139" s="88" t="s">
        <v>21</v>
      </c>
      <c r="D139" s="89" t="s">
        <v>943</v>
      </c>
      <c r="E139" s="88" t="s">
        <v>159</v>
      </c>
      <c r="F139" s="90">
        <v>1</v>
      </c>
      <c r="G139" s="91">
        <f>'Orçamento Analítico'!J1255</f>
        <v>61.37</v>
      </c>
      <c r="H139" s="91">
        <f>'Orçamento Analítico'!J1261</f>
        <v>76.52</v>
      </c>
      <c r="I139" s="91">
        <f t="shared" si="196"/>
        <v>76.52</v>
      </c>
      <c r="J139" s="73"/>
      <c r="K139" s="73"/>
      <c r="L139" s="73"/>
      <c r="M139" s="73"/>
      <c r="N139" s="73"/>
      <c r="O139" s="73"/>
      <c r="P139" s="73"/>
      <c r="Q139" s="73"/>
      <c r="R139" s="73"/>
      <c r="S139" s="73"/>
      <c r="T139" s="73"/>
      <c r="U139" s="73"/>
      <c r="V139" s="73"/>
      <c r="W139" s="73"/>
      <c r="X139" s="73"/>
      <c r="Y139" s="73"/>
      <c r="Z139" s="73"/>
      <c r="AA139" s="69">
        <f t="shared" si="197"/>
        <v>76.52</v>
      </c>
      <c r="AB139" s="69">
        <f t="shared" si="198"/>
        <v>76.52</v>
      </c>
      <c r="AC139" s="69">
        <f t="shared" si="199"/>
        <v>0</v>
      </c>
      <c r="AD139" s="40">
        <f>'Detran MT'!G140</f>
        <v>48.84</v>
      </c>
      <c r="AE139" s="40">
        <f>'Detran MT'!H140</f>
        <v>6.3</v>
      </c>
      <c r="AF139" s="40">
        <f>'Detran MT'!I140</f>
        <v>0</v>
      </c>
      <c r="AG139" s="40">
        <f>'Detran MT'!J140</f>
        <v>55.09</v>
      </c>
      <c r="AH139" s="40">
        <f>'Detran MT'!K140</f>
        <v>61.39</v>
      </c>
      <c r="AI139" s="40">
        <f>'Detran MT'!L140</f>
        <v>6.3</v>
      </c>
      <c r="AJ139" s="40">
        <f>'Detran MT'!M140</f>
        <v>0</v>
      </c>
      <c r="AK139" s="40">
        <f>'Detran MT'!N140</f>
        <v>55.09</v>
      </c>
      <c r="AL139" s="40">
        <f>'Detran MT'!O140</f>
        <v>61.39</v>
      </c>
      <c r="AM139" s="40">
        <f>'Detran Inical'!G139</f>
        <v>61.37</v>
      </c>
      <c r="AN139" s="40">
        <f>'Detran Inical'!H139</f>
        <v>77.14</v>
      </c>
      <c r="AO139" s="40">
        <f>'Detran Inical'!I139</f>
        <v>77.14</v>
      </c>
      <c r="AP139" s="92">
        <f t="shared" si="3"/>
        <v>8.0373347161006858E-3</v>
      </c>
      <c r="AQ139" s="69">
        <f t="shared" si="200"/>
        <v>76.52</v>
      </c>
      <c r="AR139" s="69">
        <f t="shared" si="201"/>
        <v>76.52</v>
      </c>
      <c r="AS139" s="69">
        <f t="shared" si="4"/>
        <v>0</v>
      </c>
      <c r="AT139" s="69">
        <f t="shared" si="202"/>
        <v>76.52</v>
      </c>
      <c r="AU139" s="69">
        <f t="shared" si="204"/>
        <v>61.37</v>
      </c>
      <c r="AV139" s="69">
        <f t="shared" ref="AV139:AW139" si="243">H139-AT139</f>
        <v>0</v>
      </c>
      <c r="AW139" s="69">
        <f t="shared" si="243"/>
        <v>15.149999999999999</v>
      </c>
      <c r="AX139" s="150">
        <v>76.52</v>
      </c>
    </row>
    <row r="140" spans="1:50" ht="28.5" x14ac:dyDescent="0.2">
      <c r="A140" s="88" t="s">
        <v>946</v>
      </c>
      <c r="B140" s="88" t="s">
        <v>947</v>
      </c>
      <c r="C140" s="88" t="s">
        <v>21</v>
      </c>
      <c r="D140" s="89" t="s">
        <v>948</v>
      </c>
      <c r="E140" s="88" t="s">
        <v>159</v>
      </c>
      <c r="F140" s="90">
        <v>1</v>
      </c>
      <c r="G140" s="91">
        <f>'Orçamento Analítico'!J1265</f>
        <v>64.42</v>
      </c>
      <c r="H140" s="91">
        <f>'Orçamento Analítico'!J1271</f>
        <v>80.33</v>
      </c>
      <c r="I140" s="91">
        <f t="shared" si="196"/>
        <v>80.33</v>
      </c>
      <c r="J140" s="73"/>
      <c r="K140" s="73"/>
      <c r="L140" s="73"/>
      <c r="M140" s="73"/>
      <c r="N140" s="73"/>
      <c r="O140" s="73"/>
      <c r="P140" s="73"/>
      <c r="Q140" s="73"/>
      <c r="R140" s="73"/>
      <c r="S140" s="73"/>
      <c r="T140" s="73"/>
      <c r="U140" s="73"/>
      <c r="V140" s="73"/>
      <c r="W140" s="73"/>
      <c r="X140" s="73"/>
      <c r="Y140" s="73"/>
      <c r="Z140" s="73"/>
      <c r="AA140" s="69">
        <f t="shared" si="197"/>
        <v>80.33</v>
      </c>
      <c r="AB140" s="69">
        <f t="shared" si="198"/>
        <v>80.33</v>
      </c>
      <c r="AC140" s="69">
        <f t="shared" si="199"/>
        <v>0</v>
      </c>
      <c r="AD140" s="40">
        <f>'Detran MT'!G141</f>
        <v>51.62</v>
      </c>
      <c r="AE140" s="40">
        <f>'Detran MT'!H141</f>
        <v>8.67</v>
      </c>
      <c r="AF140" s="40">
        <f>'Detran MT'!I141</f>
        <v>0</v>
      </c>
      <c r="AG140" s="40">
        <f>'Detran MT'!J141</f>
        <v>56.21</v>
      </c>
      <c r="AH140" s="40">
        <f>'Detran MT'!K141</f>
        <v>64.88</v>
      </c>
      <c r="AI140" s="40">
        <f>'Detran MT'!L141</f>
        <v>8.67</v>
      </c>
      <c r="AJ140" s="40">
        <f>'Detran MT'!M141</f>
        <v>0</v>
      </c>
      <c r="AK140" s="40">
        <f>'Detran MT'!N141</f>
        <v>56.21</v>
      </c>
      <c r="AL140" s="40">
        <f>'Detran MT'!O141</f>
        <v>64.88</v>
      </c>
      <c r="AM140" s="40">
        <f>'Detran Inical'!G140</f>
        <v>64.42</v>
      </c>
      <c r="AN140" s="40">
        <f>'Detran Inical'!H140</f>
        <v>80.97</v>
      </c>
      <c r="AO140" s="40">
        <f>'Detran Inical'!I140</f>
        <v>80.97</v>
      </c>
      <c r="AP140" s="92">
        <f t="shared" si="3"/>
        <v>7.9041620353217379E-3</v>
      </c>
      <c r="AQ140" s="69">
        <f t="shared" si="200"/>
        <v>80.33</v>
      </c>
      <c r="AR140" s="69">
        <f t="shared" si="201"/>
        <v>80.33</v>
      </c>
      <c r="AS140" s="69">
        <f t="shared" si="4"/>
        <v>0</v>
      </c>
      <c r="AT140" s="69">
        <f t="shared" si="202"/>
        <v>80.33</v>
      </c>
      <c r="AU140" s="69">
        <f t="shared" si="204"/>
        <v>64.42</v>
      </c>
      <c r="AV140" s="69">
        <f t="shared" ref="AV140:AW140" si="244">H140-AT140</f>
        <v>0</v>
      </c>
      <c r="AW140" s="69">
        <f t="shared" si="244"/>
        <v>15.909999999999997</v>
      </c>
      <c r="AX140" s="150">
        <v>80.33</v>
      </c>
    </row>
    <row r="141" spans="1:50" ht="28.5" x14ac:dyDescent="0.2">
      <c r="A141" s="88" t="s">
        <v>951</v>
      </c>
      <c r="B141" s="88" t="s">
        <v>952</v>
      </c>
      <c r="C141" s="88" t="s">
        <v>21</v>
      </c>
      <c r="D141" s="89" t="s">
        <v>953</v>
      </c>
      <c r="E141" s="88" t="s">
        <v>159</v>
      </c>
      <c r="F141" s="90">
        <v>3</v>
      </c>
      <c r="G141" s="91">
        <f>'Orçamento Analítico'!J1275</f>
        <v>61.37</v>
      </c>
      <c r="H141" s="91">
        <f>'Orçamento Analítico'!J1281</f>
        <v>76.52</v>
      </c>
      <c r="I141" s="91">
        <f t="shared" si="196"/>
        <v>229.56</v>
      </c>
      <c r="J141" s="73"/>
      <c r="K141" s="73"/>
      <c r="L141" s="73"/>
      <c r="M141" s="73"/>
      <c r="N141" s="73"/>
      <c r="O141" s="73"/>
      <c r="P141" s="73"/>
      <c r="Q141" s="73"/>
      <c r="R141" s="73"/>
      <c r="S141" s="73"/>
      <c r="T141" s="73"/>
      <c r="U141" s="73"/>
      <c r="V141" s="73"/>
      <c r="W141" s="73"/>
      <c r="X141" s="73"/>
      <c r="Y141" s="73"/>
      <c r="Z141" s="73"/>
      <c r="AA141" s="69">
        <f t="shared" si="197"/>
        <v>76.52</v>
      </c>
      <c r="AB141" s="69">
        <f t="shared" si="198"/>
        <v>229.56</v>
      </c>
      <c r="AC141" s="69">
        <f t="shared" si="199"/>
        <v>0</v>
      </c>
      <c r="AD141" s="40">
        <f>'Detran MT'!G142</f>
        <v>48.84</v>
      </c>
      <c r="AE141" s="40">
        <f>'Detran MT'!H142</f>
        <v>6.3</v>
      </c>
      <c r="AF141" s="40">
        <f>'Detran MT'!I142</f>
        <v>0</v>
      </c>
      <c r="AG141" s="40">
        <f>'Detran MT'!J142</f>
        <v>55.09</v>
      </c>
      <c r="AH141" s="40">
        <f>'Detran MT'!K142</f>
        <v>61.39</v>
      </c>
      <c r="AI141" s="40">
        <f>'Detran MT'!L142</f>
        <v>18.899999999999999</v>
      </c>
      <c r="AJ141" s="40">
        <f>'Detran MT'!M142</f>
        <v>0</v>
      </c>
      <c r="AK141" s="40">
        <f>'Detran MT'!N142</f>
        <v>165.27</v>
      </c>
      <c r="AL141" s="40">
        <f>'Detran MT'!O142</f>
        <v>184.17</v>
      </c>
      <c r="AM141" s="40">
        <f>'Detran Inical'!G141</f>
        <v>61.37</v>
      </c>
      <c r="AN141" s="40">
        <f>'Detran Inical'!H141</f>
        <v>77.14</v>
      </c>
      <c r="AO141" s="40">
        <f>'Detran Inical'!I141</f>
        <v>231.42</v>
      </c>
      <c r="AP141" s="92">
        <f t="shared" si="3"/>
        <v>8.0373347161005748E-3</v>
      </c>
      <c r="AQ141" s="69">
        <f t="shared" si="200"/>
        <v>76.52</v>
      </c>
      <c r="AR141" s="69">
        <f t="shared" si="201"/>
        <v>229.56</v>
      </c>
      <c r="AS141" s="69">
        <f t="shared" si="4"/>
        <v>0</v>
      </c>
      <c r="AT141" s="69">
        <f t="shared" si="202"/>
        <v>76.52</v>
      </c>
      <c r="AU141" s="69">
        <f t="shared" si="204"/>
        <v>184.10999999999999</v>
      </c>
      <c r="AV141" s="69">
        <f t="shared" ref="AV141:AW141" si="245">H141-AT141</f>
        <v>0</v>
      </c>
      <c r="AW141" s="69">
        <f t="shared" si="245"/>
        <v>45.450000000000017</v>
      </c>
      <c r="AX141" s="150">
        <v>229.56</v>
      </c>
    </row>
    <row r="142" spans="1:50" ht="28.5" x14ac:dyDescent="0.2">
      <c r="A142" s="88" t="s">
        <v>954</v>
      </c>
      <c r="B142" s="88" t="s">
        <v>698</v>
      </c>
      <c r="C142" s="88" t="s">
        <v>21</v>
      </c>
      <c r="D142" s="89" t="s">
        <v>699</v>
      </c>
      <c r="E142" s="88" t="s">
        <v>159</v>
      </c>
      <c r="F142" s="90">
        <v>3</v>
      </c>
      <c r="G142" s="91">
        <f>'Orçamento Analítico'!J1285</f>
        <v>75.06</v>
      </c>
      <c r="H142" s="91">
        <f>'Orçamento Analítico'!J1290</f>
        <v>93.59</v>
      </c>
      <c r="I142" s="91">
        <f t="shared" si="196"/>
        <v>280.77</v>
      </c>
      <c r="J142" s="73"/>
      <c r="K142" s="73"/>
      <c r="L142" s="73"/>
      <c r="M142" s="73"/>
      <c r="N142" s="73"/>
      <c r="O142" s="73"/>
      <c r="P142" s="73"/>
      <c r="Q142" s="73"/>
      <c r="R142" s="73"/>
      <c r="S142" s="73"/>
      <c r="T142" s="73"/>
      <c r="U142" s="73"/>
      <c r="V142" s="73"/>
      <c r="W142" s="73"/>
      <c r="X142" s="73"/>
      <c r="Y142" s="73"/>
      <c r="Z142" s="73"/>
      <c r="AA142" s="69">
        <f t="shared" si="197"/>
        <v>93.59</v>
      </c>
      <c r="AB142" s="69">
        <f t="shared" si="198"/>
        <v>280.77</v>
      </c>
      <c r="AC142" s="69">
        <f t="shared" si="199"/>
        <v>0</v>
      </c>
      <c r="AD142" s="40">
        <f>'Detran MT'!G143</f>
        <v>60.46</v>
      </c>
      <c r="AE142" s="40">
        <f>'Detran MT'!H143</f>
        <v>11.83</v>
      </c>
      <c r="AF142" s="40">
        <f>'Detran MT'!I143</f>
        <v>0</v>
      </c>
      <c r="AG142" s="40">
        <f>'Detran MT'!J143</f>
        <v>64.16</v>
      </c>
      <c r="AH142" s="40">
        <f>'Detran MT'!K143</f>
        <v>75.989999999999995</v>
      </c>
      <c r="AI142" s="40">
        <f>'Detran MT'!L143</f>
        <v>35.49</v>
      </c>
      <c r="AJ142" s="40">
        <f>'Detran MT'!M143</f>
        <v>0</v>
      </c>
      <c r="AK142" s="40">
        <f>'Detran MT'!N143</f>
        <v>192.48</v>
      </c>
      <c r="AL142" s="40">
        <f>'Detran MT'!O143</f>
        <v>227.97</v>
      </c>
      <c r="AM142" s="40">
        <f>'Detran Inical'!G142</f>
        <v>75.06</v>
      </c>
      <c r="AN142" s="40">
        <f>'Detran Inical'!H142</f>
        <v>94.35</v>
      </c>
      <c r="AO142" s="40">
        <f>'Detran Inical'!I142</f>
        <v>283.05</v>
      </c>
      <c r="AP142" s="92">
        <f t="shared" si="3"/>
        <v>8.05511393746694E-3</v>
      </c>
      <c r="AQ142" s="69">
        <f t="shared" si="200"/>
        <v>93.59</v>
      </c>
      <c r="AR142" s="69">
        <f t="shared" si="201"/>
        <v>280.77</v>
      </c>
      <c r="AS142" s="69">
        <f t="shared" si="4"/>
        <v>0</v>
      </c>
      <c r="AT142" s="69">
        <f t="shared" si="202"/>
        <v>93.59</v>
      </c>
      <c r="AU142" s="69">
        <f t="shared" si="204"/>
        <v>225.18</v>
      </c>
      <c r="AV142" s="69">
        <f t="shared" ref="AV142:AW142" si="246">H142-AT142</f>
        <v>0</v>
      </c>
      <c r="AW142" s="69">
        <f t="shared" si="246"/>
        <v>55.589999999999975</v>
      </c>
      <c r="AX142" s="150">
        <v>280.77</v>
      </c>
    </row>
    <row r="143" spans="1:50" ht="28.5" x14ac:dyDescent="0.2">
      <c r="A143" s="88" t="s">
        <v>957</v>
      </c>
      <c r="B143" s="88" t="s">
        <v>958</v>
      </c>
      <c r="C143" s="88" t="s">
        <v>21</v>
      </c>
      <c r="D143" s="89" t="s">
        <v>959</v>
      </c>
      <c r="E143" s="88" t="s">
        <v>159</v>
      </c>
      <c r="F143" s="90">
        <v>3</v>
      </c>
      <c r="G143" s="91">
        <f>'Orçamento Analítico'!J1294</f>
        <v>299.81</v>
      </c>
      <c r="H143" s="91">
        <f>'Orçamento Analítico'!J1303</f>
        <v>373.86</v>
      </c>
      <c r="I143" s="91">
        <f t="shared" si="196"/>
        <v>1121.58</v>
      </c>
      <c r="J143" s="73"/>
      <c r="K143" s="73"/>
      <c r="L143" s="73"/>
      <c r="M143" s="73"/>
      <c r="N143" s="73"/>
      <c r="O143" s="73"/>
      <c r="P143" s="73"/>
      <c r="Q143" s="73"/>
      <c r="R143" s="73"/>
      <c r="S143" s="73"/>
      <c r="T143" s="73"/>
      <c r="U143" s="73"/>
      <c r="V143" s="73"/>
      <c r="W143" s="73"/>
      <c r="X143" s="73"/>
      <c r="Y143" s="73"/>
      <c r="Z143" s="73"/>
      <c r="AA143" s="69">
        <f t="shared" si="197"/>
        <v>373.86</v>
      </c>
      <c r="AB143" s="69">
        <f t="shared" si="198"/>
        <v>1121.58</v>
      </c>
      <c r="AC143" s="69">
        <f t="shared" si="199"/>
        <v>0</v>
      </c>
      <c r="AD143" s="40">
        <f>'Detran MT'!G144</f>
        <v>328.62</v>
      </c>
      <c r="AE143" s="40">
        <f>'Detran MT'!H144</f>
        <v>60.1</v>
      </c>
      <c r="AF143" s="40">
        <f>'Detran MT'!I144</f>
        <v>0</v>
      </c>
      <c r="AG143" s="40">
        <f>'Detran MT'!J144</f>
        <v>352.97</v>
      </c>
      <c r="AH143" s="40">
        <f>'Detran MT'!K144</f>
        <v>413.07</v>
      </c>
      <c r="AI143" s="40">
        <f>'Detran MT'!L144</f>
        <v>180.3</v>
      </c>
      <c r="AJ143" s="40">
        <f>'Detran MT'!M144</f>
        <v>0</v>
      </c>
      <c r="AK143" s="40">
        <f>'Detran MT'!N144</f>
        <v>1058.9100000000001</v>
      </c>
      <c r="AL143" s="40">
        <f>'Detran MT'!O144</f>
        <v>1239.21</v>
      </c>
      <c r="AM143" s="40">
        <f>'Detran Inical'!G143</f>
        <v>408.92</v>
      </c>
      <c r="AN143" s="40">
        <f>'Detran Inical'!H143</f>
        <v>514.01</v>
      </c>
      <c r="AO143" s="40">
        <f>'Detran Inical'!I143</f>
        <v>1542.03</v>
      </c>
      <c r="AP143" s="92">
        <f t="shared" si="3"/>
        <v>0.27266006497928064</v>
      </c>
      <c r="AQ143" s="69">
        <f t="shared" si="200"/>
        <v>373.86</v>
      </c>
      <c r="AR143" s="69">
        <f t="shared" si="201"/>
        <v>1121.58</v>
      </c>
      <c r="AS143" s="69">
        <f t="shared" si="4"/>
        <v>0</v>
      </c>
      <c r="AT143" s="69">
        <f t="shared" si="202"/>
        <v>373.86</v>
      </c>
      <c r="AU143" s="69">
        <f t="shared" si="204"/>
        <v>899.43000000000006</v>
      </c>
      <c r="AV143" s="69">
        <f t="shared" ref="AV143:AW143" si="247">H143-AT143</f>
        <v>0</v>
      </c>
      <c r="AW143" s="69">
        <f t="shared" si="247"/>
        <v>222.14999999999986</v>
      </c>
      <c r="AX143" s="150">
        <v>1121.58</v>
      </c>
    </row>
    <row r="144" spans="1:50" ht="42.75" x14ac:dyDescent="0.2">
      <c r="A144" s="88" t="s">
        <v>970</v>
      </c>
      <c r="B144" s="88" t="s">
        <v>971</v>
      </c>
      <c r="C144" s="88" t="s">
        <v>21</v>
      </c>
      <c r="D144" s="89" t="s">
        <v>972</v>
      </c>
      <c r="E144" s="88" t="s">
        <v>159</v>
      </c>
      <c r="F144" s="90">
        <v>1</v>
      </c>
      <c r="G144" s="91">
        <f>'Orçamento Analítico'!J1307</f>
        <v>533.91</v>
      </c>
      <c r="H144" s="91">
        <f>'Orçamento Analítico'!J1313</f>
        <v>665.78</v>
      </c>
      <c r="I144" s="91">
        <f t="shared" si="196"/>
        <v>665.78</v>
      </c>
      <c r="J144" s="73"/>
      <c r="K144" s="73"/>
      <c r="L144" s="73"/>
      <c r="M144" s="73"/>
      <c r="N144" s="73"/>
      <c r="O144" s="73"/>
      <c r="P144" s="73"/>
      <c r="Q144" s="73"/>
      <c r="R144" s="73"/>
      <c r="S144" s="73"/>
      <c r="T144" s="73"/>
      <c r="U144" s="73"/>
      <c r="V144" s="73"/>
      <c r="W144" s="73"/>
      <c r="X144" s="73"/>
      <c r="Y144" s="73"/>
      <c r="Z144" s="73"/>
      <c r="AA144" s="69">
        <f t="shared" si="197"/>
        <v>665.78</v>
      </c>
      <c r="AB144" s="69">
        <f t="shared" si="198"/>
        <v>665.78</v>
      </c>
      <c r="AC144" s="69">
        <f t="shared" si="199"/>
        <v>0</v>
      </c>
      <c r="AD144" s="40">
        <f>'Detran MT'!G145</f>
        <v>523.6</v>
      </c>
      <c r="AE144" s="40">
        <f>'Detran MT'!H145</f>
        <v>28.28</v>
      </c>
      <c r="AF144" s="40">
        <f>'Detran MT'!I145</f>
        <v>0</v>
      </c>
      <c r="AG144" s="40">
        <f>'Detran MT'!J145</f>
        <v>629.88</v>
      </c>
      <c r="AH144" s="40">
        <f>'Detran MT'!K145</f>
        <v>658.16</v>
      </c>
      <c r="AI144" s="40">
        <f>'Detran MT'!L145</f>
        <v>28.28</v>
      </c>
      <c r="AJ144" s="40">
        <f>'Detran MT'!M145</f>
        <v>0</v>
      </c>
      <c r="AK144" s="40">
        <f>'Detran MT'!N145</f>
        <v>629.88</v>
      </c>
      <c r="AL144" s="40">
        <f>'Detran MT'!O145</f>
        <v>658.16</v>
      </c>
      <c r="AM144" s="40">
        <f>'Detran Inical'!G144</f>
        <v>666.96</v>
      </c>
      <c r="AN144" s="40">
        <f>'Detran Inical'!H144</f>
        <v>838.36</v>
      </c>
      <c r="AO144" s="40">
        <f>'Detran Inical'!I144</f>
        <v>838.36</v>
      </c>
      <c r="AP144" s="92">
        <f t="shared" si="3"/>
        <v>0.20585428694117092</v>
      </c>
      <c r="AQ144" s="69">
        <f t="shared" si="200"/>
        <v>665.78</v>
      </c>
      <c r="AR144" s="69">
        <f t="shared" si="201"/>
        <v>665.78</v>
      </c>
      <c r="AS144" s="69">
        <f t="shared" si="4"/>
        <v>0</v>
      </c>
      <c r="AT144" s="69">
        <f t="shared" si="202"/>
        <v>665.78</v>
      </c>
      <c r="AU144" s="69">
        <f t="shared" si="204"/>
        <v>533.91</v>
      </c>
      <c r="AV144" s="69">
        <f t="shared" ref="AV144:AW144" si="248">H144-AT144</f>
        <v>0</v>
      </c>
      <c r="AW144" s="69">
        <f t="shared" si="248"/>
        <v>131.87</v>
      </c>
      <c r="AX144" s="150">
        <v>665.78</v>
      </c>
    </row>
    <row r="145" spans="1:50" ht="42.75" x14ac:dyDescent="0.2">
      <c r="A145" s="88" t="s">
        <v>977</v>
      </c>
      <c r="B145" s="88" t="s">
        <v>978</v>
      </c>
      <c r="C145" s="88" t="s">
        <v>21</v>
      </c>
      <c r="D145" s="89" t="s">
        <v>979</v>
      </c>
      <c r="E145" s="88" t="s">
        <v>159</v>
      </c>
      <c r="F145" s="90">
        <v>2</v>
      </c>
      <c r="G145" s="91">
        <f>'Orçamento Analítico'!J1317</f>
        <v>694.51</v>
      </c>
      <c r="H145" s="91">
        <f>'Orçamento Analítico'!J1323</f>
        <v>866.05</v>
      </c>
      <c r="I145" s="91">
        <f t="shared" si="196"/>
        <v>1732.1</v>
      </c>
      <c r="J145" s="73"/>
      <c r="K145" s="73"/>
      <c r="L145" s="73"/>
      <c r="M145" s="73"/>
      <c r="N145" s="73"/>
      <c r="O145" s="73"/>
      <c r="P145" s="73"/>
      <c r="Q145" s="73"/>
      <c r="R145" s="73"/>
      <c r="S145" s="73"/>
      <c r="T145" s="73"/>
      <c r="U145" s="73"/>
      <c r="V145" s="73"/>
      <c r="W145" s="73"/>
      <c r="X145" s="73"/>
      <c r="Y145" s="73"/>
      <c r="Z145" s="73"/>
      <c r="AA145" s="69">
        <f t="shared" si="197"/>
        <v>866.05</v>
      </c>
      <c r="AB145" s="69">
        <f t="shared" si="198"/>
        <v>1732.1</v>
      </c>
      <c r="AC145" s="69">
        <f t="shared" si="199"/>
        <v>0</v>
      </c>
      <c r="AD145" s="40">
        <f>'Detran MT'!G146</f>
        <v>632.42999999999995</v>
      </c>
      <c r="AE145" s="40">
        <f>'Detran MT'!H146</f>
        <v>34.29</v>
      </c>
      <c r="AF145" s="40">
        <f>'Detran MT'!I146</f>
        <v>0</v>
      </c>
      <c r="AG145" s="40">
        <f>'Detran MT'!J146</f>
        <v>760.67</v>
      </c>
      <c r="AH145" s="40">
        <f>'Detran MT'!K146</f>
        <v>794.96</v>
      </c>
      <c r="AI145" s="40">
        <f>'Detran MT'!L146</f>
        <v>68.58</v>
      </c>
      <c r="AJ145" s="40">
        <f>'Detran MT'!M146</f>
        <v>0</v>
      </c>
      <c r="AK145" s="40">
        <f>'Detran MT'!N146</f>
        <v>1521.34</v>
      </c>
      <c r="AL145" s="40">
        <f>'Detran MT'!O146</f>
        <v>1589.92</v>
      </c>
      <c r="AM145" s="40">
        <f>'Detran Inical'!G145</f>
        <v>805.54</v>
      </c>
      <c r="AN145" s="40">
        <f>'Detran Inical'!H145</f>
        <v>1012.56</v>
      </c>
      <c r="AO145" s="40">
        <f>'Detran Inical'!I145</f>
        <v>2025.12</v>
      </c>
      <c r="AP145" s="92">
        <f t="shared" si="3"/>
        <v>0.14469266018803828</v>
      </c>
      <c r="AQ145" s="69">
        <f t="shared" si="200"/>
        <v>866.05</v>
      </c>
      <c r="AR145" s="69">
        <f t="shared" si="201"/>
        <v>1732.1</v>
      </c>
      <c r="AS145" s="69">
        <f t="shared" si="4"/>
        <v>0</v>
      </c>
      <c r="AT145" s="69">
        <f t="shared" si="202"/>
        <v>866.05</v>
      </c>
      <c r="AU145" s="69">
        <f t="shared" si="204"/>
        <v>1389.02</v>
      </c>
      <c r="AV145" s="69">
        <f t="shared" ref="AV145:AW145" si="249">H145-AT145</f>
        <v>0</v>
      </c>
      <c r="AW145" s="69">
        <f t="shared" si="249"/>
        <v>343.07999999999993</v>
      </c>
      <c r="AX145" s="150">
        <v>1732.1</v>
      </c>
    </row>
    <row r="146" spans="1:50" ht="28.5" x14ac:dyDescent="0.2">
      <c r="A146" s="88" t="s">
        <v>982</v>
      </c>
      <c r="B146" s="88" t="s">
        <v>983</v>
      </c>
      <c r="C146" s="88" t="s">
        <v>21</v>
      </c>
      <c r="D146" s="89" t="s">
        <v>984</v>
      </c>
      <c r="E146" s="88" t="s">
        <v>159</v>
      </c>
      <c r="F146" s="90">
        <v>45</v>
      </c>
      <c r="G146" s="91">
        <f>'Orçamento Analítico'!J1327</f>
        <v>11.36</v>
      </c>
      <c r="H146" s="91">
        <f>'Orçamento Analítico'!J1333</f>
        <v>14.16</v>
      </c>
      <c r="I146" s="91">
        <f t="shared" si="196"/>
        <v>637.20000000000005</v>
      </c>
      <c r="J146" s="73"/>
      <c r="K146" s="73"/>
      <c r="L146" s="73"/>
      <c r="M146" s="73"/>
      <c r="N146" s="73"/>
      <c r="O146" s="73"/>
      <c r="P146" s="73"/>
      <c r="Q146" s="73"/>
      <c r="R146" s="73"/>
      <c r="S146" s="73"/>
      <c r="T146" s="73"/>
      <c r="U146" s="73"/>
      <c r="V146" s="73"/>
      <c r="W146" s="73"/>
      <c r="X146" s="73"/>
      <c r="Y146" s="73"/>
      <c r="Z146" s="73"/>
      <c r="AA146" s="69">
        <f t="shared" si="197"/>
        <v>14.16</v>
      </c>
      <c r="AB146" s="69">
        <f t="shared" si="198"/>
        <v>637.20000000000005</v>
      </c>
      <c r="AC146" s="69">
        <f t="shared" si="199"/>
        <v>0</v>
      </c>
      <c r="AD146" s="40">
        <f>'Detran MT'!G147</f>
        <v>10.24</v>
      </c>
      <c r="AE146" s="40">
        <f>'Detran MT'!H147</f>
        <v>7.92</v>
      </c>
      <c r="AF146" s="40">
        <f>'Detran MT'!I147</f>
        <v>0</v>
      </c>
      <c r="AG146" s="40">
        <f>'Detran MT'!J147</f>
        <v>4.95</v>
      </c>
      <c r="AH146" s="40">
        <f>'Detran MT'!K147</f>
        <v>12.87</v>
      </c>
      <c r="AI146" s="40">
        <f>'Detran MT'!L147</f>
        <v>356.4</v>
      </c>
      <c r="AJ146" s="40">
        <f>'Detran MT'!M147</f>
        <v>0</v>
      </c>
      <c r="AK146" s="40">
        <f>'Detran MT'!N147</f>
        <v>222.75</v>
      </c>
      <c r="AL146" s="40">
        <f>'Detran MT'!O147</f>
        <v>579.15</v>
      </c>
      <c r="AM146" s="40">
        <f>'Detran Inical'!G146</f>
        <v>11.36</v>
      </c>
      <c r="AN146" s="40">
        <f>'Detran Inical'!H146</f>
        <v>14.27</v>
      </c>
      <c r="AO146" s="40">
        <f>'Detran Inical'!I146</f>
        <v>642.15</v>
      </c>
      <c r="AP146" s="92">
        <f t="shared" si="3"/>
        <v>7.7084793272599317E-3</v>
      </c>
      <c r="AQ146" s="69">
        <f t="shared" si="200"/>
        <v>14.16</v>
      </c>
      <c r="AR146" s="69">
        <f t="shared" si="201"/>
        <v>637.20000000000005</v>
      </c>
      <c r="AS146" s="69">
        <f t="shared" si="4"/>
        <v>0</v>
      </c>
      <c r="AT146" s="69">
        <f t="shared" si="202"/>
        <v>14.16</v>
      </c>
      <c r="AU146" s="69">
        <f t="shared" si="204"/>
        <v>511.2</v>
      </c>
      <c r="AV146" s="69">
        <f t="shared" ref="AV146:AW146" si="250">H146-AT146</f>
        <v>0</v>
      </c>
      <c r="AW146" s="69">
        <f t="shared" si="250"/>
        <v>126.00000000000006</v>
      </c>
      <c r="AX146" s="150">
        <v>637.20000000000005</v>
      </c>
    </row>
    <row r="147" spans="1:50" ht="28.5" x14ac:dyDescent="0.2">
      <c r="A147" s="88" t="s">
        <v>989</v>
      </c>
      <c r="B147" s="88" t="s">
        <v>990</v>
      </c>
      <c r="C147" s="88" t="s">
        <v>21</v>
      </c>
      <c r="D147" s="89" t="s">
        <v>991</v>
      </c>
      <c r="E147" s="88" t="s">
        <v>159</v>
      </c>
      <c r="F147" s="90">
        <v>15</v>
      </c>
      <c r="G147" s="91">
        <f>'Orçamento Analítico'!J1337</f>
        <v>17.54</v>
      </c>
      <c r="H147" s="91">
        <f>'Orçamento Analítico'!J1343</f>
        <v>21.87</v>
      </c>
      <c r="I147" s="91">
        <f t="shared" si="196"/>
        <v>328.05</v>
      </c>
      <c r="J147" s="73"/>
      <c r="K147" s="73"/>
      <c r="L147" s="73"/>
      <c r="M147" s="73"/>
      <c r="N147" s="73"/>
      <c r="O147" s="73"/>
      <c r="P147" s="73"/>
      <c r="Q147" s="73"/>
      <c r="R147" s="73"/>
      <c r="S147" s="73"/>
      <c r="T147" s="73"/>
      <c r="U147" s="73"/>
      <c r="V147" s="73"/>
      <c r="W147" s="73"/>
      <c r="X147" s="73"/>
      <c r="Y147" s="73"/>
      <c r="Z147" s="73"/>
      <c r="AA147" s="69">
        <f t="shared" si="197"/>
        <v>21.87</v>
      </c>
      <c r="AB147" s="69">
        <f t="shared" si="198"/>
        <v>328.05</v>
      </c>
      <c r="AC147" s="69">
        <f t="shared" si="199"/>
        <v>0</v>
      </c>
      <c r="AD147" s="40">
        <f>'Detran MT'!G148</f>
        <v>16.11</v>
      </c>
      <c r="AE147" s="40">
        <f>'Detran MT'!H148</f>
        <v>13.98</v>
      </c>
      <c r="AF147" s="40">
        <f>'Detran MT'!I148</f>
        <v>0</v>
      </c>
      <c r="AG147" s="40">
        <f>'Detran MT'!J148</f>
        <v>6.27</v>
      </c>
      <c r="AH147" s="40">
        <f>'Detran MT'!K148</f>
        <v>20.25</v>
      </c>
      <c r="AI147" s="40">
        <f>'Detran MT'!L148</f>
        <v>209.7</v>
      </c>
      <c r="AJ147" s="40">
        <f>'Detran MT'!M148</f>
        <v>0</v>
      </c>
      <c r="AK147" s="40">
        <f>'Detran MT'!N148</f>
        <v>94.05</v>
      </c>
      <c r="AL147" s="40">
        <f>'Detran MT'!O148</f>
        <v>303.75</v>
      </c>
      <c r="AM147" s="40">
        <f>'Detran Inical'!G147</f>
        <v>17.54</v>
      </c>
      <c r="AN147" s="40">
        <f>'Detran Inical'!H147</f>
        <v>22.04</v>
      </c>
      <c r="AO147" s="40">
        <f>'Detran Inical'!I147</f>
        <v>330.6</v>
      </c>
      <c r="AP147" s="92">
        <f t="shared" si="3"/>
        <v>7.713248638838488E-3</v>
      </c>
      <c r="AQ147" s="69">
        <f t="shared" si="200"/>
        <v>21.87</v>
      </c>
      <c r="AR147" s="69">
        <f t="shared" si="201"/>
        <v>328.05</v>
      </c>
      <c r="AS147" s="69">
        <f t="shared" si="4"/>
        <v>0</v>
      </c>
      <c r="AT147" s="69">
        <f t="shared" si="202"/>
        <v>21.87</v>
      </c>
      <c r="AU147" s="69">
        <f>F147*G147</f>
        <v>263.09999999999997</v>
      </c>
      <c r="AV147" s="69">
        <f t="shared" ref="AV147:AW147" si="251">H147-AT147</f>
        <v>0</v>
      </c>
      <c r="AW147" s="69">
        <f t="shared" si="251"/>
        <v>64.950000000000045</v>
      </c>
      <c r="AX147" s="151">
        <v>284.31</v>
      </c>
    </row>
    <row r="148" spans="1:50" ht="28.5" x14ac:dyDescent="0.2">
      <c r="A148" s="88" t="s">
        <v>992</v>
      </c>
      <c r="B148" s="88" t="s">
        <v>993</v>
      </c>
      <c r="C148" s="88" t="s">
        <v>21</v>
      </c>
      <c r="D148" s="89" t="s">
        <v>994</v>
      </c>
      <c r="E148" s="88" t="s">
        <v>159</v>
      </c>
      <c r="F148" s="90">
        <v>30</v>
      </c>
      <c r="G148" s="91">
        <f>'Orçamento Analítico'!J1347</f>
        <v>30.13</v>
      </c>
      <c r="H148" s="91">
        <f>'Orçamento Analítico'!J1353</f>
        <v>37.57</v>
      </c>
      <c r="I148" s="91">
        <f t="shared" si="196"/>
        <v>1127.0999999999999</v>
      </c>
      <c r="J148" s="73"/>
      <c r="K148" s="73"/>
      <c r="L148" s="73"/>
      <c r="M148" s="73"/>
      <c r="N148" s="73"/>
      <c r="O148" s="73"/>
      <c r="P148" s="73"/>
      <c r="Q148" s="73"/>
      <c r="R148" s="73"/>
      <c r="S148" s="73"/>
      <c r="T148" s="73"/>
      <c r="U148" s="73"/>
      <c r="V148" s="73"/>
      <c r="W148" s="73"/>
      <c r="X148" s="73"/>
      <c r="Y148" s="73"/>
      <c r="Z148" s="73"/>
      <c r="AA148" s="69">
        <f t="shared" si="197"/>
        <v>37.57</v>
      </c>
      <c r="AB148" s="69">
        <f t="shared" si="198"/>
        <v>1127.0999999999999</v>
      </c>
      <c r="AC148" s="69">
        <f t="shared" si="199"/>
        <v>0</v>
      </c>
      <c r="AD148" s="40">
        <f>'Detran MT'!G149</f>
        <v>28.09</v>
      </c>
      <c r="AE148" s="40">
        <f>'Detran MT'!H149</f>
        <v>26.35</v>
      </c>
      <c r="AF148" s="40">
        <f>'Detran MT'!I149</f>
        <v>0</v>
      </c>
      <c r="AG148" s="40">
        <f>'Detran MT'!J149</f>
        <v>8.9499999999999993</v>
      </c>
      <c r="AH148" s="40">
        <f>'Detran MT'!K149</f>
        <v>35.299999999999997</v>
      </c>
      <c r="AI148" s="40">
        <f>'Detran MT'!L149</f>
        <v>790.5</v>
      </c>
      <c r="AJ148" s="40">
        <f>'Detran MT'!M149</f>
        <v>0</v>
      </c>
      <c r="AK148" s="40">
        <f>'Detran MT'!N149</f>
        <v>268.5</v>
      </c>
      <c r="AL148" s="40">
        <f>'Detran MT'!O149</f>
        <v>1059</v>
      </c>
      <c r="AM148" s="40">
        <f>'Detran Inical'!G148</f>
        <v>30.13</v>
      </c>
      <c r="AN148" s="40">
        <f>'Detran Inical'!H148</f>
        <v>37.869999999999997</v>
      </c>
      <c r="AO148" s="40">
        <f>'Detran Inical'!I148</f>
        <v>1136.0999999999999</v>
      </c>
      <c r="AP148" s="92">
        <f t="shared" si="3"/>
        <v>7.9218378663850064E-3</v>
      </c>
      <c r="AQ148" s="69">
        <f t="shared" si="200"/>
        <v>37.57</v>
      </c>
      <c r="AR148" s="69">
        <f t="shared" si="201"/>
        <v>1127.0999999999999</v>
      </c>
      <c r="AS148" s="69">
        <f t="shared" si="4"/>
        <v>0</v>
      </c>
      <c r="AT148" s="69">
        <f t="shared" si="202"/>
        <v>37.57</v>
      </c>
      <c r="AU148" s="69">
        <f t="shared" si="204"/>
        <v>903.9</v>
      </c>
      <c r="AV148" s="69">
        <f t="shared" ref="AV148:AW148" si="252">H148-AT148</f>
        <v>0</v>
      </c>
      <c r="AW148" s="69">
        <f t="shared" si="252"/>
        <v>223.19999999999993</v>
      </c>
      <c r="AX148" s="151">
        <v>828.76</v>
      </c>
    </row>
    <row r="149" spans="1:50" ht="28.5" x14ac:dyDescent="0.2">
      <c r="A149" s="88" t="s">
        <v>996</v>
      </c>
      <c r="B149" s="88" t="s">
        <v>997</v>
      </c>
      <c r="C149" s="88" t="s">
        <v>21</v>
      </c>
      <c r="D149" s="89" t="s">
        <v>998</v>
      </c>
      <c r="E149" s="88" t="s">
        <v>159</v>
      </c>
      <c r="F149" s="90">
        <v>2</v>
      </c>
      <c r="G149" s="91">
        <f>'Orçamento Analítico'!J1357</f>
        <v>39.97</v>
      </c>
      <c r="H149" s="91">
        <f>'Orçamento Analítico'!J1363</f>
        <v>49.84</v>
      </c>
      <c r="I149" s="91">
        <f t="shared" si="196"/>
        <v>99.68</v>
      </c>
      <c r="J149" s="73"/>
      <c r="K149" s="73"/>
      <c r="L149" s="73"/>
      <c r="M149" s="73"/>
      <c r="N149" s="73"/>
      <c r="O149" s="73"/>
      <c r="P149" s="73"/>
      <c r="Q149" s="73"/>
      <c r="R149" s="73"/>
      <c r="S149" s="73"/>
      <c r="T149" s="73"/>
      <c r="U149" s="73"/>
      <c r="V149" s="73"/>
      <c r="W149" s="73"/>
      <c r="X149" s="73"/>
      <c r="Y149" s="73"/>
      <c r="Z149" s="73"/>
      <c r="AA149" s="69">
        <f t="shared" si="197"/>
        <v>49.84</v>
      </c>
      <c r="AB149" s="69">
        <f t="shared" si="198"/>
        <v>99.68</v>
      </c>
      <c r="AC149" s="69">
        <f t="shared" si="199"/>
        <v>0</v>
      </c>
      <c r="AD149" s="40">
        <f>'Detran MT'!G150</f>
        <v>31.22</v>
      </c>
      <c r="AE149" s="40">
        <f>'Detran MT'!H150</f>
        <v>0.78</v>
      </c>
      <c r="AF149" s="40">
        <f>'Detran MT'!I150</f>
        <v>0</v>
      </c>
      <c r="AG149" s="40">
        <f>'Detran MT'!J150</f>
        <v>38.46</v>
      </c>
      <c r="AH149" s="40">
        <f>'Detran MT'!K150</f>
        <v>39.24</v>
      </c>
      <c r="AI149" s="40">
        <f>'Detran MT'!L150</f>
        <v>1.56</v>
      </c>
      <c r="AJ149" s="40">
        <f>'Detran MT'!M150</f>
        <v>0</v>
      </c>
      <c r="AK149" s="40">
        <f>'Detran MT'!N150</f>
        <v>76.92</v>
      </c>
      <c r="AL149" s="40">
        <f>'Detran MT'!O150</f>
        <v>78.48</v>
      </c>
      <c r="AM149" s="40">
        <f>'Detran Inical'!G149</f>
        <v>39.97</v>
      </c>
      <c r="AN149" s="40">
        <f>'Detran Inical'!H149</f>
        <v>50.24</v>
      </c>
      <c r="AO149" s="40">
        <f>'Detran Inical'!I149</f>
        <v>100.48</v>
      </c>
      <c r="AP149" s="92">
        <f t="shared" si="3"/>
        <v>7.9617834394903886E-3</v>
      </c>
      <c r="AQ149" s="69">
        <f t="shared" si="200"/>
        <v>49.84</v>
      </c>
      <c r="AR149" s="69">
        <f t="shared" si="201"/>
        <v>99.68</v>
      </c>
      <c r="AS149" s="69">
        <f t="shared" si="4"/>
        <v>0</v>
      </c>
      <c r="AT149" s="69">
        <f t="shared" si="202"/>
        <v>49.84</v>
      </c>
      <c r="AU149" s="69">
        <f t="shared" si="204"/>
        <v>79.94</v>
      </c>
      <c r="AV149" s="69">
        <f t="shared" ref="AV149:AW149" si="253">H149-AT149</f>
        <v>0</v>
      </c>
      <c r="AW149" s="69">
        <f t="shared" si="253"/>
        <v>19.740000000000009</v>
      </c>
      <c r="AX149" s="150">
        <v>99.68</v>
      </c>
    </row>
    <row r="150" spans="1:50" ht="28.5" x14ac:dyDescent="0.2">
      <c r="A150" s="88" t="s">
        <v>1001</v>
      </c>
      <c r="B150" s="88" t="s">
        <v>1002</v>
      </c>
      <c r="C150" s="88" t="s">
        <v>21</v>
      </c>
      <c r="D150" s="89" t="s">
        <v>1003</v>
      </c>
      <c r="E150" s="88" t="s">
        <v>159</v>
      </c>
      <c r="F150" s="90"/>
      <c r="G150" s="91">
        <f>'Orçamento Analítico'!J1367</f>
        <v>0.63</v>
      </c>
      <c r="H150" s="91">
        <f>'Orçamento Analítico'!J1371</f>
        <v>0.78</v>
      </c>
      <c r="I150" s="91">
        <f t="shared" si="196"/>
        <v>0</v>
      </c>
      <c r="J150" s="73"/>
      <c r="K150" s="73"/>
      <c r="L150" s="73"/>
      <c r="M150" s="73"/>
      <c r="N150" s="73"/>
      <c r="O150" s="73"/>
      <c r="P150" s="73"/>
      <c r="Q150" s="73"/>
      <c r="R150" s="73"/>
      <c r="S150" s="73"/>
      <c r="T150" s="73"/>
      <c r="U150" s="73"/>
      <c r="V150" s="73"/>
      <c r="W150" s="73"/>
      <c r="X150" s="73"/>
      <c r="Y150" s="73"/>
      <c r="Z150" s="73"/>
      <c r="AA150" s="69">
        <f t="shared" si="197"/>
        <v>0.78</v>
      </c>
      <c r="AB150" s="69">
        <f t="shared" si="198"/>
        <v>0</v>
      </c>
      <c r="AC150" s="69">
        <f t="shared" si="199"/>
        <v>0</v>
      </c>
      <c r="AD150" s="40">
        <f>'Detran MT'!G151</f>
        <v>0.6</v>
      </c>
      <c r="AE150" s="40">
        <f>'Detran MT'!H151</f>
        <v>0.6</v>
      </c>
      <c r="AF150" s="40">
        <f>'Detran MT'!I151</f>
        <v>0</v>
      </c>
      <c r="AG150" s="40">
        <f>'Detran MT'!J151</f>
        <v>0.15</v>
      </c>
      <c r="AH150" s="40">
        <f>'Detran MT'!K151</f>
        <v>0.75</v>
      </c>
      <c r="AI150" s="40">
        <f>'Detran MT'!L151</f>
        <v>43.8</v>
      </c>
      <c r="AJ150" s="40">
        <f>'Detran MT'!M151</f>
        <v>0</v>
      </c>
      <c r="AK150" s="40">
        <f>'Detran MT'!N151</f>
        <v>10.95</v>
      </c>
      <c r="AL150" s="40">
        <f>'Detran MT'!O151</f>
        <v>54.75</v>
      </c>
      <c r="AM150" s="40">
        <f>'Detran Inical'!G150</f>
        <v>0.63</v>
      </c>
      <c r="AN150" s="40">
        <f>'Detran Inical'!H150</f>
        <v>0.79</v>
      </c>
      <c r="AO150" s="40">
        <f>'Detran Inical'!I150</f>
        <v>57.67</v>
      </c>
      <c r="AP150" s="92">
        <f t="shared" si="3"/>
        <v>1</v>
      </c>
      <c r="AQ150" s="69">
        <f t="shared" si="200"/>
        <v>0.78</v>
      </c>
      <c r="AR150" s="69">
        <f t="shared" si="201"/>
        <v>0</v>
      </c>
      <c r="AS150" s="69">
        <f t="shared" si="4"/>
        <v>0</v>
      </c>
      <c r="AT150" s="69">
        <f t="shared" si="202"/>
        <v>0.78</v>
      </c>
      <c r="AU150" s="69">
        <f t="shared" si="204"/>
        <v>0</v>
      </c>
      <c r="AV150" s="69">
        <f t="shared" ref="AV150:AW150" si="254">H150-AT150</f>
        <v>0</v>
      </c>
      <c r="AW150" s="69">
        <f t="shared" si="254"/>
        <v>0</v>
      </c>
      <c r="AX150" s="150">
        <v>0</v>
      </c>
    </row>
    <row r="151" spans="1:50" ht="28.5" x14ac:dyDescent="0.2">
      <c r="A151" s="88" t="s">
        <v>1005</v>
      </c>
      <c r="B151" s="88" t="s">
        <v>1006</v>
      </c>
      <c r="C151" s="88" t="s">
        <v>21</v>
      </c>
      <c r="D151" s="89" t="s">
        <v>1007</v>
      </c>
      <c r="E151" s="88" t="s">
        <v>83</v>
      </c>
      <c r="F151" s="90"/>
      <c r="G151" s="91">
        <f>'Orçamento Analítico'!J1375</f>
        <v>0.67</v>
      </c>
      <c r="H151" s="91">
        <f>'Orçamento Analítico'!J1379</f>
        <v>0.83</v>
      </c>
      <c r="I151" s="91">
        <f t="shared" si="196"/>
        <v>0</v>
      </c>
      <c r="J151" s="73"/>
      <c r="K151" s="73"/>
      <c r="L151" s="73"/>
      <c r="M151" s="73"/>
      <c r="N151" s="73"/>
      <c r="O151" s="73"/>
      <c r="P151" s="73"/>
      <c r="Q151" s="73"/>
      <c r="R151" s="73"/>
      <c r="S151" s="73"/>
      <c r="T151" s="73"/>
      <c r="U151" s="73"/>
      <c r="V151" s="73"/>
      <c r="W151" s="73"/>
      <c r="X151" s="73"/>
      <c r="Y151" s="73"/>
      <c r="Z151" s="73"/>
      <c r="AA151" s="69">
        <f t="shared" si="197"/>
        <v>0.83</v>
      </c>
      <c r="AB151" s="69">
        <f t="shared" si="198"/>
        <v>0</v>
      </c>
      <c r="AC151" s="69">
        <f t="shared" si="199"/>
        <v>0</v>
      </c>
      <c r="AD151" s="40">
        <f>'Detran MT'!G152</f>
        <v>0.64</v>
      </c>
      <c r="AE151" s="40">
        <f>'Detran MT'!H152</f>
        <v>0.63</v>
      </c>
      <c r="AF151" s="40">
        <f>'Detran MT'!I152</f>
        <v>0</v>
      </c>
      <c r="AG151" s="40">
        <f>'Detran MT'!J152</f>
        <v>0.17</v>
      </c>
      <c r="AH151" s="40">
        <f>'Detran MT'!K152</f>
        <v>0.8</v>
      </c>
      <c r="AI151" s="40">
        <f>'Detran MT'!L152</f>
        <v>387.45</v>
      </c>
      <c r="AJ151" s="40">
        <f>'Detran MT'!M152</f>
        <v>0</v>
      </c>
      <c r="AK151" s="40">
        <f>'Detran MT'!N152</f>
        <v>104.55</v>
      </c>
      <c r="AL151" s="40">
        <f>'Detran MT'!O152</f>
        <v>492</v>
      </c>
      <c r="AM151" s="40">
        <f>'Detran Inical'!G151</f>
        <v>0.67</v>
      </c>
      <c r="AN151" s="40">
        <f>'Detran Inical'!H151</f>
        <v>0.84</v>
      </c>
      <c r="AO151" s="40">
        <f>'Detran Inical'!I151</f>
        <v>516.6</v>
      </c>
      <c r="AP151" s="92">
        <f t="shared" si="3"/>
        <v>1</v>
      </c>
      <c r="AQ151" s="69">
        <f t="shared" si="200"/>
        <v>0.83</v>
      </c>
      <c r="AR151" s="69">
        <f t="shared" si="201"/>
        <v>0</v>
      </c>
      <c r="AS151" s="69">
        <f t="shared" si="4"/>
        <v>0</v>
      </c>
      <c r="AT151" s="69">
        <f t="shared" si="202"/>
        <v>0.83</v>
      </c>
      <c r="AU151" s="69">
        <f t="shared" si="204"/>
        <v>0</v>
      </c>
      <c r="AV151" s="69">
        <f t="shared" ref="AV151:AW151" si="255">H151-AT151</f>
        <v>0</v>
      </c>
      <c r="AW151" s="69">
        <f t="shared" si="255"/>
        <v>0</v>
      </c>
      <c r="AX151" s="150">
        <v>0</v>
      </c>
    </row>
    <row r="152" spans="1:50" ht="14.25" x14ac:dyDescent="0.2">
      <c r="A152" s="88" t="s">
        <v>1009</v>
      </c>
      <c r="B152" s="88" t="s">
        <v>1010</v>
      </c>
      <c r="C152" s="88" t="s">
        <v>21</v>
      </c>
      <c r="D152" s="89" t="s">
        <v>1011</v>
      </c>
      <c r="E152" s="88" t="s">
        <v>159</v>
      </c>
      <c r="F152" s="90"/>
      <c r="G152" s="91">
        <f>'Orçamento Analítico'!J1383</f>
        <v>1.71</v>
      </c>
      <c r="H152" s="91">
        <f>'Orçamento Analítico'!J1387</f>
        <v>2.13</v>
      </c>
      <c r="I152" s="91">
        <f t="shared" si="196"/>
        <v>0</v>
      </c>
      <c r="J152" s="73"/>
      <c r="K152" s="73"/>
      <c r="L152" s="73"/>
      <c r="M152" s="73"/>
      <c r="N152" s="73"/>
      <c r="O152" s="73"/>
      <c r="P152" s="73"/>
      <c r="Q152" s="73"/>
      <c r="R152" s="73"/>
      <c r="S152" s="73"/>
      <c r="T152" s="73"/>
      <c r="U152" s="73"/>
      <c r="V152" s="73"/>
      <c r="W152" s="73"/>
      <c r="X152" s="73"/>
      <c r="Y152" s="73"/>
      <c r="Z152" s="73"/>
      <c r="AA152" s="69">
        <f t="shared" si="197"/>
        <v>2.13</v>
      </c>
      <c r="AB152" s="69">
        <f t="shared" si="198"/>
        <v>0</v>
      </c>
      <c r="AC152" s="69">
        <f t="shared" si="199"/>
        <v>0</v>
      </c>
      <c r="AD152" s="40">
        <f>'Detran MT'!G153</f>
        <v>1.63</v>
      </c>
      <c r="AE152" s="40">
        <f>'Detran MT'!H153</f>
        <v>1.63</v>
      </c>
      <c r="AF152" s="40">
        <f>'Detran MT'!I153</f>
        <v>0</v>
      </c>
      <c r="AG152" s="40">
        <f>'Detran MT'!J153</f>
        <v>0.41</v>
      </c>
      <c r="AH152" s="40">
        <f>'Detran MT'!K153</f>
        <v>2.04</v>
      </c>
      <c r="AI152" s="40">
        <f>'Detran MT'!L153</f>
        <v>42.38</v>
      </c>
      <c r="AJ152" s="40">
        <f>'Detran MT'!M153</f>
        <v>0</v>
      </c>
      <c r="AK152" s="40">
        <f>'Detran MT'!N153</f>
        <v>10.66</v>
      </c>
      <c r="AL152" s="40">
        <f>'Detran MT'!O153</f>
        <v>53.04</v>
      </c>
      <c r="AM152" s="40">
        <f>'Detran Inical'!G152</f>
        <v>1.71</v>
      </c>
      <c r="AN152" s="40">
        <f>'Detran Inical'!H152</f>
        <v>2.14</v>
      </c>
      <c r="AO152" s="40">
        <f>'Detran Inical'!I152</f>
        <v>55.64</v>
      </c>
      <c r="AP152" s="92">
        <f t="shared" si="3"/>
        <v>1</v>
      </c>
      <c r="AQ152" s="69">
        <f t="shared" si="200"/>
        <v>2.13</v>
      </c>
      <c r="AR152" s="69">
        <f t="shared" si="201"/>
        <v>0</v>
      </c>
      <c r="AS152" s="69">
        <f t="shared" si="4"/>
        <v>0</v>
      </c>
      <c r="AT152" s="69">
        <f t="shared" si="202"/>
        <v>2.13</v>
      </c>
      <c r="AU152" s="69">
        <f t="shared" si="204"/>
        <v>0</v>
      </c>
      <c r="AV152" s="69">
        <f t="shared" ref="AV152:AW152" si="256">H152-AT152</f>
        <v>0</v>
      </c>
      <c r="AW152" s="69">
        <f t="shared" si="256"/>
        <v>0</v>
      </c>
      <c r="AX152" s="150">
        <v>0</v>
      </c>
    </row>
    <row r="153" spans="1:50" ht="42.75" x14ac:dyDescent="0.2">
      <c r="A153" s="88" t="s">
        <v>1596</v>
      </c>
      <c r="B153" s="88" t="s">
        <v>1013</v>
      </c>
      <c r="C153" s="88" t="s">
        <v>21</v>
      </c>
      <c r="D153" s="89" t="s">
        <v>1014</v>
      </c>
      <c r="E153" s="88" t="s">
        <v>159</v>
      </c>
      <c r="F153" s="90"/>
      <c r="G153" s="91">
        <f>'Orçamento Analítico'!J1391</f>
        <v>9.9</v>
      </c>
      <c r="H153" s="91">
        <f>'Orçamento Analítico'!J1393</f>
        <v>12.34</v>
      </c>
      <c r="I153" s="91">
        <f t="shared" si="196"/>
        <v>0</v>
      </c>
      <c r="J153" s="73"/>
      <c r="K153" s="73"/>
      <c r="L153" s="73"/>
      <c r="M153" s="73"/>
      <c r="N153" s="73"/>
      <c r="O153" s="73"/>
      <c r="P153" s="73"/>
      <c r="Q153" s="73"/>
      <c r="R153" s="73"/>
      <c r="S153" s="73"/>
      <c r="T153" s="73"/>
      <c r="U153" s="73"/>
      <c r="V153" s="73"/>
      <c r="W153" s="73"/>
      <c r="X153" s="73"/>
      <c r="Y153" s="73"/>
      <c r="Z153" s="73"/>
      <c r="AA153" s="69">
        <f t="shared" si="197"/>
        <v>12.34</v>
      </c>
      <c r="AB153" s="69">
        <f t="shared" si="198"/>
        <v>0</v>
      </c>
      <c r="AC153" s="69">
        <f t="shared" si="199"/>
        <v>0</v>
      </c>
      <c r="AD153" s="40">
        <f>'Detran MT'!G154</f>
        <v>7.7</v>
      </c>
      <c r="AE153" s="40">
        <f>'Detran MT'!H154</f>
        <v>0</v>
      </c>
      <c r="AF153" s="40">
        <f>'Detran MT'!I154</f>
        <v>0</v>
      </c>
      <c r="AG153" s="40">
        <f>'Detran MT'!J154</f>
        <v>9.67</v>
      </c>
      <c r="AH153" s="40">
        <f>'Detran MT'!K154</f>
        <v>9.67</v>
      </c>
      <c r="AI153" s="40">
        <f>'Detran MT'!L154</f>
        <v>0</v>
      </c>
      <c r="AJ153" s="40">
        <f>'Detran MT'!M154</f>
        <v>0</v>
      </c>
      <c r="AK153" s="40">
        <f>'Detran MT'!N154</f>
        <v>96.7</v>
      </c>
      <c r="AL153" s="40">
        <f>'Detran MT'!O154</f>
        <v>96.7</v>
      </c>
      <c r="AM153" s="40">
        <f>'Detran Inical'!G153</f>
        <v>9.9</v>
      </c>
      <c r="AN153" s="40">
        <f>'Detran Inical'!H153</f>
        <v>12.44</v>
      </c>
      <c r="AO153" s="40">
        <f>'Detran Inical'!I153</f>
        <v>124.4</v>
      </c>
      <c r="AP153" s="92">
        <f t="shared" si="3"/>
        <v>1</v>
      </c>
      <c r="AQ153" s="69">
        <f t="shared" si="200"/>
        <v>12.34</v>
      </c>
      <c r="AR153" s="69">
        <f t="shared" si="201"/>
        <v>0</v>
      </c>
      <c r="AS153" s="69">
        <f t="shared" si="4"/>
        <v>0</v>
      </c>
      <c r="AT153" s="69">
        <f t="shared" si="202"/>
        <v>12.34</v>
      </c>
      <c r="AU153" s="69">
        <f t="shared" si="204"/>
        <v>0</v>
      </c>
      <c r="AV153" s="69">
        <f t="shared" ref="AV153:AW153" si="257">H153-AT153</f>
        <v>0</v>
      </c>
      <c r="AW153" s="69">
        <f t="shared" si="257"/>
        <v>0</v>
      </c>
      <c r="AX153" s="150">
        <v>0</v>
      </c>
    </row>
    <row r="154" spans="1:50" x14ac:dyDescent="0.25">
      <c r="A154" s="77" t="s">
        <v>1016</v>
      </c>
      <c r="B154" s="77" t="s">
        <v>1593</v>
      </c>
      <c r="C154" s="78"/>
      <c r="D154" s="79" t="s">
        <v>1017</v>
      </c>
      <c r="E154" s="80"/>
      <c r="F154" s="81">
        <v>1</v>
      </c>
      <c r="G154" s="80" t="s">
        <v>1594</v>
      </c>
      <c r="H154" s="82"/>
      <c r="I154" s="82">
        <f>SUM(I155:I166)</f>
        <v>8278.760000000002</v>
      </c>
      <c r="J154" s="73"/>
      <c r="K154" s="73"/>
      <c r="L154" s="73"/>
      <c r="M154" s="73"/>
      <c r="N154" s="73"/>
      <c r="O154" s="73"/>
      <c r="P154" s="73"/>
      <c r="Q154" s="73"/>
      <c r="R154" s="73"/>
      <c r="S154" s="73"/>
      <c r="T154" s="73"/>
      <c r="U154" s="73"/>
      <c r="V154" s="73"/>
      <c r="W154" s="73"/>
      <c r="X154" s="73"/>
      <c r="Y154" s="73"/>
      <c r="Z154" s="73"/>
      <c r="AA154" s="69"/>
      <c r="AB154" s="69"/>
      <c r="AC154" s="69"/>
      <c r="AD154" s="73"/>
      <c r="AE154" s="73"/>
      <c r="AF154" s="73"/>
      <c r="AG154" s="85">
        <f t="shared" ref="AG154:AL154" si="258">SUM(AG155:AG166)</f>
        <v>597.02</v>
      </c>
      <c r="AH154" s="85">
        <f t="shared" si="258"/>
        <v>981.07999999999993</v>
      </c>
      <c r="AI154" s="85">
        <f t="shared" si="258"/>
        <v>2334.4346</v>
      </c>
      <c r="AJ154" s="85">
        <f t="shared" si="258"/>
        <v>0</v>
      </c>
      <c r="AK154" s="85">
        <f t="shared" si="258"/>
        <v>7094.3353999999999</v>
      </c>
      <c r="AL154" s="85">
        <f t="shared" si="258"/>
        <v>9428.77</v>
      </c>
      <c r="AM154" s="85"/>
      <c r="AN154" s="85"/>
      <c r="AO154" s="85">
        <f>SUM(AO155:AO166)</f>
        <v>11459.199999999999</v>
      </c>
      <c r="AP154" s="92">
        <f t="shared" si="3"/>
        <v>0.27754468025691126</v>
      </c>
      <c r="AQ154" s="69"/>
      <c r="AR154" s="87">
        <f>SUM(AR155:AR166)</f>
        <v>8278.760000000002</v>
      </c>
      <c r="AS154" s="69">
        <f t="shared" si="4"/>
        <v>0</v>
      </c>
      <c r="AT154" s="69"/>
      <c r="AU154" s="87">
        <f>SUM(AU155:AU166)</f>
        <v>6641.5788000000002</v>
      </c>
      <c r="AV154" s="73"/>
      <c r="AW154" s="73"/>
    </row>
    <row r="155" spans="1:50" ht="28.5" x14ac:dyDescent="0.2">
      <c r="A155" s="88" t="s">
        <v>1018</v>
      </c>
      <c r="B155" s="88" t="s">
        <v>990</v>
      </c>
      <c r="C155" s="88" t="s">
        <v>21</v>
      </c>
      <c r="D155" s="89" t="s">
        <v>991</v>
      </c>
      <c r="E155" s="88" t="s">
        <v>159</v>
      </c>
      <c r="F155" s="90">
        <v>15</v>
      </c>
      <c r="G155" s="91">
        <f>'Orçamento Analítico'!J1398</f>
        <v>17.54</v>
      </c>
      <c r="H155" s="91">
        <f>'Orçamento Analítico'!J1404</f>
        <v>21.87</v>
      </c>
      <c r="I155" s="91">
        <f t="shared" ref="I155:I166" si="259">TRUNC(H155*F155,2)</f>
        <v>328.05</v>
      </c>
      <c r="J155" s="73"/>
      <c r="K155" s="73"/>
      <c r="L155" s="73"/>
      <c r="M155" s="73"/>
      <c r="N155" s="73"/>
      <c r="O155" s="73"/>
      <c r="P155" s="73"/>
      <c r="Q155" s="73"/>
      <c r="R155" s="73"/>
      <c r="S155" s="73"/>
      <c r="T155" s="73"/>
      <c r="U155" s="73"/>
      <c r="V155" s="73"/>
      <c r="W155" s="73"/>
      <c r="X155" s="73"/>
      <c r="Y155" s="73"/>
      <c r="Z155" s="73"/>
      <c r="AA155" s="69">
        <f t="shared" ref="AA155:AA166" si="260">TRUNC(G155*(1+G$2),2)</f>
        <v>21.87</v>
      </c>
      <c r="AB155" s="69">
        <f t="shared" ref="AB155:AB166" si="261">TRUNC(F155*AA155,2)</f>
        <v>328.05</v>
      </c>
      <c r="AC155" s="69">
        <f t="shared" ref="AC155:AC275" si="262">I155-AB155</f>
        <v>0</v>
      </c>
      <c r="AD155" s="40">
        <f>'Detran MT'!G156</f>
        <v>16.11</v>
      </c>
      <c r="AE155" s="40">
        <f>'Detran MT'!H156</f>
        <v>13.98</v>
      </c>
      <c r="AF155" s="40">
        <f>'Detran MT'!I156</f>
        <v>0</v>
      </c>
      <c r="AG155" s="40">
        <f>'Detran MT'!J156</f>
        <v>6.27</v>
      </c>
      <c r="AH155" s="40">
        <f>'Detran MT'!K156</f>
        <v>20.25</v>
      </c>
      <c r="AI155" s="40">
        <f>'Detran MT'!L156</f>
        <v>209.7</v>
      </c>
      <c r="AJ155" s="40">
        <f>'Detran MT'!M156</f>
        <v>0</v>
      </c>
      <c r="AK155" s="40">
        <f>'Detran MT'!N156</f>
        <v>94.05</v>
      </c>
      <c r="AL155" s="40">
        <f>'Detran MT'!O156</f>
        <v>303.75</v>
      </c>
      <c r="AM155" s="40">
        <f>'Detran Inical'!G155</f>
        <v>17.54</v>
      </c>
      <c r="AN155" s="40">
        <f>'Detran Inical'!H155</f>
        <v>22.04</v>
      </c>
      <c r="AO155" s="40">
        <f>'Detran Inical'!I155</f>
        <v>330.6</v>
      </c>
      <c r="AP155" s="92">
        <f t="shared" si="3"/>
        <v>7.713248638838488E-3</v>
      </c>
      <c r="AQ155" s="69">
        <f t="shared" ref="AQ155:AQ166" si="263">TRUNC(G155*(1+G$2),2)</f>
        <v>21.87</v>
      </c>
      <c r="AR155" s="69">
        <f t="shared" ref="AR155:AR166" si="264">TRUNC(F155*H155,2)</f>
        <v>328.05</v>
      </c>
      <c r="AS155" s="69">
        <f t="shared" si="4"/>
        <v>0</v>
      </c>
      <c r="AT155" s="69">
        <f t="shared" ref="AT155:AT166" si="265">TRUNC(G155*(1+G$2),2)</f>
        <v>21.87</v>
      </c>
      <c r="AU155" s="69">
        <f>F155*G155</f>
        <v>263.09999999999997</v>
      </c>
      <c r="AV155" s="69">
        <f t="shared" ref="AV155:AW155" si="266">H155-AT155</f>
        <v>0</v>
      </c>
      <c r="AW155" s="69">
        <f t="shared" si="266"/>
        <v>64.950000000000045</v>
      </c>
    </row>
    <row r="156" spans="1:50" ht="28.5" x14ac:dyDescent="0.2">
      <c r="A156" s="88" t="s">
        <v>1019</v>
      </c>
      <c r="B156" s="88" t="s">
        <v>1020</v>
      </c>
      <c r="C156" s="88" t="s">
        <v>21</v>
      </c>
      <c r="D156" s="89" t="s">
        <v>1021</v>
      </c>
      <c r="E156" s="88" t="s">
        <v>159</v>
      </c>
      <c r="F156" s="90">
        <v>11</v>
      </c>
      <c r="G156" s="91">
        <f>'Orçamento Analítico'!J1408</f>
        <v>32.479999999999997</v>
      </c>
      <c r="H156" s="91">
        <f>'Orçamento Analítico'!J1414</f>
        <v>40.5</v>
      </c>
      <c r="I156" s="91">
        <f t="shared" si="259"/>
        <v>445.5</v>
      </c>
      <c r="J156" s="73"/>
      <c r="K156" s="73"/>
      <c r="L156" s="73"/>
      <c r="M156" s="73"/>
      <c r="N156" s="73"/>
      <c r="O156" s="73"/>
      <c r="P156" s="73"/>
      <c r="Q156" s="73"/>
      <c r="R156" s="73"/>
      <c r="S156" s="73"/>
      <c r="T156" s="73"/>
      <c r="U156" s="73"/>
      <c r="V156" s="73"/>
      <c r="W156" s="73"/>
      <c r="X156" s="73"/>
      <c r="Y156" s="73"/>
      <c r="Z156" s="73"/>
      <c r="AA156" s="69">
        <f t="shared" si="260"/>
        <v>40.5</v>
      </c>
      <c r="AB156" s="69">
        <f t="shared" si="261"/>
        <v>445.5</v>
      </c>
      <c r="AC156" s="69">
        <f t="shared" si="262"/>
        <v>0</v>
      </c>
      <c r="AD156" s="40">
        <f>'Detran MT'!G157</f>
        <v>27.99</v>
      </c>
      <c r="AE156" s="40">
        <f>'Detran MT'!H157</f>
        <v>15.37</v>
      </c>
      <c r="AF156" s="40">
        <f>'Detran MT'!I157</f>
        <v>0</v>
      </c>
      <c r="AG156" s="40">
        <f>'Detran MT'!J157</f>
        <v>19.809999999999999</v>
      </c>
      <c r="AH156" s="40">
        <f>'Detran MT'!K157</f>
        <v>35.18</v>
      </c>
      <c r="AI156" s="40">
        <f>'Detran MT'!L157</f>
        <v>169.07</v>
      </c>
      <c r="AJ156" s="40">
        <f>'Detran MT'!M157</f>
        <v>0</v>
      </c>
      <c r="AK156" s="40">
        <f>'Detran MT'!N157</f>
        <v>217.91</v>
      </c>
      <c r="AL156" s="40">
        <f>'Detran MT'!O157</f>
        <v>386.98</v>
      </c>
      <c r="AM156" s="40">
        <f>'Detran Inical'!G156</f>
        <v>32.479999999999997</v>
      </c>
      <c r="AN156" s="40">
        <f>'Detran Inical'!H156</f>
        <v>40.82</v>
      </c>
      <c r="AO156" s="40">
        <f>'Detran Inical'!I156</f>
        <v>449.02</v>
      </c>
      <c r="AP156" s="92">
        <f t="shared" si="3"/>
        <v>7.839294463498292E-3</v>
      </c>
      <c r="AQ156" s="69">
        <f t="shared" si="263"/>
        <v>40.5</v>
      </c>
      <c r="AR156" s="69">
        <f t="shared" si="264"/>
        <v>445.5</v>
      </c>
      <c r="AS156" s="69">
        <f t="shared" si="4"/>
        <v>0</v>
      </c>
      <c r="AT156" s="69">
        <f t="shared" si="265"/>
        <v>40.5</v>
      </c>
      <c r="AU156" s="69">
        <f t="shared" ref="AU156:AU166" si="267">F156*G156</f>
        <v>357.28</v>
      </c>
      <c r="AV156" s="69">
        <f t="shared" ref="AV156:AW156" si="268">H156-AT156</f>
        <v>0</v>
      </c>
      <c r="AW156" s="69">
        <f t="shared" si="268"/>
        <v>88.220000000000027</v>
      </c>
    </row>
    <row r="157" spans="1:50" ht="28.5" x14ac:dyDescent="0.2">
      <c r="A157" s="88" t="s">
        <v>1025</v>
      </c>
      <c r="B157" s="88" t="s">
        <v>741</v>
      </c>
      <c r="C157" s="88" t="s">
        <v>21</v>
      </c>
      <c r="D157" s="89" t="s">
        <v>742</v>
      </c>
      <c r="E157" s="88" t="s">
        <v>83</v>
      </c>
      <c r="F157" s="90"/>
      <c r="G157" s="91">
        <f>'Orçamento Analítico'!J1418</f>
        <v>7.7</v>
      </c>
      <c r="H157" s="91">
        <f>'Orçamento Analítico'!J1422</f>
        <v>9.6</v>
      </c>
      <c r="I157" s="91">
        <f t="shared" si="259"/>
        <v>0</v>
      </c>
      <c r="J157" s="73"/>
      <c r="K157" s="73"/>
      <c r="L157" s="73"/>
      <c r="M157" s="73"/>
      <c r="N157" s="73"/>
      <c r="O157" s="73"/>
      <c r="P157" s="73"/>
      <c r="Q157" s="73"/>
      <c r="R157" s="73"/>
      <c r="S157" s="73"/>
      <c r="T157" s="73"/>
      <c r="U157" s="73"/>
      <c r="V157" s="73"/>
      <c r="W157" s="73"/>
      <c r="X157" s="73"/>
      <c r="Y157" s="73"/>
      <c r="Z157" s="73"/>
      <c r="AA157" s="69">
        <f t="shared" si="260"/>
        <v>9.6</v>
      </c>
      <c r="AB157" s="69">
        <f t="shared" si="261"/>
        <v>0</v>
      </c>
      <c r="AC157" s="69">
        <f t="shared" si="262"/>
        <v>0</v>
      </c>
      <c r="AD157" s="40">
        <f>'Detran MT'!G158</f>
        <v>7.35</v>
      </c>
      <c r="AE157" s="40">
        <f>'Detran MT'!H158</f>
        <v>7.66</v>
      </c>
      <c r="AF157" s="40">
        <f>'Detran MT'!I158</f>
        <v>0</v>
      </c>
      <c r="AG157" s="40">
        <f>'Detran MT'!J158</f>
        <v>1.57</v>
      </c>
      <c r="AH157" s="40">
        <f>'Detran MT'!K158</f>
        <v>9.23</v>
      </c>
      <c r="AI157" s="40">
        <f>'Detran MT'!L158</f>
        <v>275.76</v>
      </c>
      <c r="AJ157" s="40">
        <f>'Detran MT'!M158</f>
        <v>0</v>
      </c>
      <c r="AK157" s="40">
        <f>'Detran MT'!N158</f>
        <v>56.52</v>
      </c>
      <c r="AL157" s="40">
        <f>'Detran MT'!O158</f>
        <v>332.28</v>
      </c>
      <c r="AM157" s="40">
        <f>'Detran Inical'!G157</f>
        <v>7.7</v>
      </c>
      <c r="AN157" s="40">
        <f>'Detran Inical'!H157</f>
        <v>9.67</v>
      </c>
      <c r="AO157" s="40">
        <f>'Detran Inical'!I157</f>
        <v>348.12</v>
      </c>
      <c r="AP157" s="92">
        <f t="shared" si="3"/>
        <v>1</v>
      </c>
      <c r="AQ157" s="69">
        <f t="shared" si="263"/>
        <v>9.6</v>
      </c>
      <c r="AR157" s="69">
        <f t="shared" si="264"/>
        <v>0</v>
      </c>
      <c r="AS157" s="69">
        <f t="shared" si="4"/>
        <v>0</v>
      </c>
      <c r="AT157" s="69">
        <f t="shared" si="265"/>
        <v>9.6</v>
      </c>
      <c r="AU157" s="69">
        <f t="shared" si="267"/>
        <v>0</v>
      </c>
      <c r="AV157" s="69">
        <f t="shared" ref="AV157:AW157" si="269">H157-AT157</f>
        <v>0</v>
      </c>
      <c r="AW157" s="69">
        <f t="shared" si="269"/>
        <v>0</v>
      </c>
    </row>
    <row r="158" spans="1:50" ht="28.5" x14ac:dyDescent="0.2">
      <c r="A158" s="88" t="s">
        <v>1027</v>
      </c>
      <c r="B158" s="88" t="s">
        <v>817</v>
      </c>
      <c r="C158" s="88" t="s">
        <v>21</v>
      </c>
      <c r="D158" s="89" t="s">
        <v>818</v>
      </c>
      <c r="E158" s="88" t="s">
        <v>83</v>
      </c>
      <c r="F158" s="90"/>
      <c r="G158" s="91">
        <f>'Orçamento Analítico'!J1426</f>
        <v>9.1999999999999993</v>
      </c>
      <c r="H158" s="91">
        <f>'Orçamento Analítico'!J1431</f>
        <v>11.47</v>
      </c>
      <c r="I158" s="91">
        <f t="shared" si="259"/>
        <v>0</v>
      </c>
      <c r="J158" s="73"/>
      <c r="K158" s="73"/>
      <c r="L158" s="73"/>
      <c r="M158" s="73"/>
      <c r="N158" s="73"/>
      <c r="O158" s="73"/>
      <c r="P158" s="73"/>
      <c r="Q158" s="73"/>
      <c r="R158" s="73"/>
      <c r="S158" s="73"/>
      <c r="T158" s="73"/>
      <c r="U158" s="73"/>
      <c r="V158" s="73"/>
      <c r="W158" s="73"/>
      <c r="X158" s="73"/>
      <c r="Y158" s="73"/>
      <c r="Z158" s="73"/>
      <c r="AA158" s="69">
        <f t="shared" si="260"/>
        <v>11.47</v>
      </c>
      <c r="AB158" s="69">
        <f t="shared" si="261"/>
        <v>0</v>
      </c>
      <c r="AC158" s="69">
        <f t="shared" si="262"/>
        <v>0</v>
      </c>
      <c r="AD158" s="40">
        <f>'Detran MT'!G159</f>
        <v>8.2799999999999994</v>
      </c>
      <c r="AE158" s="40">
        <f>'Detran MT'!H159</f>
        <v>6.37</v>
      </c>
      <c r="AF158" s="40">
        <f>'Detran MT'!I159</f>
        <v>0</v>
      </c>
      <c r="AG158" s="40">
        <f>'Detran MT'!J159</f>
        <v>4.03</v>
      </c>
      <c r="AH158" s="40">
        <f>'Detran MT'!K159</f>
        <v>10.4</v>
      </c>
      <c r="AI158" s="40">
        <f>'Detran MT'!L159</f>
        <v>374.93819999999999</v>
      </c>
      <c r="AJ158" s="40">
        <f>'Detran MT'!M159</f>
        <v>0</v>
      </c>
      <c r="AK158" s="40">
        <f>'Detran MT'!N159</f>
        <v>237.20179999999999</v>
      </c>
      <c r="AL158" s="40">
        <f>'Detran MT'!O159</f>
        <v>612.14</v>
      </c>
      <c r="AM158" s="40">
        <f>'Detran Inical'!G158</f>
        <v>9.1999999999999993</v>
      </c>
      <c r="AN158" s="40">
        <f>'Detran Inical'!H158</f>
        <v>11.56</v>
      </c>
      <c r="AO158" s="40">
        <f>'Detran Inical'!I158</f>
        <v>680.42</v>
      </c>
      <c r="AP158" s="92">
        <f t="shared" si="3"/>
        <v>1</v>
      </c>
      <c r="AQ158" s="69">
        <f t="shared" si="263"/>
        <v>11.47</v>
      </c>
      <c r="AR158" s="69">
        <f t="shared" si="264"/>
        <v>0</v>
      </c>
      <c r="AS158" s="69">
        <f t="shared" si="4"/>
        <v>0</v>
      </c>
      <c r="AT158" s="69">
        <f t="shared" si="265"/>
        <v>11.47</v>
      </c>
      <c r="AU158" s="69">
        <f t="shared" si="267"/>
        <v>0</v>
      </c>
      <c r="AV158" s="69">
        <f t="shared" ref="AV158:AW158" si="270">H158-AT158</f>
        <v>0</v>
      </c>
      <c r="AW158" s="69">
        <f t="shared" si="270"/>
        <v>0</v>
      </c>
    </row>
    <row r="159" spans="1:50" ht="42.75" x14ac:dyDescent="0.2">
      <c r="A159" s="88" t="s">
        <v>1029</v>
      </c>
      <c r="B159" s="88" t="s">
        <v>764</v>
      </c>
      <c r="C159" s="88" t="s">
        <v>21</v>
      </c>
      <c r="D159" s="89" t="s">
        <v>765</v>
      </c>
      <c r="E159" s="88" t="s">
        <v>83</v>
      </c>
      <c r="F159" s="90"/>
      <c r="G159" s="91">
        <f>'Orçamento Analítico'!J1435</f>
        <v>18.829999999999998</v>
      </c>
      <c r="H159" s="91">
        <f>'Orçamento Analítico'!J1441</f>
        <v>23.48</v>
      </c>
      <c r="I159" s="91">
        <f t="shared" si="259"/>
        <v>0</v>
      </c>
      <c r="J159" s="73"/>
      <c r="K159" s="73"/>
      <c r="L159" s="73"/>
      <c r="M159" s="73"/>
      <c r="N159" s="73"/>
      <c r="O159" s="73"/>
      <c r="P159" s="73"/>
      <c r="Q159" s="73"/>
      <c r="R159" s="73"/>
      <c r="S159" s="73"/>
      <c r="T159" s="73"/>
      <c r="U159" s="73"/>
      <c r="V159" s="73"/>
      <c r="W159" s="73"/>
      <c r="X159" s="73"/>
      <c r="Y159" s="73"/>
      <c r="Z159" s="73"/>
      <c r="AA159" s="69">
        <f t="shared" si="260"/>
        <v>23.48</v>
      </c>
      <c r="AB159" s="69">
        <f t="shared" si="261"/>
        <v>0</v>
      </c>
      <c r="AC159" s="69">
        <f t="shared" si="262"/>
        <v>0</v>
      </c>
      <c r="AD159" s="40">
        <f>'Detran MT'!G160</f>
        <v>16.559999999999999</v>
      </c>
      <c r="AE159" s="40">
        <f>'Detran MT'!H160</f>
        <v>10.84</v>
      </c>
      <c r="AF159" s="40">
        <f>'Detran MT'!I160</f>
        <v>0</v>
      </c>
      <c r="AG159" s="40">
        <f>'Detran MT'!J160</f>
        <v>9.9700000000000006</v>
      </c>
      <c r="AH159" s="40">
        <f>'Detran MT'!K160</f>
        <v>20.81</v>
      </c>
      <c r="AI159" s="40">
        <f>'Detran MT'!L160</f>
        <v>271</v>
      </c>
      <c r="AJ159" s="40">
        <f>'Detran MT'!M160</f>
        <v>0</v>
      </c>
      <c r="AK159" s="40">
        <f>'Detran MT'!N160</f>
        <v>249.25</v>
      </c>
      <c r="AL159" s="40">
        <f>'Detran MT'!O160</f>
        <v>520.25</v>
      </c>
      <c r="AM159" s="40">
        <f>'Detran Inical'!G159</f>
        <v>18.829999999999998</v>
      </c>
      <c r="AN159" s="40">
        <f>'Detran Inical'!H159</f>
        <v>23.66</v>
      </c>
      <c r="AO159" s="40">
        <f>'Detran Inical'!I159</f>
        <v>591.5</v>
      </c>
      <c r="AP159" s="92">
        <f t="shared" si="3"/>
        <v>1</v>
      </c>
      <c r="AQ159" s="69">
        <f t="shared" si="263"/>
        <v>23.48</v>
      </c>
      <c r="AR159" s="69">
        <f t="shared" si="264"/>
        <v>0</v>
      </c>
      <c r="AS159" s="69">
        <f t="shared" si="4"/>
        <v>0</v>
      </c>
      <c r="AT159" s="69">
        <f t="shared" si="265"/>
        <v>23.48</v>
      </c>
      <c r="AU159" s="69">
        <f t="shared" si="267"/>
        <v>0</v>
      </c>
      <c r="AV159" s="69">
        <f t="shared" ref="AV159:AW159" si="271">H159-AT159</f>
        <v>0</v>
      </c>
      <c r="AW159" s="69">
        <f t="shared" si="271"/>
        <v>0</v>
      </c>
    </row>
    <row r="160" spans="1:50" ht="14.25" x14ac:dyDescent="0.2">
      <c r="A160" s="88" t="s">
        <v>1030</v>
      </c>
      <c r="B160" s="88" t="s">
        <v>1031</v>
      </c>
      <c r="C160" s="88" t="s">
        <v>21</v>
      </c>
      <c r="D160" s="89" t="s">
        <v>1032</v>
      </c>
      <c r="E160" s="88" t="s">
        <v>159</v>
      </c>
      <c r="F160" s="90">
        <v>20</v>
      </c>
      <c r="G160" s="91">
        <f>'Orçamento Analítico'!J1445</f>
        <v>33.75</v>
      </c>
      <c r="H160" s="91">
        <f>'Orçamento Analítico'!J1450</f>
        <v>42.08</v>
      </c>
      <c r="I160" s="91">
        <f t="shared" si="259"/>
        <v>841.6</v>
      </c>
      <c r="J160" s="73"/>
      <c r="K160" s="73"/>
      <c r="L160" s="73"/>
      <c r="M160" s="73"/>
      <c r="N160" s="73"/>
      <c r="O160" s="73"/>
      <c r="P160" s="73"/>
      <c r="Q160" s="73"/>
      <c r="R160" s="73"/>
      <c r="S160" s="73"/>
      <c r="T160" s="73"/>
      <c r="U160" s="73"/>
      <c r="V160" s="73"/>
      <c r="W160" s="73"/>
      <c r="X160" s="73"/>
      <c r="Y160" s="73"/>
      <c r="Z160" s="73"/>
      <c r="AA160" s="69">
        <f t="shared" si="260"/>
        <v>42.08</v>
      </c>
      <c r="AB160" s="69">
        <f t="shared" si="261"/>
        <v>841.6</v>
      </c>
      <c r="AC160" s="69">
        <f t="shared" si="262"/>
        <v>0</v>
      </c>
      <c r="AD160" s="40">
        <f>'Detran MT'!G161</f>
        <v>35.9</v>
      </c>
      <c r="AE160" s="40">
        <f>'Detran MT'!H161</f>
        <v>9.81</v>
      </c>
      <c r="AF160" s="40">
        <f>'Detran MT'!I161</f>
        <v>0</v>
      </c>
      <c r="AG160" s="40">
        <f>'Detran MT'!J161</f>
        <v>35.31</v>
      </c>
      <c r="AH160" s="40">
        <f>'Detran MT'!K161</f>
        <v>45.12</v>
      </c>
      <c r="AI160" s="40">
        <f>'Detran MT'!L161</f>
        <v>196.2</v>
      </c>
      <c r="AJ160" s="40">
        <f>'Detran MT'!M161</f>
        <v>0</v>
      </c>
      <c r="AK160" s="40">
        <f>'Detran MT'!N161</f>
        <v>706.2</v>
      </c>
      <c r="AL160" s="40">
        <f>'Detran MT'!O161</f>
        <v>902.4</v>
      </c>
      <c r="AM160" s="40">
        <f>'Detran Inical'!G160</f>
        <v>43.94</v>
      </c>
      <c r="AN160" s="40">
        <f>'Detran Inical'!H160</f>
        <v>55.23</v>
      </c>
      <c r="AO160" s="40">
        <f>'Detran Inical'!I160</f>
        <v>1104.5999999999999</v>
      </c>
      <c r="AP160" s="92">
        <f t="shared" si="3"/>
        <v>0.23809523809523803</v>
      </c>
      <c r="AQ160" s="69">
        <f t="shared" si="263"/>
        <v>42.08</v>
      </c>
      <c r="AR160" s="69">
        <f t="shared" si="264"/>
        <v>841.6</v>
      </c>
      <c r="AS160" s="69">
        <f t="shared" si="4"/>
        <v>0</v>
      </c>
      <c r="AT160" s="69">
        <f t="shared" si="265"/>
        <v>42.08</v>
      </c>
      <c r="AU160" s="69">
        <f t="shared" si="267"/>
        <v>675</v>
      </c>
      <c r="AV160" s="69">
        <f t="shared" ref="AV160:AW160" si="272">H160-AT160</f>
        <v>0</v>
      </c>
      <c r="AW160" s="69">
        <f t="shared" si="272"/>
        <v>166.60000000000002</v>
      </c>
    </row>
    <row r="161" spans="1:49" ht="14.25" x14ac:dyDescent="0.2">
      <c r="A161" s="88" t="s">
        <v>1037</v>
      </c>
      <c r="B161" s="88" t="s">
        <v>1038</v>
      </c>
      <c r="C161" s="88" t="s">
        <v>21</v>
      </c>
      <c r="D161" s="89" t="s">
        <v>1039</v>
      </c>
      <c r="E161" s="88" t="s">
        <v>159</v>
      </c>
      <c r="F161" s="90">
        <v>3</v>
      </c>
      <c r="G161" s="91">
        <f>'Orçamento Analítico'!J1454</f>
        <v>29.24</v>
      </c>
      <c r="H161" s="91">
        <f>'Orçamento Analítico'!J1459</f>
        <v>36.46</v>
      </c>
      <c r="I161" s="91">
        <f t="shared" si="259"/>
        <v>109.38</v>
      </c>
      <c r="J161" s="73"/>
      <c r="K161" s="73"/>
      <c r="L161" s="73"/>
      <c r="M161" s="73"/>
      <c r="N161" s="73"/>
      <c r="O161" s="73"/>
      <c r="P161" s="73"/>
      <c r="Q161" s="73"/>
      <c r="R161" s="73"/>
      <c r="S161" s="73"/>
      <c r="T161" s="73"/>
      <c r="U161" s="73"/>
      <c r="V161" s="73"/>
      <c r="W161" s="73"/>
      <c r="X161" s="73"/>
      <c r="Y161" s="73"/>
      <c r="Z161" s="73"/>
      <c r="AA161" s="69">
        <f t="shared" si="260"/>
        <v>36.46</v>
      </c>
      <c r="AB161" s="69">
        <f t="shared" si="261"/>
        <v>109.38</v>
      </c>
      <c r="AC161" s="69">
        <f t="shared" si="262"/>
        <v>0</v>
      </c>
      <c r="AD161" s="40">
        <f>'Detran MT'!G162</f>
        <v>24.47</v>
      </c>
      <c r="AE161" s="40">
        <f>'Detran MT'!H162</f>
        <v>9.81</v>
      </c>
      <c r="AF161" s="40">
        <f>'Detran MT'!I162</f>
        <v>0</v>
      </c>
      <c r="AG161" s="40">
        <f>'Detran MT'!J162</f>
        <v>20.94</v>
      </c>
      <c r="AH161" s="40">
        <f>'Detran MT'!K162</f>
        <v>30.75</v>
      </c>
      <c r="AI161" s="40">
        <f>'Detran MT'!L162</f>
        <v>29.43</v>
      </c>
      <c r="AJ161" s="40">
        <f>'Detran MT'!M162</f>
        <v>0</v>
      </c>
      <c r="AK161" s="40">
        <f>'Detran MT'!N162</f>
        <v>62.82</v>
      </c>
      <c r="AL161" s="40">
        <f>'Detran MT'!O162</f>
        <v>92.25</v>
      </c>
      <c r="AM161" s="40">
        <f>'Detran Inical'!G161</f>
        <v>29.24</v>
      </c>
      <c r="AN161" s="40">
        <f>'Detran Inical'!H161</f>
        <v>36.75</v>
      </c>
      <c r="AO161" s="40">
        <f>'Detran Inical'!I161</f>
        <v>110.25</v>
      </c>
      <c r="AP161" s="92">
        <f t="shared" si="3"/>
        <v>7.8911564625850916E-3</v>
      </c>
      <c r="AQ161" s="69">
        <f t="shared" si="263"/>
        <v>36.46</v>
      </c>
      <c r="AR161" s="69">
        <f t="shared" si="264"/>
        <v>109.38</v>
      </c>
      <c r="AS161" s="69">
        <f t="shared" si="4"/>
        <v>0</v>
      </c>
      <c r="AT161" s="69">
        <f t="shared" si="265"/>
        <v>36.46</v>
      </c>
      <c r="AU161" s="69">
        <f t="shared" si="267"/>
        <v>87.72</v>
      </c>
      <c r="AV161" s="69">
        <f t="shared" ref="AV161:AW161" si="273">H161-AT161</f>
        <v>0</v>
      </c>
      <c r="AW161" s="69">
        <f t="shared" si="273"/>
        <v>21.659999999999997</v>
      </c>
    </row>
    <row r="162" spans="1:49" ht="28.5" x14ac:dyDescent="0.2">
      <c r="A162" s="88" t="s">
        <v>1042</v>
      </c>
      <c r="B162" s="88" t="s">
        <v>1043</v>
      </c>
      <c r="C162" s="88" t="s">
        <v>21</v>
      </c>
      <c r="D162" s="89" t="s">
        <v>1044</v>
      </c>
      <c r="E162" s="88" t="s">
        <v>83</v>
      </c>
      <c r="F162" s="90">
        <v>341.64</v>
      </c>
      <c r="G162" s="91">
        <f>'Orçamento Analítico'!J1463</f>
        <v>9.67</v>
      </c>
      <c r="H162" s="91">
        <f>'Orçamento Analítico'!J1468</f>
        <v>12.05</v>
      </c>
      <c r="I162" s="91">
        <f t="shared" si="259"/>
        <v>4116.76</v>
      </c>
      <c r="J162" s="73"/>
      <c r="K162" s="73"/>
      <c r="L162" s="73"/>
      <c r="M162" s="73"/>
      <c r="N162" s="73"/>
      <c r="O162" s="73"/>
      <c r="P162" s="73"/>
      <c r="Q162" s="73"/>
      <c r="R162" s="73"/>
      <c r="S162" s="73"/>
      <c r="T162" s="73"/>
      <c r="U162" s="73"/>
      <c r="V162" s="73"/>
      <c r="W162" s="73"/>
      <c r="X162" s="73"/>
      <c r="Y162" s="73"/>
      <c r="Z162" s="73"/>
      <c r="AA162" s="69">
        <f t="shared" si="260"/>
        <v>12.05</v>
      </c>
      <c r="AB162" s="69">
        <f t="shared" si="261"/>
        <v>4116.76</v>
      </c>
      <c r="AC162" s="69">
        <f t="shared" si="262"/>
        <v>0</v>
      </c>
      <c r="AD162" s="40">
        <f>'Detran MT'!G163</f>
        <v>9.98</v>
      </c>
      <c r="AE162" s="40">
        <f>'Detran MT'!H163</f>
        <v>1.26</v>
      </c>
      <c r="AF162" s="40">
        <f>'Detran MT'!I163</f>
        <v>0</v>
      </c>
      <c r="AG162" s="40">
        <f>'Detran MT'!J163</f>
        <v>11.28</v>
      </c>
      <c r="AH162" s="40">
        <f>'Detran MT'!K163</f>
        <v>12.54</v>
      </c>
      <c r="AI162" s="40">
        <f>'Detran MT'!L163</f>
        <v>430.46640000000002</v>
      </c>
      <c r="AJ162" s="40">
        <f>'Detran MT'!M163</f>
        <v>0</v>
      </c>
      <c r="AK162" s="40">
        <f>'Detran MT'!N163</f>
        <v>3853.6936000000001</v>
      </c>
      <c r="AL162" s="40">
        <f>'Detran MT'!O163</f>
        <v>4284.16</v>
      </c>
      <c r="AM162" s="40">
        <f>'Detran Inical'!G162</f>
        <v>12.55</v>
      </c>
      <c r="AN162" s="40">
        <f>'Detran Inical'!H162</f>
        <v>15.77</v>
      </c>
      <c r="AO162" s="40">
        <f>'Detran Inical'!I162</f>
        <v>5387.66</v>
      </c>
      <c r="AP162" s="92">
        <f t="shared" si="3"/>
        <v>0.23589090625614828</v>
      </c>
      <c r="AQ162" s="69">
        <f t="shared" si="263"/>
        <v>12.05</v>
      </c>
      <c r="AR162" s="69">
        <f t="shared" si="264"/>
        <v>4116.76</v>
      </c>
      <c r="AS162" s="69">
        <f t="shared" si="4"/>
        <v>0</v>
      </c>
      <c r="AT162" s="69">
        <f t="shared" si="265"/>
        <v>12.05</v>
      </c>
      <c r="AU162" s="69">
        <f t="shared" si="267"/>
        <v>3303.6587999999997</v>
      </c>
      <c r="AV162" s="69">
        <f t="shared" ref="AV162:AW162" si="274">H162-AT162</f>
        <v>0</v>
      </c>
      <c r="AW162" s="69">
        <f t="shared" si="274"/>
        <v>813.10120000000052</v>
      </c>
    </row>
    <row r="163" spans="1:49" ht="14.25" x14ac:dyDescent="0.2">
      <c r="A163" s="88" t="s">
        <v>1048</v>
      </c>
      <c r="B163" s="88" t="s">
        <v>1049</v>
      </c>
      <c r="C163" s="88" t="s">
        <v>21</v>
      </c>
      <c r="D163" s="89" t="s">
        <v>1050</v>
      </c>
      <c r="E163" s="88" t="s">
        <v>159</v>
      </c>
      <c r="F163" s="90">
        <v>1</v>
      </c>
      <c r="G163" s="91">
        <f>'Orçamento Analítico'!J1472</f>
        <v>570.92999999999995</v>
      </c>
      <c r="H163" s="91">
        <f>'Orçamento Analítico'!J1477</f>
        <v>711.94</v>
      </c>
      <c r="I163" s="91">
        <f t="shared" si="259"/>
        <v>711.94</v>
      </c>
      <c r="J163" s="73"/>
      <c r="K163" s="73"/>
      <c r="L163" s="73"/>
      <c r="M163" s="73"/>
      <c r="N163" s="73"/>
      <c r="O163" s="73"/>
      <c r="P163" s="73"/>
      <c r="Q163" s="73"/>
      <c r="R163" s="73"/>
      <c r="S163" s="73"/>
      <c r="T163" s="73"/>
      <c r="U163" s="73"/>
      <c r="V163" s="73"/>
      <c r="W163" s="73"/>
      <c r="X163" s="73"/>
      <c r="Y163" s="73"/>
      <c r="Z163" s="73"/>
      <c r="AA163" s="69">
        <f t="shared" si="260"/>
        <v>711.94</v>
      </c>
      <c r="AB163" s="69">
        <f t="shared" si="261"/>
        <v>711.94</v>
      </c>
      <c r="AC163" s="69">
        <f t="shared" si="262"/>
        <v>0</v>
      </c>
      <c r="AD163" s="40">
        <f>'Detran MT'!G164</f>
        <v>496.25</v>
      </c>
      <c r="AE163" s="40">
        <f>'Detran MT'!H164</f>
        <v>295.75</v>
      </c>
      <c r="AF163" s="40">
        <f>'Detran MT'!I164</f>
        <v>0</v>
      </c>
      <c r="AG163" s="40">
        <f>'Detran MT'!J164</f>
        <v>328.03</v>
      </c>
      <c r="AH163" s="40">
        <f>'Detran MT'!K164</f>
        <v>623.78</v>
      </c>
      <c r="AI163" s="40">
        <f>'Detran MT'!L164</f>
        <v>295.75</v>
      </c>
      <c r="AJ163" s="40">
        <f>'Detran MT'!M164</f>
        <v>0</v>
      </c>
      <c r="AK163" s="40">
        <f>'Detran MT'!N164</f>
        <v>328.03</v>
      </c>
      <c r="AL163" s="40">
        <f>'Detran MT'!O164</f>
        <v>623.78</v>
      </c>
      <c r="AM163" s="40">
        <f>'Detran Inical'!G163</f>
        <v>570.92999999999995</v>
      </c>
      <c r="AN163" s="40">
        <f>'Detran Inical'!H163</f>
        <v>717.65</v>
      </c>
      <c r="AO163" s="40">
        <f>'Detran Inical'!I163</f>
        <v>717.65</v>
      </c>
      <c r="AP163" s="92">
        <f t="shared" si="3"/>
        <v>7.9565247683409668E-3</v>
      </c>
      <c r="AQ163" s="69">
        <f t="shared" si="263"/>
        <v>711.94</v>
      </c>
      <c r="AR163" s="69">
        <f t="shared" si="264"/>
        <v>711.94</v>
      </c>
      <c r="AS163" s="69">
        <f t="shared" si="4"/>
        <v>0</v>
      </c>
      <c r="AT163" s="69">
        <f t="shared" si="265"/>
        <v>711.94</v>
      </c>
      <c r="AU163" s="69">
        <f t="shared" si="267"/>
        <v>570.92999999999995</v>
      </c>
      <c r="AV163" s="69">
        <f t="shared" ref="AV163:AW163" si="275">H163-AT163</f>
        <v>0</v>
      </c>
      <c r="AW163" s="69">
        <f t="shared" si="275"/>
        <v>141.0100000000001</v>
      </c>
    </row>
    <row r="164" spans="1:49" ht="28.5" x14ac:dyDescent="0.2">
      <c r="A164" s="88" t="s">
        <v>1053</v>
      </c>
      <c r="B164" s="88" t="s">
        <v>1054</v>
      </c>
      <c r="C164" s="88" t="s">
        <v>63</v>
      </c>
      <c r="D164" s="89" t="s">
        <v>1055</v>
      </c>
      <c r="E164" s="88" t="s">
        <v>116</v>
      </c>
      <c r="F164" s="90">
        <v>6</v>
      </c>
      <c r="G164" s="91">
        <f>'Orçamento Analítico'!J1481</f>
        <v>93.76</v>
      </c>
      <c r="H164" s="91">
        <f>'Orçamento Analítico'!J1486</f>
        <v>116.91</v>
      </c>
      <c r="I164" s="91">
        <f t="shared" si="259"/>
        <v>701.46</v>
      </c>
      <c r="J164" s="73"/>
      <c r="K164" s="73"/>
      <c r="L164" s="73"/>
      <c r="M164" s="73"/>
      <c r="N164" s="73"/>
      <c r="O164" s="73"/>
      <c r="P164" s="73"/>
      <c r="Q164" s="73"/>
      <c r="R164" s="73"/>
      <c r="S164" s="73"/>
      <c r="T164" s="73"/>
      <c r="U164" s="73"/>
      <c r="V164" s="73"/>
      <c r="W164" s="73"/>
      <c r="X164" s="73"/>
      <c r="Y164" s="73"/>
      <c r="Z164" s="73"/>
      <c r="AA164" s="69">
        <f t="shared" si="260"/>
        <v>116.91</v>
      </c>
      <c r="AB164" s="69">
        <f t="shared" si="261"/>
        <v>701.46</v>
      </c>
      <c r="AC164" s="69">
        <f t="shared" si="262"/>
        <v>0</v>
      </c>
      <c r="AD164" s="40">
        <f>'Detran MT'!G165</f>
        <v>75.16</v>
      </c>
      <c r="AE164" s="40">
        <f>'Detran MT'!H165</f>
        <v>12.69</v>
      </c>
      <c r="AF164" s="40">
        <f>'Detran MT'!I165</f>
        <v>0</v>
      </c>
      <c r="AG164" s="40">
        <f>'Detran MT'!J165</f>
        <v>81.78</v>
      </c>
      <c r="AH164" s="40">
        <f>'Detran MT'!K165</f>
        <v>94.47</v>
      </c>
      <c r="AI164" s="40">
        <f>'Detran MT'!L165</f>
        <v>76.14</v>
      </c>
      <c r="AJ164" s="40">
        <f>'Detran MT'!M165</f>
        <v>0</v>
      </c>
      <c r="AK164" s="40">
        <f>'Detran MT'!N165</f>
        <v>490.68</v>
      </c>
      <c r="AL164" s="40">
        <f>'Detran MT'!O165</f>
        <v>566.82000000000005</v>
      </c>
      <c r="AM164" s="40">
        <f>'Detran Inical'!G164</f>
        <v>93.76</v>
      </c>
      <c r="AN164" s="40">
        <f>'Detran Inical'!H164</f>
        <v>117.85</v>
      </c>
      <c r="AO164" s="40">
        <f>'Detran Inical'!I164</f>
        <v>707.1</v>
      </c>
      <c r="AP164" s="92">
        <f t="shared" si="3"/>
        <v>7.9762409843020521E-3</v>
      </c>
      <c r="AQ164" s="69">
        <f t="shared" si="263"/>
        <v>116.91</v>
      </c>
      <c r="AR164" s="69">
        <f t="shared" si="264"/>
        <v>701.46</v>
      </c>
      <c r="AS164" s="69">
        <f t="shared" si="4"/>
        <v>0</v>
      </c>
      <c r="AT164" s="69">
        <f t="shared" si="265"/>
        <v>116.91</v>
      </c>
      <c r="AU164" s="69">
        <f t="shared" si="267"/>
        <v>562.56000000000006</v>
      </c>
      <c r="AV164" s="69">
        <f t="shared" ref="AV164:AW164" si="276">H164-AT164</f>
        <v>0</v>
      </c>
      <c r="AW164" s="69">
        <f t="shared" si="276"/>
        <v>138.89999999999998</v>
      </c>
    </row>
    <row r="165" spans="1:49" ht="28.5" x14ac:dyDescent="0.2">
      <c r="A165" s="88" t="s">
        <v>1058</v>
      </c>
      <c r="B165" s="88" t="s">
        <v>1059</v>
      </c>
      <c r="C165" s="88" t="s">
        <v>63</v>
      </c>
      <c r="D165" s="89" t="s">
        <v>1060</v>
      </c>
      <c r="E165" s="88" t="s">
        <v>116</v>
      </c>
      <c r="F165" s="90">
        <v>20</v>
      </c>
      <c r="G165" s="91">
        <f>'Orçamento Analítico'!J1490</f>
        <v>34.15</v>
      </c>
      <c r="H165" s="91">
        <f>'Orçamento Analítico'!J1494</f>
        <v>42.58</v>
      </c>
      <c r="I165" s="91">
        <f t="shared" si="259"/>
        <v>851.6</v>
      </c>
      <c r="J165" s="73"/>
      <c r="K165" s="73"/>
      <c r="L165" s="73"/>
      <c r="M165" s="73"/>
      <c r="N165" s="73"/>
      <c r="O165" s="73"/>
      <c r="P165" s="73"/>
      <c r="Q165" s="73"/>
      <c r="R165" s="73"/>
      <c r="S165" s="73"/>
      <c r="T165" s="73"/>
      <c r="U165" s="73"/>
      <c r="V165" s="73"/>
      <c r="W165" s="73"/>
      <c r="X165" s="73"/>
      <c r="Y165" s="73"/>
      <c r="Z165" s="73"/>
      <c r="AA165" s="69">
        <f t="shared" si="260"/>
        <v>42.58</v>
      </c>
      <c r="AB165" s="69">
        <f t="shared" si="261"/>
        <v>851.6</v>
      </c>
      <c r="AC165" s="69">
        <f t="shared" si="262"/>
        <v>0</v>
      </c>
      <c r="AD165" s="40">
        <f>'Detran MT'!G166</f>
        <v>26.6</v>
      </c>
      <c r="AE165" s="40">
        <f>'Detran MT'!H166</f>
        <v>0.26</v>
      </c>
      <c r="AF165" s="40">
        <f>'Detran MT'!I166</f>
        <v>0</v>
      </c>
      <c r="AG165" s="40">
        <f>'Detran MT'!J166</f>
        <v>33.17</v>
      </c>
      <c r="AH165" s="40">
        <f>'Detran MT'!K166</f>
        <v>33.43</v>
      </c>
      <c r="AI165" s="40">
        <f>'Detran MT'!L166</f>
        <v>5.2</v>
      </c>
      <c r="AJ165" s="40">
        <f>'Detran MT'!M166</f>
        <v>0</v>
      </c>
      <c r="AK165" s="40">
        <f>'Detran MT'!N166</f>
        <v>663.4</v>
      </c>
      <c r="AL165" s="40">
        <f>'Detran MT'!O166</f>
        <v>668.6</v>
      </c>
      <c r="AM165" s="40">
        <f>'Detran Inical'!G165</f>
        <v>34.15</v>
      </c>
      <c r="AN165" s="40">
        <f>'Detran Inical'!H165</f>
        <v>42.92</v>
      </c>
      <c r="AO165" s="40">
        <f>'Detran Inical'!I165</f>
        <v>858.4</v>
      </c>
      <c r="AP165" s="92">
        <f t="shared" si="3"/>
        <v>7.9217148182665342E-3</v>
      </c>
      <c r="AQ165" s="69">
        <f t="shared" si="263"/>
        <v>42.58</v>
      </c>
      <c r="AR165" s="69">
        <f t="shared" si="264"/>
        <v>851.6</v>
      </c>
      <c r="AS165" s="69">
        <f t="shared" si="4"/>
        <v>0</v>
      </c>
      <c r="AT165" s="69">
        <f t="shared" si="265"/>
        <v>42.58</v>
      </c>
      <c r="AU165" s="69">
        <f t="shared" si="267"/>
        <v>683</v>
      </c>
      <c r="AV165" s="69">
        <f t="shared" ref="AV165:AW165" si="277">H165-AT165</f>
        <v>0</v>
      </c>
      <c r="AW165" s="69">
        <f t="shared" si="277"/>
        <v>168.60000000000002</v>
      </c>
    </row>
    <row r="166" spans="1:49" ht="28.5" x14ac:dyDescent="0.2">
      <c r="A166" s="88" t="s">
        <v>1063</v>
      </c>
      <c r="B166" s="88" t="s">
        <v>1064</v>
      </c>
      <c r="C166" s="88" t="s">
        <v>63</v>
      </c>
      <c r="D166" s="89" t="s">
        <v>1065</v>
      </c>
      <c r="E166" s="88" t="s">
        <v>116</v>
      </c>
      <c r="F166" s="90">
        <v>3</v>
      </c>
      <c r="G166" s="91">
        <f>'Orçamento Analítico'!J1498</f>
        <v>46.11</v>
      </c>
      <c r="H166" s="91">
        <f>'Orçamento Analítico'!J1502</f>
        <v>57.49</v>
      </c>
      <c r="I166" s="91">
        <f t="shared" si="259"/>
        <v>172.47</v>
      </c>
      <c r="J166" s="73"/>
      <c r="K166" s="73"/>
      <c r="L166" s="73"/>
      <c r="M166" s="73"/>
      <c r="N166" s="73"/>
      <c r="O166" s="73"/>
      <c r="P166" s="73"/>
      <c r="Q166" s="73"/>
      <c r="R166" s="73"/>
      <c r="S166" s="73"/>
      <c r="T166" s="73"/>
      <c r="U166" s="73"/>
      <c r="V166" s="73"/>
      <c r="W166" s="73"/>
      <c r="X166" s="73"/>
      <c r="Y166" s="73"/>
      <c r="Z166" s="73"/>
      <c r="AA166" s="69">
        <f t="shared" si="260"/>
        <v>57.49</v>
      </c>
      <c r="AB166" s="69">
        <f t="shared" si="261"/>
        <v>172.47</v>
      </c>
      <c r="AC166" s="69">
        <f t="shared" si="262"/>
        <v>0</v>
      </c>
      <c r="AD166" s="40">
        <f>'Detran MT'!G167</f>
        <v>35.9</v>
      </c>
      <c r="AE166" s="40">
        <f>'Detran MT'!H167</f>
        <v>0.26</v>
      </c>
      <c r="AF166" s="40">
        <f>'Detran MT'!I167</f>
        <v>0</v>
      </c>
      <c r="AG166" s="40">
        <f>'Detran MT'!J167</f>
        <v>44.86</v>
      </c>
      <c r="AH166" s="40">
        <f>'Detran MT'!K167</f>
        <v>45.12</v>
      </c>
      <c r="AI166" s="40">
        <f>'Detran MT'!L167</f>
        <v>0.78</v>
      </c>
      <c r="AJ166" s="40">
        <f>'Detran MT'!M167</f>
        <v>0</v>
      </c>
      <c r="AK166" s="40">
        <f>'Detran MT'!N167</f>
        <v>134.58000000000001</v>
      </c>
      <c r="AL166" s="40">
        <f>'Detran MT'!O167</f>
        <v>135.36000000000001</v>
      </c>
      <c r="AM166" s="40">
        <f>'Detran Inical'!G166</f>
        <v>46.11</v>
      </c>
      <c r="AN166" s="40">
        <f>'Detran Inical'!H166</f>
        <v>57.96</v>
      </c>
      <c r="AO166" s="40">
        <f>'Detran Inical'!I166</f>
        <v>173.88</v>
      </c>
      <c r="AP166" s="92">
        <f t="shared" si="3"/>
        <v>8.1090407177363266E-3</v>
      </c>
      <c r="AQ166" s="69">
        <f t="shared" si="263"/>
        <v>57.49</v>
      </c>
      <c r="AR166" s="69">
        <f t="shared" si="264"/>
        <v>172.47</v>
      </c>
      <c r="AS166" s="69">
        <f t="shared" si="4"/>
        <v>0</v>
      </c>
      <c r="AT166" s="69">
        <f t="shared" si="265"/>
        <v>57.49</v>
      </c>
      <c r="AU166" s="69">
        <f t="shared" si="267"/>
        <v>138.32999999999998</v>
      </c>
      <c r="AV166" s="69">
        <f t="shared" ref="AV166:AW166" si="278">H166-AT166</f>
        <v>0</v>
      </c>
      <c r="AW166" s="69">
        <f t="shared" si="278"/>
        <v>34.140000000000015</v>
      </c>
    </row>
    <row r="167" spans="1:49" x14ac:dyDescent="0.25">
      <c r="A167" s="77" t="s">
        <v>1068</v>
      </c>
      <c r="B167" s="77" t="s">
        <v>1593</v>
      </c>
      <c r="C167" s="78"/>
      <c r="D167" s="79" t="s">
        <v>1069</v>
      </c>
      <c r="E167" s="80"/>
      <c r="F167" s="81">
        <v>1</v>
      </c>
      <c r="G167" s="80" t="s">
        <v>1594</v>
      </c>
      <c r="H167" s="82"/>
      <c r="I167" s="82">
        <f>I168+I207</f>
        <v>34918.270000000004</v>
      </c>
      <c r="J167" s="82">
        <f t="shared" ref="J167:Z167" si="279">I167</f>
        <v>34918.270000000004</v>
      </c>
      <c r="K167" s="82">
        <f t="shared" si="279"/>
        <v>34918.270000000004</v>
      </c>
      <c r="L167" s="82">
        <f t="shared" si="279"/>
        <v>34918.270000000004</v>
      </c>
      <c r="M167" s="82">
        <f t="shared" si="279"/>
        <v>34918.270000000004</v>
      </c>
      <c r="N167" s="82">
        <f t="shared" si="279"/>
        <v>34918.270000000004</v>
      </c>
      <c r="O167" s="82">
        <f t="shared" si="279"/>
        <v>34918.270000000004</v>
      </c>
      <c r="P167" s="82">
        <f t="shared" si="279"/>
        <v>34918.270000000004</v>
      </c>
      <c r="Q167" s="82">
        <f t="shared" si="279"/>
        <v>34918.270000000004</v>
      </c>
      <c r="R167" s="82">
        <f t="shared" si="279"/>
        <v>34918.270000000004</v>
      </c>
      <c r="S167" s="82">
        <f t="shared" si="279"/>
        <v>34918.270000000004</v>
      </c>
      <c r="T167" s="82">
        <f t="shared" si="279"/>
        <v>34918.270000000004</v>
      </c>
      <c r="U167" s="82">
        <f t="shared" si="279"/>
        <v>34918.270000000004</v>
      </c>
      <c r="V167" s="82">
        <f t="shared" si="279"/>
        <v>34918.270000000004</v>
      </c>
      <c r="W167" s="82">
        <f t="shared" si="279"/>
        <v>34918.270000000004</v>
      </c>
      <c r="X167" s="82">
        <f t="shared" si="279"/>
        <v>34918.270000000004</v>
      </c>
      <c r="Y167" s="82">
        <f t="shared" si="279"/>
        <v>34918.270000000004</v>
      </c>
      <c r="Z167" s="82">
        <f t="shared" si="279"/>
        <v>34918.270000000004</v>
      </c>
      <c r="AA167" s="83"/>
      <c r="AB167" s="83">
        <f>AB168+AB207</f>
        <v>34918.270000000004</v>
      </c>
      <c r="AC167" s="84">
        <f t="shared" si="262"/>
        <v>0</v>
      </c>
      <c r="AD167" s="73"/>
      <c r="AE167" s="73"/>
      <c r="AF167" s="73"/>
      <c r="AG167" s="85">
        <f t="shared" ref="AG167:AL167" si="280">AG168+AG207</f>
        <v>12387.14</v>
      </c>
      <c r="AH167" s="85">
        <f t="shared" si="280"/>
        <v>14341.77</v>
      </c>
      <c r="AI167" s="85">
        <f t="shared" si="280"/>
        <v>10064.430699999999</v>
      </c>
      <c r="AJ167" s="85">
        <f t="shared" si="280"/>
        <v>0</v>
      </c>
      <c r="AK167" s="85">
        <f t="shared" si="280"/>
        <v>32508.8593</v>
      </c>
      <c r="AL167" s="85">
        <f t="shared" si="280"/>
        <v>42573.29</v>
      </c>
      <c r="AM167" s="85"/>
      <c r="AN167" s="85"/>
      <c r="AO167" s="85">
        <f>AO168+AO207</f>
        <v>51863.59</v>
      </c>
      <c r="AP167" s="92">
        <f t="shared" si="3"/>
        <v>0.3267286356382193</v>
      </c>
      <c r="AQ167" s="69"/>
      <c r="AR167" s="87">
        <f>AR168+AR207</f>
        <v>34918.270000000004</v>
      </c>
      <c r="AS167" s="69">
        <f t="shared" si="4"/>
        <v>0</v>
      </c>
      <c r="AT167" s="69"/>
      <c r="AU167" s="87">
        <f>AU168+AU207</f>
        <v>28002.443273999997</v>
      </c>
      <c r="AV167" s="73"/>
      <c r="AW167" s="73"/>
    </row>
    <row r="168" spans="1:49" x14ac:dyDescent="0.25">
      <c r="A168" s="77" t="s">
        <v>1070</v>
      </c>
      <c r="B168" s="77" t="s">
        <v>1593</v>
      </c>
      <c r="C168" s="78"/>
      <c r="D168" s="79" t="s">
        <v>1071</v>
      </c>
      <c r="E168" s="80"/>
      <c r="F168" s="81">
        <v>1</v>
      </c>
      <c r="G168" s="80" t="s">
        <v>1594</v>
      </c>
      <c r="H168" s="82">
        <f>'Orçamento Analítico'!J1506</f>
        <v>17552.310000000001</v>
      </c>
      <c r="I168" s="82">
        <f>SUM(I169:I206)</f>
        <v>14083.11</v>
      </c>
      <c r="J168" s="82">
        <f t="shared" ref="J168:Z168" si="281">I168</f>
        <v>14083.11</v>
      </c>
      <c r="K168" s="82">
        <f t="shared" si="281"/>
        <v>14083.11</v>
      </c>
      <c r="L168" s="82">
        <f t="shared" si="281"/>
        <v>14083.11</v>
      </c>
      <c r="M168" s="82">
        <f t="shared" si="281"/>
        <v>14083.11</v>
      </c>
      <c r="N168" s="82">
        <f t="shared" si="281"/>
        <v>14083.11</v>
      </c>
      <c r="O168" s="82">
        <f t="shared" si="281"/>
        <v>14083.11</v>
      </c>
      <c r="P168" s="82">
        <f t="shared" si="281"/>
        <v>14083.11</v>
      </c>
      <c r="Q168" s="82">
        <f t="shared" si="281"/>
        <v>14083.11</v>
      </c>
      <c r="R168" s="82">
        <f t="shared" si="281"/>
        <v>14083.11</v>
      </c>
      <c r="S168" s="82">
        <f t="shared" si="281"/>
        <v>14083.11</v>
      </c>
      <c r="T168" s="82">
        <f t="shared" si="281"/>
        <v>14083.11</v>
      </c>
      <c r="U168" s="82">
        <f t="shared" si="281"/>
        <v>14083.11</v>
      </c>
      <c r="V168" s="82">
        <f t="shared" si="281"/>
        <v>14083.11</v>
      </c>
      <c r="W168" s="82">
        <f t="shared" si="281"/>
        <v>14083.11</v>
      </c>
      <c r="X168" s="82">
        <f t="shared" si="281"/>
        <v>14083.11</v>
      </c>
      <c r="Y168" s="82">
        <f t="shared" si="281"/>
        <v>14083.11</v>
      </c>
      <c r="Z168" s="82">
        <f t="shared" si="281"/>
        <v>14083.11</v>
      </c>
      <c r="AA168" s="83"/>
      <c r="AB168" s="83">
        <f>SUM(AB169:AB206)</f>
        <v>14083.11</v>
      </c>
      <c r="AC168" s="84">
        <f t="shared" si="262"/>
        <v>0</v>
      </c>
      <c r="AD168" s="73"/>
      <c r="AE168" s="73"/>
      <c r="AF168" s="73"/>
      <c r="AG168" s="85">
        <f t="shared" ref="AG168:AL168" si="282">SUM(AG169:AG206)</f>
        <v>3791.1300000000006</v>
      </c>
      <c r="AH168" s="85">
        <f t="shared" si="282"/>
        <v>4262.55</v>
      </c>
      <c r="AI168" s="85">
        <f t="shared" si="282"/>
        <v>3414.28</v>
      </c>
      <c r="AJ168" s="85">
        <f t="shared" si="282"/>
        <v>0</v>
      </c>
      <c r="AK168" s="85">
        <f t="shared" si="282"/>
        <v>12673.669999999998</v>
      </c>
      <c r="AL168" s="85">
        <f t="shared" si="282"/>
        <v>16087.949999999999</v>
      </c>
      <c r="AM168" s="85"/>
      <c r="AN168" s="85"/>
      <c r="AO168" s="85">
        <f>SUM(AO169:AO206)</f>
        <v>19713.860000000004</v>
      </c>
      <c r="AP168" s="92">
        <f t="shared" si="3"/>
        <v>0.28562392144410087</v>
      </c>
      <c r="AQ168" s="69"/>
      <c r="AR168" s="87">
        <f>SUM(AR169:AR206)</f>
        <v>14083.11</v>
      </c>
      <c r="AS168" s="69">
        <f t="shared" si="4"/>
        <v>0</v>
      </c>
      <c r="AT168" s="69"/>
      <c r="AU168" s="87">
        <f>SUM(AU169:AU206)</f>
        <v>11294.036763999999</v>
      </c>
      <c r="AV168" s="73"/>
      <c r="AW168" s="73"/>
    </row>
    <row r="169" spans="1:49" ht="28.5" x14ac:dyDescent="0.2">
      <c r="A169" s="88" t="s">
        <v>1072</v>
      </c>
      <c r="B169" s="88" t="s">
        <v>1073</v>
      </c>
      <c r="C169" s="88" t="s">
        <v>21</v>
      </c>
      <c r="D169" s="89" t="s">
        <v>1074</v>
      </c>
      <c r="E169" s="88" t="s">
        <v>159</v>
      </c>
      <c r="F169" s="90">
        <v>4</v>
      </c>
      <c r="G169" s="91">
        <f>'Orçamento Analítico'!J1508</f>
        <v>242.75</v>
      </c>
      <c r="H169" s="91">
        <f>'Orçamento Analítico'!J1515</f>
        <v>302.7</v>
      </c>
      <c r="I169" s="91">
        <f t="shared" ref="I169:I231" si="283">TRUNC(H169*F169,2)</f>
        <v>1210.8</v>
      </c>
      <c r="J169" s="73"/>
      <c r="K169" s="73"/>
      <c r="L169" s="73"/>
      <c r="M169" s="73"/>
      <c r="N169" s="73"/>
      <c r="O169" s="73"/>
      <c r="P169" s="73"/>
      <c r="Q169" s="73"/>
      <c r="R169" s="73"/>
      <c r="S169" s="73"/>
      <c r="T169" s="73"/>
      <c r="U169" s="73"/>
      <c r="V169" s="73"/>
      <c r="W169" s="73"/>
      <c r="X169" s="73"/>
      <c r="Y169" s="73"/>
      <c r="Z169" s="73"/>
      <c r="AA169" s="69">
        <f t="shared" ref="AA169:AA206" si="284">TRUNC(G169*(1+G$2),2)</f>
        <v>302.7</v>
      </c>
      <c r="AB169" s="69">
        <f t="shared" ref="AB169:AB206" si="285">TRUNC(F169*AA169,2)</f>
        <v>1210.8</v>
      </c>
      <c r="AC169" s="69">
        <f t="shared" si="262"/>
        <v>0</v>
      </c>
      <c r="AD169" s="40">
        <f>'Detran MT'!G170</f>
        <v>279.5</v>
      </c>
      <c r="AE169" s="40">
        <f>'Detran MT'!H170</f>
        <v>50.84</v>
      </c>
      <c r="AF169" s="40">
        <f>'Detran MT'!I170</f>
        <v>0</v>
      </c>
      <c r="AG169" s="40">
        <f>'Detran MT'!J170</f>
        <v>300.49</v>
      </c>
      <c r="AH169" s="40">
        <f>'Detran MT'!K170</f>
        <v>351.33</v>
      </c>
      <c r="AI169" s="40">
        <f>'Detran MT'!L170</f>
        <v>203.36</v>
      </c>
      <c r="AJ169" s="40">
        <f>'Detran MT'!M170</f>
        <v>0</v>
      </c>
      <c r="AK169" s="40">
        <f>'Detran MT'!N170</f>
        <v>1201.96</v>
      </c>
      <c r="AL169" s="40">
        <f>'Detran MT'!O170</f>
        <v>1405.32</v>
      </c>
      <c r="AM169" s="40">
        <f>'Detran Inical'!G169</f>
        <v>347.88</v>
      </c>
      <c r="AN169" s="40">
        <f>'Detran Inical'!H169</f>
        <v>437.28</v>
      </c>
      <c r="AO169" s="40">
        <f>'Detran Inical'!I169</f>
        <v>1749.12</v>
      </c>
      <c r="AP169" s="92">
        <f t="shared" si="3"/>
        <v>0.30776619099890223</v>
      </c>
      <c r="AQ169" s="69">
        <f t="shared" ref="AQ169:AQ206" si="286">TRUNC(G169*(1+G$2),2)</f>
        <v>302.7</v>
      </c>
      <c r="AR169" s="69">
        <f t="shared" ref="AR169:AR206" si="287">TRUNC(F169*H169,2)</f>
        <v>1210.8</v>
      </c>
      <c r="AS169" s="69">
        <f t="shared" si="4"/>
        <v>0</v>
      </c>
      <c r="AT169" s="69">
        <f t="shared" ref="AT169:AT206" si="288">TRUNC(G169*(1+G$2),2)</f>
        <v>302.7</v>
      </c>
      <c r="AU169" s="69">
        <f>F169*G169</f>
        <v>971</v>
      </c>
      <c r="AV169" s="69">
        <f t="shared" ref="AV169:AW169" si="289">H169-AT169</f>
        <v>0</v>
      </c>
      <c r="AW169" s="69">
        <f t="shared" si="289"/>
        <v>239.79999999999995</v>
      </c>
    </row>
    <row r="170" spans="1:49" ht="28.5" x14ac:dyDescent="0.2">
      <c r="A170" s="88" t="s">
        <v>1079</v>
      </c>
      <c r="B170" s="88" t="s">
        <v>1080</v>
      </c>
      <c r="C170" s="88" t="s">
        <v>63</v>
      </c>
      <c r="D170" s="89" t="s">
        <v>1081</v>
      </c>
      <c r="E170" s="88" t="s">
        <v>116</v>
      </c>
      <c r="F170" s="90">
        <v>2</v>
      </c>
      <c r="G170" s="91">
        <f>'Orçamento Analítico'!J1519</f>
        <v>555.94000000000005</v>
      </c>
      <c r="H170" s="91">
        <f>'Orçamento Analítico'!J1530</f>
        <v>693.25</v>
      </c>
      <c r="I170" s="91">
        <f t="shared" si="283"/>
        <v>1386.5</v>
      </c>
      <c r="J170" s="73"/>
      <c r="K170" s="73"/>
      <c r="L170" s="73"/>
      <c r="M170" s="73"/>
      <c r="N170" s="73"/>
      <c r="O170" s="73"/>
      <c r="P170" s="73"/>
      <c r="Q170" s="73"/>
      <c r="R170" s="73"/>
      <c r="S170" s="73"/>
      <c r="T170" s="73"/>
      <c r="U170" s="73"/>
      <c r="V170" s="73"/>
      <c r="W170" s="73"/>
      <c r="X170" s="73"/>
      <c r="Y170" s="73"/>
      <c r="Z170" s="73"/>
      <c r="AA170" s="69">
        <f t="shared" si="284"/>
        <v>693.25</v>
      </c>
      <c r="AB170" s="69">
        <f t="shared" si="285"/>
        <v>1386.5</v>
      </c>
      <c r="AC170" s="69">
        <f t="shared" si="262"/>
        <v>0</v>
      </c>
      <c r="AD170" s="40">
        <f>'Detran MT'!G171</f>
        <v>517.47</v>
      </c>
      <c r="AE170" s="40">
        <f>'Detran MT'!H171</f>
        <v>36.1</v>
      </c>
      <c r="AF170" s="40">
        <f>'Detran MT'!I171</f>
        <v>0</v>
      </c>
      <c r="AG170" s="40">
        <f>'Detran MT'!J171</f>
        <v>614.35</v>
      </c>
      <c r="AH170" s="40">
        <f>'Detran MT'!K171</f>
        <v>650.45000000000005</v>
      </c>
      <c r="AI170" s="40">
        <f>'Detran MT'!L171</f>
        <v>72.2</v>
      </c>
      <c r="AJ170" s="40">
        <f>'Detran MT'!M171</f>
        <v>0</v>
      </c>
      <c r="AK170" s="40">
        <f>'Detran MT'!N171</f>
        <v>1228.7</v>
      </c>
      <c r="AL170" s="40">
        <f>'Detran MT'!O171</f>
        <v>1300.9000000000001</v>
      </c>
      <c r="AM170" s="40">
        <f>'Detran Inical'!G170</f>
        <v>657.29</v>
      </c>
      <c r="AN170" s="40">
        <f>'Detran Inical'!H170</f>
        <v>826.21</v>
      </c>
      <c r="AO170" s="40">
        <f>'Detran Inical'!I170</f>
        <v>1652.42</v>
      </c>
      <c r="AP170" s="92">
        <f t="shared" si="3"/>
        <v>0.16092760920347127</v>
      </c>
      <c r="AQ170" s="69">
        <f t="shared" si="286"/>
        <v>693.25</v>
      </c>
      <c r="AR170" s="69">
        <f t="shared" si="287"/>
        <v>1386.5</v>
      </c>
      <c r="AS170" s="69">
        <f t="shared" si="4"/>
        <v>0</v>
      </c>
      <c r="AT170" s="69">
        <f t="shared" si="288"/>
        <v>693.25</v>
      </c>
      <c r="AU170" s="69">
        <f t="shared" ref="AU170:AU206" si="290">F170*G170</f>
        <v>1111.8800000000001</v>
      </c>
      <c r="AV170" s="69">
        <f t="shared" ref="AV170:AW170" si="291">H170-AT170</f>
        <v>0</v>
      </c>
      <c r="AW170" s="69">
        <f t="shared" si="291"/>
        <v>274.61999999999989</v>
      </c>
    </row>
    <row r="171" spans="1:49" ht="28.5" x14ac:dyDescent="0.2">
      <c r="A171" s="88" t="s">
        <v>1092</v>
      </c>
      <c r="B171" s="88" t="s">
        <v>1093</v>
      </c>
      <c r="C171" s="88" t="s">
        <v>21</v>
      </c>
      <c r="D171" s="89" t="s">
        <v>1094</v>
      </c>
      <c r="E171" s="88" t="s">
        <v>159</v>
      </c>
      <c r="F171" s="90">
        <v>1</v>
      </c>
      <c r="G171" s="91">
        <f>'Orçamento Analítico'!J1534</f>
        <v>207.86</v>
      </c>
      <c r="H171" s="91">
        <f>'Orçamento Analítico'!J1540</f>
        <v>259.2</v>
      </c>
      <c r="I171" s="91">
        <f t="shared" si="283"/>
        <v>259.2</v>
      </c>
      <c r="J171" s="73"/>
      <c r="K171" s="73"/>
      <c r="L171" s="73"/>
      <c r="M171" s="73"/>
      <c r="N171" s="73"/>
      <c r="O171" s="73"/>
      <c r="P171" s="73"/>
      <c r="Q171" s="73"/>
      <c r="R171" s="73"/>
      <c r="S171" s="73"/>
      <c r="T171" s="73"/>
      <c r="U171" s="73"/>
      <c r="V171" s="73"/>
      <c r="W171" s="73"/>
      <c r="X171" s="73"/>
      <c r="Y171" s="73"/>
      <c r="Z171" s="73"/>
      <c r="AA171" s="69">
        <f t="shared" si="284"/>
        <v>259.2</v>
      </c>
      <c r="AB171" s="69">
        <f t="shared" si="285"/>
        <v>259.2</v>
      </c>
      <c r="AC171" s="69">
        <f t="shared" si="262"/>
        <v>0</v>
      </c>
      <c r="AD171" s="40">
        <f>'Detran MT'!G172</f>
        <v>164.27</v>
      </c>
      <c r="AE171" s="40">
        <f>'Detran MT'!H172</f>
        <v>14.9</v>
      </c>
      <c r="AF171" s="40">
        <f>'Detran MT'!I172</f>
        <v>0</v>
      </c>
      <c r="AG171" s="40">
        <f>'Detran MT'!J172</f>
        <v>191.58</v>
      </c>
      <c r="AH171" s="40">
        <f>'Detran MT'!K172</f>
        <v>206.48</v>
      </c>
      <c r="AI171" s="40">
        <f>'Detran MT'!L172</f>
        <v>14.9</v>
      </c>
      <c r="AJ171" s="40">
        <f>'Detran MT'!M172</f>
        <v>0</v>
      </c>
      <c r="AK171" s="40">
        <f>'Detran MT'!N172</f>
        <v>191.58</v>
      </c>
      <c r="AL171" s="40">
        <f>'Detran MT'!O172</f>
        <v>206.48</v>
      </c>
      <c r="AM171" s="40">
        <f>'Detran Inical'!G171</f>
        <v>207.86</v>
      </c>
      <c r="AN171" s="40">
        <f>'Detran Inical'!H171</f>
        <v>261.27999999999997</v>
      </c>
      <c r="AO171" s="40">
        <f>'Detran Inical'!I171</f>
        <v>261.27999999999997</v>
      </c>
      <c r="AP171" s="92">
        <f t="shared" si="3"/>
        <v>7.9608083282302067E-3</v>
      </c>
      <c r="AQ171" s="69">
        <f t="shared" si="286"/>
        <v>259.2</v>
      </c>
      <c r="AR171" s="69">
        <f t="shared" si="287"/>
        <v>259.2</v>
      </c>
      <c r="AS171" s="69">
        <f t="shared" si="4"/>
        <v>0</v>
      </c>
      <c r="AT171" s="69">
        <f t="shared" si="288"/>
        <v>259.2</v>
      </c>
      <c r="AU171" s="69">
        <f t="shared" si="290"/>
        <v>207.86</v>
      </c>
      <c r="AV171" s="69">
        <f t="shared" ref="AV171:AW171" si="292">H171-AT171</f>
        <v>0</v>
      </c>
      <c r="AW171" s="69">
        <f t="shared" si="292"/>
        <v>51.339999999999975</v>
      </c>
    </row>
    <row r="172" spans="1:49" ht="28.5" x14ac:dyDescent="0.2">
      <c r="A172" s="88" t="s">
        <v>1097</v>
      </c>
      <c r="B172" s="88" t="s">
        <v>1082</v>
      </c>
      <c r="C172" s="88" t="s">
        <v>21</v>
      </c>
      <c r="D172" s="89" t="s">
        <v>1083</v>
      </c>
      <c r="E172" s="88" t="s">
        <v>159</v>
      </c>
      <c r="F172" s="90">
        <v>6</v>
      </c>
      <c r="G172" s="91">
        <f>'Orçamento Analítico'!J1544</f>
        <v>73.680000000000007</v>
      </c>
      <c r="H172" s="91">
        <f>'Orçamento Analítico'!J1550</f>
        <v>91.87</v>
      </c>
      <c r="I172" s="91">
        <f t="shared" si="283"/>
        <v>551.22</v>
      </c>
      <c r="J172" s="73"/>
      <c r="K172" s="73"/>
      <c r="L172" s="73"/>
      <c r="M172" s="73"/>
      <c r="N172" s="73"/>
      <c r="O172" s="73"/>
      <c r="P172" s="73"/>
      <c r="Q172" s="73"/>
      <c r="R172" s="73"/>
      <c r="S172" s="73"/>
      <c r="T172" s="73"/>
      <c r="U172" s="73"/>
      <c r="V172" s="73"/>
      <c r="W172" s="73"/>
      <c r="X172" s="73"/>
      <c r="Y172" s="73"/>
      <c r="Z172" s="73"/>
      <c r="AA172" s="69">
        <f t="shared" si="284"/>
        <v>91.87</v>
      </c>
      <c r="AB172" s="69">
        <f t="shared" si="285"/>
        <v>551.22</v>
      </c>
      <c r="AC172" s="69">
        <f t="shared" si="262"/>
        <v>0</v>
      </c>
      <c r="AD172" s="40">
        <f>'Detran MT'!G173</f>
        <v>58.27</v>
      </c>
      <c r="AE172" s="40">
        <f>'Detran MT'!H173</f>
        <v>5.59</v>
      </c>
      <c r="AF172" s="40">
        <f>'Detran MT'!I173</f>
        <v>0</v>
      </c>
      <c r="AG172" s="40">
        <f>'Detran MT'!J173</f>
        <v>67.650000000000006</v>
      </c>
      <c r="AH172" s="40">
        <f>'Detran MT'!K173</f>
        <v>73.239999999999995</v>
      </c>
      <c r="AI172" s="40">
        <f>'Detran MT'!L173</f>
        <v>33.54</v>
      </c>
      <c r="AJ172" s="40">
        <f>'Detran MT'!M173</f>
        <v>0</v>
      </c>
      <c r="AK172" s="40">
        <f>'Detran MT'!N173</f>
        <v>405.9</v>
      </c>
      <c r="AL172" s="40">
        <f>'Detran MT'!O173</f>
        <v>439.44</v>
      </c>
      <c r="AM172" s="40">
        <f>'Detran Inical'!G172</f>
        <v>73.680000000000007</v>
      </c>
      <c r="AN172" s="40">
        <f>'Detran Inical'!H172</f>
        <v>92.61</v>
      </c>
      <c r="AO172" s="40">
        <f>'Detran Inical'!I172</f>
        <v>555.66</v>
      </c>
      <c r="AP172" s="92">
        <f t="shared" si="3"/>
        <v>7.9904977864160287E-3</v>
      </c>
      <c r="AQ172" s="69">
        <f t="shared" si="286"/>
        <v>91.87</v>
      </c>
      <c r="AR172" s="69">
        <f t="shared" si="287"/>
        <v>551.22</v>
      </c>
      <c r="AS172" s="69">
        <f t="shared" si="4"/>
        <v>0</v>
      </c>
      <c r="AT172" s="69">
        <f t="shared" si="288"/>
        <v>91.87</v>
      </c>
      <c r="AU172" s="69">
        <f t="shared" si="290"/>
        <v>442.08000000000004</v>
      </c>
      <c r="AV172" s="69">
        <f t="shared" ref="AV172:AW172" si="293">H172-AT172</f>
        <v>0</v>
      </c>
      <c r="AW172" s="69">
        <f t="shared" si="293"/>
        <v>109.13999999999999</v>
      </c>
    </row>
    <row r="173" spans="1:49" ht="28.5" x14ac:dyDescent="0.2">
      <c r="A173" s="88" t="s">
        <v>1102</v>
      </c>
      <c r="B173" s="88" t="s">
        <v>1103</v>
      </c>
      <c r="C173" s="88" t="s">
        <v>21</v>
      </c>
      <c r="D173" s="89" t="s">
        <v>1104</v>
      </c>
      <c r="E173" s="88" t="s">
        <v>159</v>
      </c>
      <c r="F173" s="90">
        <v>1</v>
      </c>
      <c r="G173" s="91">
        <f>'Orçamento Analítico'!J1554</f>
        <v>79.5</v>
      </c>
      <c r="H173" s="91">
        <f>'Orçamento Analítico'!J1560</f>
        <v>99.13</v>
      </c>
      <c r="I173" s="91">
        <f t="shared" si="283"/>
        <v>99.13</v>
      </c>
      <c r="J173" s="73"/>
      <c r="K173" s="73"/>
      <c r="L173" s="73"/>
      <c r="M173" s="73"/>
      <c r="N173" s="73"/>
      <c r="O173" s="73"/>
      <c r="P173" s="73"/>
      <c r="Q173" s="73"/>
      <c r="R173" s="73"/>
      <c r="S173" s="73"/>
      <c r="T173" s="73"/>
      <c r="U173" s="73"/>
      <c r="V173" s="73"/>
      <c r="W173" s="73"/>
      <c r="X173" s="73"/>
      <c r="Y173" s="73"/>
      <c r="Z173" s="73"/>
      <c r="AA173" s="69">
        <f t="shared" si="284"/>
        <v>99.13</v>
      </c>
      <c r="AB173" s="69">
        <f t="shared" si="285"/>
        <v>99.13</v>
      </c>
      <c r="AC173" s="69">
        <f t="shared" si="262"/>
        <v>0</v>
      </c>
      <c r="AD173" s="40">
        <f>'Detran MT'!G174</f>
        <v>62.8</v>
      </c>
      <c r="AE173" s="40">
        <f>'Detran MT'!H174</f>
        <v>5.59</v>
      </c>
      <c r="AF173" s="40">
        <f>'Detran MT'!I174</f>
        <v>0</v>
      </c>
      <c r="AG173" s="40">
        <f>'Detran MT'!J174</f>
        <v>73.34</v>
      </c>
      <c r="AH173" s="40">
        <f>'Detran MT'!K174</f>
        <v>78.930000000000007</v>
      </c>
      <c r="AI173" s="40">
        <f>'Detran MT'!L174</f>
        <v>5.59</v>
      </c>
      <c r="AJ173" s="40">
        <f>'Detran MT'!M174</f>
        <v>0</v>
      </c>
      <c r="AK173" s="40">
        <f>'Detran MT'!N174</f>
        <v>73.34</v>
      </c>
      <c r="AL173" s="40">
        <f>'Detran MT'!O174</f>
        <v>78.930000000000007</v>
      </c>
      <c r="AM173" s="40">
        <f>'Detran Inical'!G173</f>
        <v>79.5</v>
      </c>
      <c r="AN173" s="40">
        <f>'Detran Inical'!H173</f>
        <v>99.93</v>
      </c>
      <c r="AO173" s="40">
        <f>'Detran Inical'!I173</f>
        <v>99.93</v>
      </c>
      <c r="AP173" s="92">
        <f t="shared" si="3"/>
        <v>8.005603922746074E-3</v>
      </c>
      <c r="AQ173" s="69">
        <f t="shared" si="286"/>
        <v>99.13</v>
      </c>
      <c r="AR173" s="69">
        <f t="shared" si="287"/>
        <v>99.13</v>
      </c>
      <c r="AS173" s="69">
        <f t="shared" si="4"/>
        <v>0</v>
      </c>
      <c r="AT173" s="69">
        <f t="shared" si="288"/>
        <v>99.13</v>
      </c>
      <c r="AU173" s="69">
        <f t="shared" si="290"/>
        <v>79.5</v>
      </c>
      <c r="AV173" s="69">
        <f t="shared" ref="AV173:AW173" si="294">H173-AT173</f>
        <v>0</v>
      </c>
      <c r="AW173" s="69">
        <f t="shared" si="294"/>
        <v>19.629999999999995</v>
      </c>
    </row>
    <row r="174" spans="1:49" ht="28.5" x14ac:dyDescent="0.2">
      <c r="A174" s="88" t="s">
        <v>1107</v>
      </c>
      <c r="B174" s="88" t="s">
        <v>1084</v>
      </c>
      <c r="C174" s="88" t="s">
        <v>21</v>
      </c>
      <c r="D174" s="89" t="s">
        <v>1085</v>
      </c>
      <c r="E174" s="88" t="s">
        <v>159</v>
      </c>
      <c r="F174" s="90">
        <v>7</v>
      </c>
      <c r="G174" s="91">
        <f>'Orçamento Analítico'!J1564</f>
        <v>188.75113999999996</v>
      </c>
      <c r="H174" s="91">
        <f>'Orçamento Analítico'!J1570</f>
        <v>235.37</v>
      </c>
      <c r="I174" s="91">
        <f t="shared" si="283"/>
        <v>1647.59</v>
      </c>
      <c r="J174" s="73"/>
      <c r="K174" s="73"/>
      <c r="L174" s="73"/>
      <c r="M174" s="73"/>
      <c r="N174" s="73"/>
      <c r="O174" s="73"/>
      <c r="P174" s="73"/>
      <c r="Q174" s="73"/>
      <c r="R174" s="73"/>
      <c r="S174" s="73"/>
      <c r="T174" s="73"/>
      <c r="U174" s="73"/>
      <c r="V174" s="73"/>
      <c r="W174" s="73"/>
      <c r="X174" s="73"/>
      <c r="Y174" s="73"/>
      <c r="Z174" s="73"/>
      <c r="AA174" s="69">
        <f t="shared" si="284"/>
        <v>235.37</v>
      </c>
      <c r="AB174" s="69">
        <f t="shared" si="285"/>
        <v>1647.59</v>
      </c>
      <c r="AC174" s="69">
        <f t="shared" si="262"/>
        <v>0</v>
      </c>
      <c r="AD174" s="40">
        <f>'Detran MT'!G175</f>
        <v>176.4</v>
      </c>
      <c r="AE174" s="40">
        <f>'Detran MT'!H175</f>
        <v>8.8000000000000007</v>
      </c>
      <c r="AF174" s="40">
        <f>'Detran MT'!I175</f>
        <v>0</v>
      </c>
      <c r="AG174" s="40">
        <f>'Detran MT'!J175</f>
        <v>212.93</v>
      </c>
      <c r="AH174" s="40">
        <f>'Detran MT'!K175</f>
        <v>221.73</v>
      </c>
      <c r="AI174" s="40">
        <f>'Detran MT'!L175</f>
        <v>61.6</v>
      </c>
      <c r="AJ174" s="40">
        <f>'Detran MT'!M175</f>
        <v>0</v>
      </c>
      <c r="AK174" s="40">
        <f>'Detran MT'!N175</f>
        <v>1490.51</v>
      </c>
      <c r="AL174" s="40">
        <f>'Detran MT'!O175</f>
        <v>1552.11</v>
      </c>
      <c r="AM174" s="40">
        <f>'Detran Inical'!G174</f>
        <v>224.86</v>
      </c>
      <c r="AN174" s="40">
        <f>'Detran Inical'!H174</f>
        <v>282.64</v>
      </c>
      <c r="AO174" s="40">
        <f>'Detran Inical'!I174</f>
        <v>1978.48</v>
      </c>
      <c r="AP174" s="92">
        <f t="shared" si="3"/>
        <v>0.16724455137277106</v>
      </c>
      <c r="AQ174" s="69">
        <f t="shared" si="286"/>
        <v>235.37</v>
      </c>
      <c r="AR174" s="69">
        <f t="shared" si="287"/>
        <v>1647.59</v>
      </c>
      <c r="AS174" s="69">
        <f t="shared" si="4"/>
        <v>0</v>
      </c>
      <c r="AT174" s="69">
        <f t="shared" si="288"/>
        <v>235.37</v>
      </c>
      <c r="AU174" s="69">
        <f t="shared" si="290"/>
        <v>1321.2579799999999</v>
      </c>
      <c r="AV174" s="69">
        <f t="shared" ref="AV174:AW174" si="295">H174-AT174</f>
        <v>0</v>
      </c>
      <c r="AW174" s="69">
        <f t="shared" si="295"/>
        <v>326.33202000000006</v>
      </c>
    </row>
    <row r="175" spans="1:49" ht="28.5" x14ac:dyDescent="0.2">
      <c r="A175" s="88" t="s">
        <v>1110</v>
      </c>
      <c r="B175" s="88" t="s">
        <v>1111</v>
      </c>
      <c r="C175" s="88" t="s">
        <v>21</v>
      </c>
      <c r="D175" s="89" t="s">
        <v>1112</v>
      </c>
      <c r="E175" s="88" t="s">
        <v>159</v>
      </c>
      <c r="F175" s="90"/>
      <c r="G175" s="91">
        <f>'Orçamento Analítico'!J1574</f>
        <v>10.85</v>
      </c>
      <c r="H175" s="91">
        <f>'Orçamento Analítico'!J1584</f>
        <v>13.52</v>
      </c>
      <c r="I175" s="91">
        <f t="shared" si="283"/>
        <v>0</v>
      </c>
      <c r="J175" s="73"/>
      <c r="K175" s="73"/>
      <c r="L175" s="73"/>
      <c r="M175" s="73"/>
      <c r="N175" s="73"/>
      <c r="O175" s="73"/>
      <c r="P175" s="73"/>
      <c r="Q175" s="73"/>
      <c r="R175" s="73"/>
      <c r="S175" s="73"/>
      <c r="T175" s="73"/>
      <c r="U175" s="73"/>
      <c r="V175" s="73"/>
      <c r="W175" s="73"/>
      <c r="X175" s="73"/>
      <c r="Y175" s="73"/>
      <c r="Z175" s="73"/>
      <c r="AA175" s="69">
        <f t="shared" si="284"/>
        <v>13.52</v>
      </c>
      <c r="AB175" s="69">
        <f t="shared" si="285"/>
        <v>0</v>
      </c>
      <c r="AC175" s="69">
        <f t="shared" si="262"/>
        <v>0</v>
      </c>
      <c r="AD175" s="40">
        <f>'Detran MT'!G176</f>
        <v>8.7100000000000009</v>
      </c>
      <c r="AE175" s="40">
        <f>'Detran MT'!H176</f>
        <v>1.67</v>
      </c>
      <c r="AF175" s="40">
        <f>'Detran MT'!I176</f>
        <v>0</v>
      </c>
      <c r="AG175" s="40">
        <f>'Detran MT'!J176</f>
        <v>9.27</v>
      </c>
      <c r="AH175" s="40">
        <f>'Detran MT'!K176</f>
        <v>10.94</v>
      </c>
      <c r="AI175" s="40">
        <f>'Detran MT'!L176</f>
        <v>8.35</v>
      </c>
      <c r="AJ175" s="40">
        <f>'Detran MT'!M176</f>
        <v>0</v>
      </c>
      <c r="AK175" s="40">
        <f>'Detran MT'!N176</f>
        <v>46.35</v>
      </c>
      <c r="AL175" s="40">
        <f>'Detran MT'!O176</f>
        <v>54.7</v>
      </c>
      <c r="AM175" s="40">
        <f>'Detran Inical'!G175</f>
        <v>10.85</v>
      </c>
      <c r="AN175" s="40">
        <f>'Detran Inical'!H175</f>
        <v>13.63</v>
      </c>
      <c r="AO175" s="40">
        <f>'Detran Inical'!I175</f>
        <v>68.150000000000006</v>
      </c>
      <c r="AP175" s="92">
        <f t="shared" si="3"/>
        <v>1</v>
      </c>
      <c r="AQ175" s="69">
        <f t="shared" si="286"/>
        <v>13.52</v>
      </c>
      <c r="AR175" s="69">
        <f t="shared" si="287"/>
        <v>0</v>
      </c>
      <c r="AS175" s="69">
        <f t="shared" si="4"/>
        <v>0</v>
      </c>
      <c r="AT175" s="69">
        <f t="shared" si="288"/>
        <v>13.52</v>
      </c>
      <c r="AU175" s="69">
        <f t="shared" si="290"/>
        <v>0</v>
      </c>
      <c r="AV175" s="69">
        <f t="shared" ref="AV175:AW175" si="296">H175-AT175</f>
        <v>0</v>
      </c>
      <c r="AW175" s="69">
        <f t="shared" si="296"/>
        <v>0</v>
      </c>
    </row>
    <row r="176" spans="1:49" ht="28.5" x14ac:dyDescent="0.2">
      <c r="A176" s="88" t="s">
        <v>1127</v>
      </c>
      <c r="B176" s="88" t="s">
        <v>1128</v>
      </c>
      <c r="C176" s="88" t="s">
        <v>21</v>
      </c>
      <c r="D176" s="89" t="s">
        <v>1129</v>
      </c>
      <c r="E176" s="88" t="s">
        <v>159</v>
      </c>
      <c r="F176" s="90"/>
      <c r="G176" s="91">
        <f>'Orçamento Analítico'!J1588</f>
        <v>11.6</v>
      </c>
      <c r="H176" s="91">
        <f>'Orçamento Analítico'!J1596</f>
        <v>14.46</v>
      </c>
      <c r="I176" s="91">
        <f t="shared" si="283"/>
        <v>0</v>
      </c>
      <c r="J176" s="73"/>
      <c r="K176" s="73"/>
      <c r="L176" s="73"/>
      <c r="M176" s="73"/>
      <c r="N176" s="73"/>
      <c r="O176" s="73"/>
      <c r="P176" s="73"/>
      <c r="Q176" s="73"/>
      <c r="R176" s="73"/>
      <c r="S176" s="73"/>
      <c r="T176" s="73"/>
      <c r="U176" s="73"/>
      <c r="V176" s="73"/>
      <c r="W176" s="73"/>
      <c r="X176" s="73"/>
      <c r="Y176" s="73"/>
      <c r="Z176" s="73"/>
      <c r="AA176" s="69">
        <f t="shared" si="284"/>
        <v>14.46</v>
      </c>
      <c r="AB176" s="69">
        <f t="shared" si="285"/>
        <v>0</v>
      </c>
      <c r="AC176" s="69">
        <f t="shared" si="262"/>
        <v>0</v>
      </c>
      <c r="AD176" s="40">
        <f>'Detran MT'!G177</f>
        <v>10.02</v>
      </c>
      <c r="AE176" s="40">
        <f>'Detran MT'!H177</f>
        <v>5.67</v>
      </c>
      <c r="AF176" s="40">
        <f>'Detran MT'!I177</f>
        <v>0</v>
      </c>
      <c r="AG176" s="40">
        <f>'Detran MT'!J177</f>
        <v>6.92</v>
      </c>
      <c r="AH176" s="40">
        <f>'Detran MT'!K177</f>
        <v>12.59</v>
      </c>
      <c r="AI176" s="40">
        <f>'Detran MT'!L177</f>
        <v>11.34</v>
      </c>
      <c r="AJ176" s="40">
        <f>'Detran MT'!M177</f>
        <v>0</v>
      </c>
      <c r="AK176" s="40">
        <f>'Detran MT'!N177</f>
        <v>13.84</v>
      </c>
      <c r="AL176" s="40">
        <f>'Detran MT'!O177</f>
        <v>25.18</v>
      </c>
      <c r="AM176" s="40">
        <f>'Detran Inical'!G176</f>
        <v>11.6</v>
      </c>
      <c r="AN176" s="40">
        <f>'Detran Inical'!H176</f>
        <v>14.58</v>
      </c>
      <c r="AO176" s="40">
        <f>'Detran Inical'!I176</f>
        <v>29.16</v>
      </c>
      <c r="AP176" s="92">
        <f t="shared" si="3"/>
        <v>1</v>
      </c>
      <c r="AQ176" s="69">
        <f t="shared" si="286"/>
        <v>14.46</v>
      </c>
      <c r="AR176" s="69">
        <f t="shared" si="287"/>
        <v>0</v>
      </c>
      <c r="AS176" s="69">
        <f t="shared" si="4"/>
        <v>0</v>
      </c>
      <c r="AT176" s="69">
        <f t="shared" si="288"/>
        <v>14.46</v>
      </c>
      <c r="AU176" s="69">
        <f t="shared" si="290"/>
        <v>0</v>
      </c>
      <c r="AV176" s="69">
        <f t="shared" ref="AV176:AW176" si="297">H176-AT176</f>
        <v>0</v>
      </c>
      <c r="AW176" s="69">
        <f t="shared" si="297"/>
        <v>0</v>
      </c>
    </row>
    <row r="177" spans="1:49" ht="28.5" x14ac:dyDescent="0.2">
      <c r="A177" s="88" t="s">
        <v>1132</v>
      </c>
      <c r="B177" s="88" t="s">
        <v>1133</v>
      </c>
      <c r="C177" s="88" t="s">
        <v>21</v>
      </c>
      <c r="D177" s="89" t="s">
        <v>1134</v>
      </c>
      <c r="E177" s="88" t="s">
        <v>159</v>
      </c>
      <c r="F177" s="90"/>
      <c r="G177" s="91">
        <f>'Orçamento Analítico'!J1600</f>
        <v>21.56</v>
      </c>
      <c r="H177" s="91">
        <f>'Orçamento Analítico'!J1608</f>
        <v>26.88</v>
      </c>
      <c r="I177" s="91">
        <f t="shared" si="283"/>
        <v>0</v>
      </c>
      <c r="J177" s="73"/>
      <c r="K177" s="73"/>
      <c r="L177" s="73"/>
      <c r="M177" s="73"/>
      <c r="N177" s="73"/>
      <c r="O177" s="73"/>
      <c r="P177" s="73"/>
      <c r="Q177" s="73"/>
      <c r="R177" s="73"/>
      <c r="S177" s="73"/>
      <c r="T177" s="73"/>
      <c r="U177" s="73"/>
      <c r="V177" s="73"/>
      <c r="W177" s="73"/>
      <c r="X177" s="73"/>
      <c r="Y177" s="73"/>
      <c r="Z177" s="73"/>
      <c r="AA177" s="69">
        <f t="shared" si="284"/>
        <v>26.88</v>
      </c>
      <c r="AB177" s="69">
        <f t="shared" si="285"/>
        <v>0</v>
      </c>
      <c r="AC177" s="69">
        <f t="shared" si="262"/>
        <v>0</v>
      </c>
      <c r="AD177" s="40">
        <f>'Detran MT'!G178</f>
        <v>17.77</v>
      </c>
      <c r="AE177" s="40">
        <f>'Detran MT'!H178</f>
        <v>5.62</v>
      </c>
      <c r="AF177" s="40">
        <f>'Detran MT'!I178</f>
        <v>0</v>
      </c>
      <c r="AG177" s="40">
        <f>'Detran MT'!J178</f>
        <v>16.71</v>
      </c>
      <c r="AH177" s="40">
        <f>'Detran MT'!K178</f>
        <v>22.33</v>
      </c>
      <c r="AI177" s="40">
        <f>'Detran MT'!L178</f>
        <v>5.62</v>
      </c>
      <c r="AJ177" s="40">
        <f>'Detran MT'!M178</f>
        <v>0</v>
      </c>
      <c r="AK177" s="40">
        <f>'Detran MT'!N178</f>
        <v>16.71</v>
      </c>
      <c r="AL177" s="40">
        <f>'Detran MT'!O178</f>
        <v>22.33</v>
      </c>
      <c r="AM177" s="40">
        <f>'Detran Inical'!G177</f>
        <v>21.56</v>
      </c>
      <c r="AN177" s="40">
        <f>'Detran Inical'!H177</f>
        <v>27.1</v>
      </c>
      <c r="AO177" s="40">
        <f>'Detran Inical'!I177</f>
        <v>27.1</v>
      </c>
      <c r="AP177" s="92">
        <f t="shared" si="3"/>
        <v>1</v>
      </c>
      <c r="AQ177" s="69">
        <f t="shared" si="286"/>
        <v>26.88</v>
      </c>
      <c r="AR177" s="69">
        <f t="shared" si="287"/>
        <v>0</v>
      </c>
      <c r="AS177" s="69">
        <f t="shared" si="4"/>
        <v>0</v>
      </c>
      <c r="AT177" s="69">
        <f t="shared" si="288"/>
        <v>26.88</v>
      </c>
      <c r="AU177" s="69">
        <f t="shared" si="290"/>
        <v>0</v>
      </c>
      <c r="AV177" s="69">
        <f t="shared" ref="AV177:AW177" si="298">H177-AT177</f>
        <v>0</v>
      </c>
      <c r="AW177" s="69">
        <f t="shared" si="298"/>
        <v>0</v>
      </c>
    </row>
    <row r="178" spans="1:49" ht="28.5" x14ac:dyDescent="0.2">
      <c r="A178" s="88" t="s">
        <v>1137</v>
      </c>
      <c r="B178" s="88" t="s">
        <v>1138</v>
      </c>
      <c r="C178" s="88" t="s">
        <v>21</v>
      </c>
      <c r="D178" s="89" t="s">
        <v>1139</v>
      </c>
      <c r="E178" s="88" t="s">
        <v>159</v>
      </c>
      <c r="F178" s="90"/>
      <c r="G178" s="91">
        <f>'Orçamento Analítico'!J1612</f>
        <v>5.14</v>
      </c>
      <c r="H178" s="91">
        <f>'Orçamento Analítico'!J1620</f>
        <v>6.4</v>
      </c>
      <c r="I178" s="91">
        <f t="shared" si="283"/>
        <v>0</v>
      </c>
      <c r="J178" s="73"/>
      <c r="K178" s="73"/>
      <c r="L178" s="73"/>
      <c r="M178" s="73"/>
      <c r="N178" s="73"/>
      <c r="O178" s="73"/>
      <c r="P178" s="73"/>
      <c r="Q178" s="73"/>
      <c r="R178" s="73"/>
      <c r="S178" s="73"/>
      <c r="T178" s="73"/>
      <c r="U178" s="73"/>
      <c r="V178" s="73"/>
      <c r="W178" s="73"/>
      <c r="X178" s="73"/>
      <c r="Y178" s="73"/>
      <c r="Z178" s="73"/>
      <c r="AA178" s="69">
        <f t="shared" si="284"/>
        <v>6.4</v>
      </c>
      <c r="AB178" s="69">
        <f t="shared" si="285"/>
        <v>0</v>
      </c>
      <c r="AC178" s="69">
        <f t="shared" si="262"/>
        <v>0</v>
      </c>
      <c r="AD178" s="40">
        <f>'Detran MT'!G179</f>
        <v>4.59</v>
      </c>
      <c r="AE178" s="40">
        <f>'Detran MT'!H179</f>
        <v>3.27</v>
      </c>
      <c r="AF178" s="40">
        <f>'Detran MT'!I179</f>
        <v>0</v>
      </c>
      <c r="AG178" s="40">
        <f>'Detran MT'!J179</f>
        <v>2.4900000000000002</v>
      </c>
      <c r="AH178" s="40">
        <f>'Detran MT'!K179</f>
        <v>5.76</v>
      </c>
      <c r="AI178" s="40">
        <f>'Detran MT'!L179</f>
        <v>62.13</v>
      </c>
      <c r="AJ178" s="40">
        <f>'Detran MT'!M179</f>
        <v>0</v>
      </c>
      <c r="AK178" s="40">
        <f>'Detran MT'!N179</f>
        <v>47.31</v>
      </c>
      <c r="AL178" s="40">
        <f>'Detran MT'!O179</f>
        <v>109.44</v>
      </c>
      <c r="AM178" s="40">
        <f>'Detran Inical'!G178</f>
        <v>5.14</v>
      </c>
      <c r="AN178" s="40">
        <f>'Detran Inical'!H178</f>
        <v>6.46</v>
      </c>
      <c r="AO178" s="40">
        <f>'Detran Inical'!I178</f>
        <v>122.74</v>
      </c>
      <c r="AP178" s="92">
        <f t="shared" si="3"/>
        <v>1</v>
      </c>
      <c r="AQ178" s="69">
        <f t="shared" si="286"/>
        <v>6.4</v>
      </c>
      <c r="AR178" s="69">
        <f t="shared" si="287"/>
        <v>0</v>
      </c>
      <c r="AS178" s="69">
        <f t="shared" si="4"/>
        <v>0</v>
      </c>
      <c r="AT178" s="69">
        <f t="shared" si="288"/>
        <v>6.4</v>
      </c>
      <c r="AU178" s="69">
        <f t="shared" si="290"/>
        <v>0</v>
      </c>
      <c r="AV178" s="69">
        <f t="shared" ref="AV178:AW178" si="299">H178-AT178</f>
        <v>0</v>
      </c>
      <c r="AW178" s="69">
        <f t="shared" si="299"/>
        <v>0</v>
      </c>
    </row>
    <row r="179" spans="1:49" ht="28.5" x14ac:dyDescent="0.2">
      <c r="A179" s="88" t="s">
        <v>1142</v>
      </c>
      <c r="B179" s="88" t="s">
        <v>1143</v>
      </c>
      <c r="C179" s="88" t="s">
        <v>21</v>
      </c>
      <c r="D179" s="89" t="s">
        <v>1144</v>
      </c>
      <c r="E179" s="88" t="s">
        <v>159</v>
      </c>
      <c r="F179" s="90"/>
      <c r="G179" s="91">
        <f>'Orçamento Analítico'!J1624</f>
        <v>7.76</v>
      </c>
      <c r="H179" s="91">
        <f>'Orçamento Analítico'!J1632</f>
        <v>9.67</v>
      </c>
      <c r="I179" s="91">
        <f t="shared" si="283"/>
        <v>0</v>
      </c>
      <c r="J179" s="73"/>
      <c r="K179" s="73"/>
      <c r="L179" s="73"/>
      <c r="M179" s="73"/>
      <c r="N179" s="73"/>
      <c r="O179" s="73"/>
      <c r="P179" s="73"/>
      <c r="Q179" s="73"/>
      <c r="R179" s="73"/>
      <c r="S179" s="73"/>
      <c r="T179" s="73"/>
      <c r="U179" s="73"/>
      <c r="V179" s="73"/>
      <c r="W179" s="73"/>
      <c r="X179" s="73"/>
      <c r="Y179" s="73"/>
      <c r="Z179" s="73"/>
      <c r="AA179" s="69">
        <f t="shared" si="284"/>
        <v>9.67</v>
      </c>
      <c r="AB179" s="69">
        <f t="shared" si="285"/>
        <v>0</v>
      </c>
      <c r="AC179" s="69">
        <f t="shared" si="262"/>
        <v>0</v>
      </c>
      <c r="AD179" s="40">
        <f>'Detran MT'!G180</f>
        <v>6.74</v>
      </c>
      <c r="AE179" s="40">
        <f>'Detran MT'!H180</f>
        <v>3.99</v>
      </c>
      <c r="AF179" s="40">
        <f>'Detran MT'!I180</f>
        <v>0</v>
      </c>
      <c r="AG179" s="40">
        <f>'Detran MT'!J180</f>
        <v>4.4800000000000004</v>
      </c>
      <c r="AH179" s="40">
        <f>'Detran MT'!K180</f>
        <v>8.4700000000000006</v>
      </c>
      <c r="AI179" s="40">
        <f>'Detran MT'!L180</f>
        <v>23.94</v>
      </c>
      <c r="AJ179" s="40">
        <f>'Detran MT'!M180</f>
        <v>0</v>
      </c>
      <c r="AK179" s="40">
        <f>'Detran MT'!N180</f>
        <v>26.88</v>
      </c>
      <c r="AL179" s="40">
        <f>'Detran MT'!O180</f>
        <v>50.82</v>
      </c>
      <c r="AM179" s="40">
        <f>'Detran Inical'!G179</f>
        <v>7.76</v>
      </c>
      <c r="AN179" s="40">
        <f>'Detran Inical'!H179</f>
        <v>9.75</v>
      </c>
      <c r="AO179" s="40">
        <f>'Detran Inical'!I179</f>
        <v>58.5</v>
      </c>
      <c r="AP179" s="92">
        <f t="shared" si="3"/>
        <v>1</v>
      </c>
      <c r="AQ179" s="69">
        <f t="shared" si="286"/>
        <v>9.67</v>
      </c>
      <c r="AR179" s="69">
        <f t="shared" si="287"/>
        <v>0</v>
      </c>
      <c r="AS179" s="69">
        <f t="shared" si="4"/>
        <v>0</v>
      </c>
      <c r="AT179" s="69">
        <f t="shared" si="288"/>
        <v>9.67</v>
      </c>
      <c r="AU179" s="69">
        <f t="shared" si="290"/>
        <v>0</v>
      </c>
      <c r="AV179" s="69">
        <f t="shared" ref="AV179:AW179" si="300">H179-AT179</f>
        <v>0</v>
      </c>
      <c r="AW179" s="69">
        <f t="shared" si="300"/>
        <v>0</v>
      </c>
    </row>
    <row r="180" spans="1:49" ht="28.5" x14ac:dyDescent="0.2">
      <c r="A180" s="88" t="s">
        <v>1147</v>
      </c>
      <c r="B180" s="88" t="s">
        <v>1148</v>
      </c>
      <c r="C180" s="88" t="s">
        <v>21</v>
      </c>
      <c r="D180" s="89" t="s">
        <v>1149</v>
      </c>
      <c r="E180" s="88" t="s">
        <v>159</v>
      </c>
      <c r="F180" s="90"/>
      <c r="G180" s="91">
        <f>'Orçamento Analítico'!J1636</f>
        <v>12.09</v>
      </c>
      <c r="H180" s="91">
        <f>'Orçamento Analítico'!J1644</f>
        <v>15.07</v>
      </c>
      <c r="I180" s="91">
        <f t="shared" si="283"/>
        <v>0</v>
      </c>
      <c r="J180" s="73"/>
      <c r="K180" s="73"/>
      <c r="L180" s="73"/>
      <c r="M180" s="73"/>
      <c r="N180" s="73"/>
      <c r="O180" s="73"/>
      <c r="P180" s="73"/>
      <c r="Q180" s="73"/>
      <c r="R180" s="73"/>
      <c r="S180" s="73"/>
      <c r="T180" s="73"/>
      <c r="U180" s="73"/>
      <c r="V180" s="73"/>
      <c r="W180" s="73"/>
      <c r="X180" s="73"/>
      <c r="Y180" s="73"/>
      <c r="Z180" s="73"/>
      <c r="AA180" s="69">
        <f t="shared" si="284"/>
        <v>15.07</v>
      </c>
      <c r="AB180" s="69">
        <f t="shared" si="285"/>
        <v>0</v>
      </c>
      <c r="AC180" s="69">
        <f t="shared" si="262"/>
        <v>0</v>
      </c>
      <c r="AD180" s="40">
        <f>'Detran MT'!G181</f>
        <v>10.25</v>
      </c>
      <c r="AE180" s="40">
        <f>'Detran MT'!H181</f>
        <v>4.87</v>
      </c>
      <c r="AF180" s="40">
        <f>'Detran MT'!I181</f>
        <v>0</v>
      </c>
      <c r="AG180" s="40">
        <f>'Detran MT'!J181</f>
        <v>8.01</v>
      </c>
      <c r="AH180" s="40">
        <f>'Detran MT'!K181</f>
        <v>12.88</v>
      </c>
      <c r="AI180" s="40">
        <f>'Detran MT'!L181</f>
        <v>34.090000000000003</v>
      </c>
      <c r="AJ180" s="40">
        <f>'Detran MT'!M181</f>
        <v>0</v>
      </c>
      <c r="AK180" s="40">
        <f>'Detran MT'!N181</f>
        <v>56.07</v>
      </c>
      <c r="AL180" s="40">
        <f>'Detran MT'!O181</f>
        <v>90.16</v>
      </c>
      <c r="AM180" s="40">
        <f>'Detran Inical'!G180</f>
        <v>12.09</v>
      </c>
      <c r="AN180" s="40">
        <f>'Detran Inical'!H180</f>
        <v>15.19</v>
      </c>
      <c r="AO180" s="40">
        <f>'Detran Inical'!I180</f>
        <v>106.33</v>
      </c>
      <c r="AP180" s="92">
        <f t="shared" si="3"/>
        <v>1</v>
      </c>
      <c r="AQ180" s="69">
        <f t="shared" si="286"/>
        <v>15.07</v>
      </c>
      <c r="AR180" s="69">
        <f t="shared" si="287"/>
        <v>0</v>
      </c>
      <c r="AS180" s="69">
        <f t="shared" si="4"/>
        <v>0</v>
      </c>
      <c r="AT180" s="69">
        <f t="shared" si="288"/>
        <v>15.07</v>
      </c>
      <c r="AU180" s="69">
        <f t="shared" si="290"/>
        <v>0</v>
      </c>
      <c r="AV180" s="69">
        <f t="shared" ref="AV180:AW180" si="301">H180-AT180</f>
        <v>0</v>
      </c>
      <c r="AW180" s="69">
        <f t="shared" si="301"/>
        <v>0</v>
      </c>
    </row>
    <row r="181" spans="1:49" ht="28.5" x14ac:dyDescent="0.2">
      <c r="A181" s="88" t="s">
        <v>1152</v>
      </c>
      <c r="B181" s="88" t="s">
        <v>1153</v>
      </c>
      <c r="C181" s="88" t="s">
        <v>21</v>
      </c>
      <c r="D181" s="89" t="s">
        <v>1154</v>
      </c>
      <c r="E181" s="88" t="s">
        <v>159</v>
      </c>
      <c r="F181" s="90"/>
      <c r="G181" s="91">
        <f>'Orçamento Analítico'!J1648</f>
        <v>13.4</v>
      </c>
      <c r="H181" s="91">
        <f>'Orçamento Analítico'!J1656</f>
        <v>16.7</v>
      </c>
      <c r="I181" s="91">
        <f t="shared" si="283"/>
        <v>0</v>
      </c>
      <c r="J181" s="73"/>
      <c r="K181" s="73"/>
      <c r="L181" s="73"/>
      <c r="M181" s="73"/>
      <c r="N181" s="73"/>
      <c r="O181" s="73"/>
      <c r="P181" s="73"/>
      <c r="Q181" s="73"/>
      <c r="R181" s="73"/>
      <c r="S181" s="73"/>
      <c r="T181" s="73"/>
      <c r="U181" s="73"/>
      <c r="V181" s="73"/>
      <c r="W181" s="73"/>
      <c r="X181" s="73"/>
      <c r="Y181" s="73"/>
      <c r="Z181" s="73"/>
      <c r="AA181" s="69">
        <f t="shared" si="284"/>
        <v>16.7</v>
      </c>
      <c r="AB181" s="69">
        <f t="shared" si="285"/>
        <v>0</v>
      </c>
      <c r="AC181" s="69">
        <f t="shared" si="262"/>
        <v>0</v>
      </c>
      <c r="AD181" s="40">
        <f>'Detran MT'!G182</f>
        <v>11.48</v>
      </c>
      <c r="AE181" s="40">
        <f>'Detran MT'!H182</f>
        <v>5.92</v>
      </c>
      <c r="AF181" s="40">
        <f>'Detran MT'!I182</f>
        <v>0</v>
      </c>
      <c r="AG181" s="40">
        <f>'Detran MT'!J182</f>
        <v>8.51</v>
      </c>
      <c r="AH181" s="40">
        <f>'Detran MT'!K182</f>
        <v>14.43</v>
      </c>
      <c r="AI181" s="40">
        <f>'Detran MT'!L182</f>
        <v>47.36</v>
      </c>
      <c r="AJ181" s="40">
        <f>'Detran MT'!M182</f>
        <v>0</v>
      </c>
      <c r="AK181" s="40">
        <f>'Detran MT'!N182</f>
        <v>68.08</v>
      </c>
      <c r="AL181" s="40">
        <f>'Detran MT'!O182</f>
        <v>115.44</v>
      </c>
      <c r="AM181" s="40">
        <f>'Detran Inical'!G181</f>
        <v>13.4</v>
      </c>
      <c r="AN181" s="40">
        <f>'Detran Inical'!H181</f>
        <v>16.84</v>
      </c>
      <c r="AO181" s="40">
        <f>'Detran Inical'!I181</f>
        <v>134.72</v>
      </c>
      <c r="AP181" s="92">
        <f t="shared" si="3"/>
        <v>1</v>
      </c>
      <c r="AQ181" s="69">
        <f t="shared" si="286"/>
        <v>16.7</v>
      </c>
      <c r="AR181" s="69">
        <f t="shared" si="287"/>
        <v>0</v>
      </c>
      <c r="AS181" s="69">
        <f t="shared" si="4"/>
        <v>0</v>
      </c>
      <c r="AT181" s="69">
        <f t="shared" si="288"/>
        <v>16.7</v>
      </c>
      <c r="AU181" s="69">
        <f t="shared" si="290"/>
        <v>0</v>
      </c>
      <c r="AV181" s="69">
        <f t="shared" ref="AV181:AW181" si="302">H181-AT181</f>
        <v>0</v>
      </c>
      <c r="AW181" s="69">
        <f t="shared" si="302"/>
        <v>0</v>
      </c>
    </row>
    <row r="182" spans="1:49" ht="28.5" x14ac:dyDescent="0.2">
      <c r="A182" s="88" t="s">
        <v>1157</v>
      </c>
      <c r="B182" s="88" t="s">
        <v>1158</v>
      </c>
      <c r="C182" s="88" t="s">
        <v>21</v>
      </c>
      <c r="D182" s="89" t="s">
        <v>1159</v>
      </c>
      <c r="E182" s="88" t="s">
        <v>159</v>
      </c>
      <c r="F182" s="90"/>
      <c r="G182" s="91">
        <f>'Orçamento Analítico'!J1660</f>
        <v>14.65</v>
      </c>
      <c r="H182" s="91">
        <f>'Orçamento Analítico'!J1668</f>
        <v>18.260000000000002</v>
      </c>
      <c r="I182" s="91">
        <f t="shared" si="283"/>
        <v>0</v>
      </c>
      <c r="J182" s="73"/>
      <c r="K182" s="73"/>
      <c r="L182" s="73"/>
      <c r="M182" s="73"/>
      <c r="N182" s="73"/>
      <c r="O182" s="73"/>
      <c r="P182" s="73"/>
      <c r="Q182" s="73"/>
      <c r="R182" s="73"/>
      <c r="S182" s="73"/>
      <c r="T182" s="73"/>
      <c r="U182" s="73"/>
      <c r="V182" s="73"/>
      <c r="W182" s="73"/>
      <c r="X182" s="73"/>
      <c r="Y182" s="73"/>
      <c r="Z182" s="73"/>
      <c r="AA182" s="69">
        <f t="shared" si="284"/>
        <v>18.260000000000002</v>
      </c>
      <c r="AB182" s="69">
        <f t="shared" si="285"/>
        <v>0</v>
      </c>
      <c r="AC182" s="69">
        <f t="shared" si="262"/>
        <v>0</v>
      </c>
      <c r="AD182" s="40">
        <f>'Detran MT'!G183</f>
        <v>12.56</v>
      </c>
      <c r="AE182" s="40">
        <f>'Detran MT'!H183</f>
        <v>6.59</v>
      </c>
      <c r="AF182" s="40">
        <f>'Detran MT'!I183</f>
        <v>0</v>
      </c>
      <c r="AG182" s="40">
        <f>'Detran MT'!J183</f>
        <v>9.19</v>
      </c>
      <c r="AH182" s="40">
        <f>'Detran MT'!K183</f>
        <v>15.78</v>
      </c>
      <c r="AI182" s="40">
        <f>'Detran MT'!L183</f>
        <v>65.900000000000006</v>
      </c>
      <c r="AJ182" s="40">
        <f>'Detran MT'!M183</f>
        <v>0</v>
      </c>
      <c r="AK182" s="40">
        <f>'Detran MT'!N183</f>
        <v>91.9</v>
      </c>
      <c r="AL182" s="40">
        <f>'Detran MT'!O183</f>
        <v>157.80000000000001</v>
      </c>
      <c r="AM182" s="40">
        <f>'Detran Inical'!G182</f>
        <v>14.65</v>
      </c>
      <c r="AN182" s="40">
        <f>'Detran Inical'!H182</f>
        <v>18.41</v>
      </c>
      <c r="AO182" s="40">
        <f>'Detran Inical'!I182</f>
        <v>184.1</v>
      </c>
      <c r="AP182" s="92">
        <f t="shared" si="3"/>
        <v>1</v>
      </c>
      <c r="AQ182" s="69">
        <f t="shared" si="286"/>
        <v>18.260000000000002</v>
      </c>
      <c r="AR182" s="69">
        <f t="shared" si="287"/>
        <v>0</v>
      </c>
      <c r="AS182" s="69">
        <f t="shared" si="4"/>
        <v>0</v>
      </c>
      <c r="AT182" s="69">
        <f t="shared" si="288"/>
        <v>18.260000000000002</v>
      </c>
      <c r="AU182" s="69">
        <f t="shared" si="290"/>
        <v>0</v>
      </c>
      <c r="AV182" s="69">
        <f t="shared" ref="AV182:AW182" si="303">H182-AT182</f>
        <v>0</v>
      </c>
      <c r="AW182" s="69">
        <f t="shared" si="303"/>
        <v>0</v>
      </c>
    </row>
    <row r="183" spans="1:49" ht="28.5" x14ac:dyDescent="0.2">
      <c r="A183" s="88" t="s">
        <v>1162</v>
      </c>
      <c r="B183" s="88" t="s">
        <v>1163</v>
      </c>
      <c r="C183" s="88" t="s">
        <v>21</v>
      </c>
      <c r="D183" s="89" t="s">
        <v>1164</v>
      </c>
      <c r="E183" s="88" t="s">
        <v>159</v>
      </c>
      <c r="F183" s="90"/>
      <c r="G183" s="91">
        <f>'Orçamento Analítico'!J1672</f>
        <v>19.55</v>
      </c>
      <c r="H183" s="91">
        <f>'Orçamento Analítico'!J1680</f>
        <v>24.37</v>
      </c>
      <c r="I183" s="91">
        <f t="shared" si="283"/>
        <v>0</v>
      </c>
      <c r="J183" s="73"/>
      <c r="K183" s="73"/>
      <c r="L183" s="73"/>
      <c r="M183" s="73"/>
      <c r="N183" s="73"/>
      <c r="O183" s="73"/>
      <c r="P183" s="73"/>
      <c r="Q183" s="73"/>
      <c r="R183" s="73"/>
      <c r="S183" s="73"/>
      <c r="T183" s="73"/>
      <c r="U183" s="73"/>
      <c r="V183" s="73"/>
      <c r="W183" s="73"/>
      <c r="X183" s="73"/>
      <c r="Y183" s="73"/>
      <c r="Z183" s="73"/>
      <c r="AA183" s="69">
        <f t="shared" si="284"/>
        <v>24.37</v>
      </c>
      <c r="AB183" s="69">
        <f t="shared" si="285"/>
        <v>0</v>
      </c>
      <c r="AC183" s="69">
        <f t="shared" si="262"/>
        <v>0</v>
      </c>
      <c r="AD183" s="40">
        <f>'Detran MT'!G184</f>
        <v>16.440000000000001</v>
      </c>
      <c r="AE183" s="40">
        <f>'Detran MT'!H184</f>
        <v>6.98</v>
      </c>
      <c r="AF183" s="40">
        <f>'Detran MT'!I184</f>
        <v>0</v>
      </c>
      <c r="AG183" s="40">
        <f>'Detran MT'!J184</f>
        <v>13.68</v>
      </c>
      <c r="AH183" s="40">
        <f>'Detran MT'!K184</f>
        <v>20.66</v>
      </c>
      <c r="AI183" s="40">
        <f>'Detran MT'!L184</f>
        <v>55.84</v>
      </c>
      <c r="AJ183" s="40">
        <f>'Detran MT'!M184</f>
        <v>0</v>
      </c>
      <c r="AK183" s="40">
        <f>'Detran MT'!N184</f>
        <v>109.44</v>
      </c>
      <c r="AL183" s="40">
        <f>'Detran MT'!O184</f>
        <v>165.28</v>
      </c>
      <c r="AM183" s="40">
        <f>'Detran Inical'!G183</f>
        <v>19.55</v>
      </c>
      <c r="AN183" s="40">
        <f>'Detran Inical'!H183</f>
        <v>24.57</v>
      </c>
      <c r="AO183" s="40">
        <f>'Detran Inical'!I183</f>
        <v>196.56</v>
      </c>
      <c r="AP183" s="92">
        <f t="shared" si="3"/>
        <v>1</v>
      </c>
      <c r="AQ183" s="69">
        <f t="shared" si="286"/>
        <v>24.37</v>
      </c>
      <c r="AR183" s="69">
        <f t="shared" si="287"/>
        <v>0</v>
      </c>
      <c r="AS183" s="69">
        <f t="shared" si="4"/>
        <v>0</v>
      </c>
      <c r="AT183" s="69">
        <f t="shared" si="288"/>
        <v>24.37</v>
      </c>
      <c r="AU183" s="69">
        <f t="shared" si="290"/>
        <v>0</v>
      </c>
      <c r="AV183" s="69">
        <f t="shared" ref="AV183:AW183" si="304">H183-AT183</f>
        <v>0</v>
      </c>
      <c r="AW183" s="69">
        <f t="shared" si="304"/>
        <v>0</v>
      </c>
    </row>
    <row r="184" spans="1:49" ht="28.5" x14ac:dyDescent="0.2">
      <c r="A184" s="88" t="s">
        <v>1167</v>
      </c>
      <c r="B184" s="88" t="s">
        <v>1168</v>
      </c>
      <c r="C184" s="88" t="s">
        <v>21</v>
      </c>
      <c r="D184" s="89" t="s">
        <v>1169</v>
      </c>
      <c r="E184" s="88" t="s">
        <v>159</v>
      </c>
      <c r="F184" s="90"/>
      <c r="G184" s="91">
        <f>'Orçamento Analítico'!J1684</f>
        <v>27.68</v>
      </c>
      <c r="H184" s="91">
        <f>'Orçamento Analítico'!J1692</f>
        <v>34.51</v>
      </c>
      <c r="I184" s="91">
        <f t="shared" si="283"/>
        <v>0</v>
      </c>
      <c r="J184" s="73"/>
      <c r="K184" s="73"/>
      <c r="L184" s="73"/>
      <c r="M184" s="73"/>
      <c r="N184" s="73"/>
      <c r="O184" s="73"/>
      <c r="P184" s="73"/>
      <c r="Q184" s="73"/>
      <c r="R184" s="73"/>
      <c r="S184" s="73"/>
      <c r="T184" s="73"/>
      <c r="U184" s="73"/>
      <c r="V184" s="73"/>
      <c r="W184" s="73"/>
      <c r="X184" s="73"/>
      <c r="Y184" s="73"/>
      <c r="Z184" s="73"/>
      <c r="AA184" s="69">
        <f t="shared" si="284"/>
        <v>34.51</v>
      </c>
      <c r="AB184" s="69">
        <f t="shared" si="285"/>
        <v>0</v>
      </c>
      <c r="AC184" s="69">
        <f t="shared" si="262"/>
        <v>0</v>
      </c>
      <c r="AD184" s="40">
        <f>'Detran MT'!G185</f>
        <v>22.92</v>
      </c>
      <c r="AE184" s="40">
        <f>'Detran MT'!H185</f>
        <v>7.87</v>
      </c>
      <c r="AF184" s="40">
        <f>'Detran MT'!I185</f>
        <v>0</v>
      </c>
      <c r="AG184" s="40">
        <f>'Detran MT'!J185</f>
        <v>20.94</v>
      </c>
      <c r="AH184" s="40">
        <f>'Detran MT'!K185</f>
        <v>28.81</v>
      </c>
      <c r="AI184" s="40">
        <f>'Detran MT'!L185</f>
        <v>7.87</v>
      </c>
      <c r="AJ184" s="40">
        <f>'Detran MT'!M185</f>
        <v>0</v>
      </c>
      <c r="AK184" s="40">
        <f>'Detran MT'!N185</f>
        <v>20.94</v>
      </c>
      <c r="AL184" s="40">
        <f>'Detran MT'!O185</f>
        <v>28.81</v>
      </c>
      <c r="AM184" s="40">
        <f>'Detran Inical'!G184</f>
        <v>27.68</v>
      </c>
      <c r="AN184" s="40">
        <f>'Detran Inical'!H184</f>
        <v>34.79</v>
      </c>
      <c r="AO184" s="40">
        <f>'Detran Inical'!I184</f>
        <v>34.79</v>
      </c>
      <c r="AP184" s="92">
        <f t="shared" si="3"/>
        <v>1</v>
      </c>
      <c r="AQ184" s="69">
        <f t="shared" si="286"/>
        <v>34.51</v>
      </c>
      <c r="AR184" s="69">
        <f t="shared" si="287"/>
        <v>0</v>
      </c>
      <c r="AS184" s="69">
        <f t="shared" si="4"/>
        <v>0</v>
      </c>
      <c r="AT184" s="69">
        <f t="shared" si="288"/>
        <v>34.51</v>
      </c>
      <c r="AU184" s="69">
        <f t="shared" si="290"/>
        <v>0</v>
      </c>
      <c r="AV184" s="69">
        <f t="shared" ref="AV184:AW184" si="305">H184-AT184</f>
        <v>0</v>
      </c>
      <c r="AW184" s="69">
        <f t="shared" si="305"/>
        <v>0</v>
      </c>
    </row>
    <row r="185" spans="1:49" ht="42.75" x14ac:dyDescent="0.2">
      <c r="A185" s="88" t="s">
        <v>1172</v>
      </c>
      <c r="B185" s="88" t="s">
        <v>1173</v>
      </c>
      <c r="C185" s="88" t="s">
        <v>21</v>
      </c>
      <c r="D185" s="89" t="s">
        <v>1174</v>
      </c>
      <c r="E185" s="88" t="s">
        <v>159</v>
      </c>
      <c r="F185" s="90"/>
      <c r="G185" s="91">
        <f>'Orçamento Analítico'!J1696</f>
        <v>6.45</v>
      </c>
      <c r="H185" s="91">
        <f>'Orçamento Analítico'!J1704</f>
        <v>8.0399999999999991</v>
      </c>
      <c r="I185" s="91">
        <f t="shared" si="283"/>
        <v>0</v>
      </c>
      <c r="J185" s="73"/>
      <c r="K185" s="73"/>
      <c r="L185" s="73"/>
      <c r="M185" s="73"/>
      <c r="N185" s="73"/>
      <c r="O185" s="73"/>
      <c r="P185" s="73"/>
      <c r="Q185" s="73"/>
      <c r="R185" s="73"/>
      <c r="S185" s="73"/>
      <c r="T185" s="73"/>
      <c r="U185" s="73"/>
      <c r="V185" s="73"/>
      <c r="W185" s="73"/>
      <c r="X185" s="73"/>
      <c r="Y185" s="73"/>
      <c r="Z185" s="73"/>
      <c r="AA185" s="69">
        <f t="shared" si="284"/>
        <v>8.0399999999999991</v>
      </c>
      <c r="AB185" s="69">
        <f t="shared" si="285"/>
        <v>0</v>
      </c>
      <c r="AC185" s="69">
        <f t="shared" si="262"/>
        <v>0</v>
      </c>
      <c r="AD185" s="40">
        <f>'Detran MT'!G186</f>
        <v>5.65</v>
      </c>
      <c r="AE185" s="40">
        <f>'Detran MT'!H186</f>
        <v>3.56</v>
      </c>
      <c r="AF185" s="40">
        <f>'Detran MT'!I186</f>
        <v>0</v>
      </c>
      <c r="AG185" s="40">
        <f>'Detran MT'!J186</f>
        <v>3.54</v>
      </c>
      <c r="AH185" s="40">
        <f>'Detran MT'!K186</f>
        <v>7.1</v>
      </c>
      <c r="AI185" s="40">
        <f>'Detran MT'!L186</f>
        <v>7.12</v>
      </c>
      <c r="AJ185" s="40">
        <f>'Detran MT'!M186</f>
        <v>0</v>
      </c>
      <c r="AK185" s="40">
        <f>'Detran MT'!N186</f>
        <v>7.08</v>
      </c>
      <c r="AL185" s="40">
        <f>'Detran MT'!O186</f>
        <v>14.2</v>
      </c>
      <c r="AM185" s="40">
        <f>'Detran Inical'!G185</f>
        <v>6.45</v>
      </c>
      <c r="AN185" s="40">
        <f>'Detran Inical'!H185</f>
        <v>8.1</v>
      </c>
      <c r="AO185" s="40">
        <f>'Detran Inical'!I185</f>
        <v>16.2</v>
      </c>
      <c r="AP185" s="92">
        <f t="shared" si="3"/>
        <v>1</v>
      </c>
      <c r="AQ185" s="69">
        <f t="shared" si="286"/>
        <v>8.0399999999999991</v>
      </c>
      <c r="AR185" s="69">
        <f t="shared" si="287"/>
        <v>0</v>
      </c>
      <c r="AS185" s="69">
        <f t="shared" si="4"/>
        <v>0</v>
      </c>
      <c r="AT185" s="69">
        <f t="shared" si="288"/>
        <v>8.0399999999999991</v>
      </c>
      <c r="AU185" s="69">
        <f t="shared" si="290"/>
        <v>0</v>
      </c>
      <c r="AV185" s="69">
        <f t="shared" ref="AV185:AW185" si="306">H185-AT185</f>
        <v>0</v>
      </c>
      <c r="AW185" s="69">
        <f t="shared" si="306"/>
        <v>0</v>
      </c>
    </row>
    <row r="186" spans="1:49" ht="42.75" x14ac:dyDescent="0.2">
      <c r="A186" s="88" t="s">
        <v>1177</v>
      </c>
      <c r="B186" s="88" t="s">
        <v>1178</v>
      </c>
      <c r="C186" s="88" t="s">
        <v>21</v>
      </c>
      <c r="D186" s="89" t="s">
        <v>1179</v>
      </c>
      <c r="E186" s="88" t="s">
        <v>159</v>
      </c>
      <c r="F186" s="90"/>
      <c r="G186" s="91">
        <f>'Orçamento Analítico'!J1708</f>
        <v>10.43</v>
      </c>
      <c r="H186" s="91">
        <f>'Orçamento Analítico'!J1716</f>
        <v>13</v>
      </c>
      <c r="I186" s="91">
        <f t="shared" si="283"/>
        <v>0</v>
      </c>
      <c r="J186" s="73"/>
      <c r="K186" s="73"/>
      <c r="L186" s="73"/>
      <c r="M186" s="73"/>
      <c r="N186" s="73"/>
      <c r="O186" s="73"/>
      <c r="P186" s="73"/>
      <c r="Q186" s="73"/>
      <c r="R186" s="73"/>
      <c r="S186" s="73"/>
      <c r="T186" s="73"/>
      <c r="U186" s="73"/>
      <c r="V186" s="73"/>
      <c r="W186" s="73"/>
      <c r="X186" s="73"/>
      <c r="Y186" s="73"/>
      <c r="Z186" s="73"/>
      <c r="AA186" s="69">
        <f t="shared" si="284"/>
        <v>13</v>
      </c>
      <c r="AB186" s="69">
        <f t="shared" si="285"/>
        <v>0</v>
      </c>
      <c r="AC186" s="69">
        <f t="shared" si="262"/>
        <v>0</v>
      </c>
      <c r="AD186" s="40">
        <f>'Detran MT'!G187</f>
        <v>8.93</v>
      </c>
      <c r="AE186" s="40">
        <f>'Detran MT'!H187</f>
        <v>4.6500000000000004</v>
      </c>
      <c r="AF186" s="40">
        <f>'Detran MT'!I187</f>
        <v>0</v>
      </c>
      <c r="AG186" s="40">
        <f>'Detran MT'!J187</f>
        <v>6.57</v>
      </c>
      <c r="AH186" s="40">
        <f>'Detran MT'!K187</f>
        <v>11.22</v>
      </c>
      <c r="AI186" s="40">
        <f>'Detran MT'!L187</f>
        <v>18.600000000000001</v>
      </c>
      <c r="AJ186" s="40">
        <f>'Detran MT'!M187</f>
        <v>0</v>
      </c>
      <c r="AK186" s="40">
        <f>'Detran MT'!N187</f>
        <v>26.28</v>
      </c>
      <c r="AL186" s="40">
        <f>'Detran MT'!O187</f>
        <v>44.88</v>
      </c>
      <c r="AM186" s="40">
        <f>'Detran Inical'!G186</f>
        <v>10.43</v>
      </c>
      <c r="AN186" s="40">
        <f>'Detran Inical'!H186</f>
        <v>13.11</v>
      </c>
      <c r="AO186" s="40">
        <f>'Detran Inical'!I186</f>
        <v>52.44</v>
      </c>
      <c r="AP186" s="92">
        <f t="shared" si="3"/>
        <v>1</v>
      </c>
      <c r="AQ186" s="69">
        <f t="shared" si="286"/>
        <v>13</v>
      </c>
      <c r="AR186" s="69">
        <f t="shared" si="287"/>
        <v>0</v>
      </c>
      <c r="AS186" s="69">
        <f t="shared" si="4"/>
        <v>0</v>
      </c>
      <c r="AT186" s="69">
        <f t="shared" si="288"/>
        <v>13</v>
      </c>
      <c r="AU186" s="69">
        <f t="shared" si="290"/>
        <v>0</v>
      </c>
      <c r="AV186" s="69">
        <f t="shared" ref="AV186:AW186" si="307">H186-AT186</f>
        <v>0</v>
      </c>
      <c r="AW186" s="69">
        <f t="shared" si="307"/>
        <v>0</v>
      </c>
    </row>
    <row r="187" spans="1:49" ht="42.75" x14ac:dyDescent="0.2">
      <c r="A187" s="88" t="s">
        <v>1182</v>
      </c>
      <c r="B187" s="88" t="s">
        <v>1183</v>
      </c>
      <c r="C187" s="88" t="s">
        <v>21</v>
      </c>
      <c r="D187" s="89" t="s">
        <v>1184</v>
      </c>
      <c r="E187" s="88" t="s">
        <v>159</v>
      </c>
      <c r="F187" s="90"/>
      <c r="G187" s="91">
        <f>'Orçamento Analítico'!J1720</f>
        <v>21.79</v>
      </c>
      <c r="H187" s="91">
        <f>'Orçamento Analítico'!J1728</f>
        <v>27.17</v>
      </c>
      <c r="I187" s="91">
        <f t="shared" si="283"/>
        <v>0</v>
      </c>
      <c r="J187" s="73"/>
      <c r="K187" s="73"/>
      <c r="L187" s="73"/>
      <c r="M187" s="73"/>
      <c r="N187" s="73"/>
      <c r="O187" s="73"/>
      <c r="P187" s="73"/>
      <c r="Q187" s="73"/>
      <c r="R187" s="73"/>
      <c r="S187" s="73"/>
      <c r="T187" s="73"/>
      <c r="U187" s="73"/>
      <c r="V187" s="73"/>
      <c r="W187" s="73"/>
      <c r="X187" s="73"/>
      <c r="Y187" s="73"/>
      <c r="Z187" s="73"/>
      <c r="AA187" s="69">
        <f t="shared" si="284"/>
        <v>27.17</v>
      </c>
      <c r="AB187" s="69">
        <f t="shared" si="285"/>
        <v>0</v>
      </c>
      <c r="AC187" s="69">
        <f t="shared" si="262"/>
        <v>0</v>
      </c>
      <c r="AD187" s="40">
        <f>'Detran MT'!G188</f>
        <v>18.48</v>
      </c>
      <c r="AE187" s="40">
        <f>'Detran MT'!H188</f>
        <v>8.6999999999999993</v>
      </c>
      <c r="AF187" s="40">
        <f>'Detran MT'!I188</f>
        <v>0</v>
      </c>
      <c r="AG187" s="40">
        <f>'Detran MT'!J188</f>
        <v>14.52</v>
      </c>
      <c r="AH187" s="40">
        <f>'Detran MT'!K188</f>
        <v>23.22</v>
      </c>
      <c r="AI187" s="40">
        <f>'Detran MT'!L188</f>
        <v>34.799999999999997</v>
      </c>
      <c r="AJ187" s="40">
        <f>'Detran MT'!M188</f>
        <v>0</v>
      </c>
      <c r="AK187" s="40">
        <f>'Detran MT'!N188</f>
        <v>58.08</v>
      </c>
      <c r="AL187" s="40">
        <f>'Detran MT'!O188</f>
        <v>92.88</v>
      </c>
      <c r="AM187" s="40">
        <f>'Detran Inical'!G187</f>
        <v>21.79</v>
      </c>
      <c r="AN187" s="40">
        <f>'Detran Inical'!H187</f>
        <v>27.39</v>
      </c>
      <c r="AO187" s="40">
        <f>'Detran Inical'!I187</f>
        <v>109.56</v>
      </c>
      <c r="AP187" s="92">
        <f t="shared" si="3"/>
        <v>1</v>
      </c>
      <c r="AQ187" s="69">
        <f t="shared" si="286"/>
        <v>27.17</v>
      </c>
      <c r="AR187" s="69">
        <f t="shared" si="287"/>
        <v>0</v>
      </c>
      <c r="AS187" s="69">
        <f t="shared" si="4"/>
        <v>0</v>
      </c>
      <c r="AT187" s="69">
        <f t="shared" si="288"/>
        <v>27.17</v>
      </c>
      <c r="AU187" s="69">
        <f t="shared" si="290"/>
        <v>0</v>
      </c>
      <c r="AV187" s="69">
        <f t="shared" ref="AV187:AW187" si="308">H187-AT187</f>
        <v>0</v>
      </c>
      <c r="AW187" s="69">
        <f t="shared" si="308"/>
        <v>0</v>
      </c>
    </row>
    <row r="188" spans="1:49" ht="42.75" x14ac:dyDescent="0.2">
      <c r="A188" s="88" t="s">
        <v>1187</v>
      </c>
      <c r="B188" s="88" t="s">
        <v>1188</v>
      </c>
      <c r="C188" s="88" t="s">
        <v>21</v>
      </c>
      <c r="D188" s="89" t="s">
        <v>1189</v>
      </c>
      <c r="E188" s="88" t="s">
        <v>159</v>
      </c>
      <c r="F188" s="90">
        <v>8</v>
      </c>
      <c r="G188" s="91">
        <f>'Orçamento Analítico'!J1732</f>
        <v>23.14</v>
      </c>
      <c r="H188" s="91">
        <f>'Orçamento Analítico'!J1739</f>
        <v>28.85</v>
      </c>
      <c r="I188" s="91">
        <f t="shared" si="283"/>
        <v>230.8</v>
      </c>
      <c r="J188" s="73"/>
      <c r="K188" s="73"/>
      <c r="L188" s="73"/>
      <c r="M188" s="73"/>
      <c r="N188" s="73"/>
      <c r="O188" s="73"/>
      <c r="P188" s="73"/>
      <c r="Q188" s="73"/>
      <c r="R188" s="73"/>
      <c r="S188" s="73"/>
      <c r="T188" s="73"/>
      <c r="U188" s="73"/>
      <c r="V188" s="73"/>
      <c r="W188" s="73"/>
      <c r="X188" s="73"/>
      <c r="Y188" s="73"/>
      <c r="Z188" s="73"/>
      <c r="AA188" s="69">
        <f t="shared" si="284"/>
        <v>28.85</v>
      </c>
      <c r="AB188" s="69">
        <f t="shared" si="285"/>
        <v>230.8</v>
      </c>
      <c r="AC188" s="69">
        <f t="shared" si="262"/>
        <v>0</v>
      </c>
      <c r="AD188" s="40">
        <f>'Detran MT'!G189</f>
        <v>19.14</v>
      </c>
      <c r="AE188" s="40">
        <f>'Detran MT'!H189</f>
        <v>6.4</v>
      </c>
      <c r="AF188" s="40">
        <f>'Detran MT'!I189</f>
        <v>0</v>
      </c>
      <c r="AG188" s="40">
        <f>'Detran MT'!J189</f>
        <v>17.649999999999999</v>
      </c>
      <c r="AH188" s="40">
        <f>'Detran MT'!K189</f>
        <v>24.05</v>
      </c>
      <c r="AI188" s="40">
        <f>'Detran MT'!L189</f>
        <v>51.2</v>
      </c>
      <c r="AJ188" s="40">
        <f>'Detran MT'!M189</f>
        <v>0</v>
      </c>
      <c r="AK188" s="40">
        <f>'Detran MT'!N189</f>
        <v>141.19999999999999</v>
      </c>
      <c r="AL188" s="40">
        <f>'Detran MT'!O189</f>
        <v>192.4</v>
      </c>
      <c r="AM188" s="40">
        <f>'Detran Inical'!G188</f>
        <v>23.14</v>
      </c>
      <c r="AN188" s="40">
        <f>'Detran Inical'!H188</f>
        <v>29.08</v>
      </c>
      <c r="AO188" s="40">
        <f>'Detran Inical'!I188</f>
        <v>232.64</v>
      </c>
      <c r="AP188" s="92">
        <f t="shared" si="3"/>
        <v>7.909215955983373E-3</v>
      </c>
      <c r="AQ188" s="69">
        <f t="shared" si="286"/>
        <v>28.85</v>
      </c>
      <c r="AR188" s="69">
        <f t="shared" si="287"/>
        <v>230.8</v>
      </c>
      <c r="AS188" s="69">
        <f t="shared" si="4"/>
        <v>0</v>
      </c>
      <c r="AT188" s="69">
        <f t="shared" si="288"/>
        <v>28.85</v>
      </c>
      <c r="AU188" s="69">
        <f t="shared" si="290"/>
        <v>185.12</v>
      </c>
      <c r="AV188" s="69">
        <f t="shared" ref="AV188:AW188" si="309">H188-AT188</f>
        <v>0</v>
      </c>
      <c r="AW188" s="69">
        <f t="shared" si="309"/>
        <v>45.680000000000007</v>
      </c>
    </row>
    <row r="189" spans="1:49" ht="42.75" x14ac:dyDescent="0.25">
      <c r="A189" s="88" t="s">
        <v>1192</v>
      </c>
      <c r="B189" s="88" t="s">
        <v>1193</v>
      </c>
      <c r="C189" s="88" t="s">
        <v>21</v>
      </c>
      <c r="D189" s="89" t="s">
        <v>1194</v>
      </c>
      <c r="E189" s="88" t="s">
        <v>159</v>
      </c>
      <c r="F189" s="90">
        <v>6</v>
      </c>
      <c r="G189" s="91">
        <f>'Orçamento Analítico'!J1743</f>
        <v>30.97</v>
      </c>
      <c r="H189" s="91">
        <f>'Orçamento Analítico'!J1751</f>
        <v>38.61</v>
      </c>
      <c r="I189" s="91">
        <f t="shared" si="283"/>
        <v>231.66</v>
      </c>
      <c r="J189" s="73"/>
      <c r="K189" s="94" t="s">
        <v>1595</v>
      </c>
      <c r="L189" s="73"/>
      <c r="M189" s="73"/>
      <c r="N189" s="73"/>
      <c r="O189" s="73"/>
      <c r="P189" s="73"/>
      <c r="Q189" s="73"/>
      <c r="R189" s="73"/>
      <c r="S189" s="73"/>
      <c r="T189" s="73"/>
      <c r="U189" s="73"/>
      <c r="V189" s="73"/>
      <c r="W189" s="73"/>
      <c r="X189" s="73"/>
      <c r="Y189" s="73"/>
      <c r="Z189" s="73"/>
      <c r="AA189" s="69">
        <f t="shared" si="284"/>
        <v>38.61</v>
      </c>
      <c r="AB189" s="69">
        <f t="shared" si="285"/>
        <v>231.66</v>
      </c>
      <c r="AC189" s="69">
        <f t="shared" si="262"/>
        <v>0</v>
      </c>
      <c r="AD189" s="40">
        <f>'Detran MT'!G190</f>
        <v>25.29</v>
      </c>
      <c r="AE189" s="40">
        <f>'Detran MT'!H190</f>
        <v>6.85</v>
      </c>
      <c r="AF189" s="40">
        <f>'Detran MT'!I190</f>
        <v>0</v>
      </c>
      <c r="AG189" s="40">
        <f>'Detran MT'!J190</f>
        <v>24.93</v>
      </c>
      <c r="AH189" s="40">
        <f>'Detran MT'!K190</f>
        <v>31.78</v>
      </c>
      <c r="AI189" s="40">
        <f>'Detran MT'!L190</f>
        <v>41.1</v>
      </c>
      <c r="AJ189" s="40">
        <f>'Detran MT'!M190</f>
        <v>0</v>
      </c>
      <c r="AK189" s="40">
        <f>'Detran MT'!N190</f>
        <v>149.58000000000001</v>
      </c>
      <c r="AL189" s="40">
        <f>'Detran MT'!O190</f>
        <v>190.68</v>
      </c>
      <c r="AM189" s="40">
        <f>'Detran Inical'!G189</f>
        <v>30.97</v>
      </c>
      <c r="AN189" s="40">
        <f>'Detran Inical'!H189</f>
        <v>38.92</v>
      </c>
      <c r="AO189" s="40">
        <f>'Detran Inical'!I189</f>
        <v>233.52</v>
      </c>
      <c r="AP189" s="92">
        <f t="shared" si="3"/>
        <v>7.9650565262077144E-3</v>
      </c>
      <c r="AQ189" s="69">
        <f t="shared" si="286"/>
        <v>38.61</v>
      </c>
      <c r="AR189" s="69">
        <f t="shared" si="287"/>
        <v>231.66</v>
      </c>
      <c r="AS189" s="69">
        <f t="shared" si="4"/>
        <v>0</v>
      </c>
      <c r="AT189" s="69">
        <f t="shared" si="288"/>
        <v>38.61</v>
      </c>
      <c r="AU189" s="69">
        <f t="shared" si="290"/>
        <v>185.82</v>
      </c>
      <c r="AV189" s="69">
        <f t="shared" ref="AV189:AW189" si="310">H189-AT189</f>
        <v>0</v>
      </c>
      <c r="AW189" s="69">
        <f t="shared" si="310"/>
        <v>45.84</v>
      </c>
    </row>
    <row r="190" spans="1:49" ht="28.5" x14ac:dyDescent="0.2">
      <c r="A190" s="88" t="s">
        <v>1197</v>
      </c>
      <c r="B190" s="88" t="s">
        <v>1198</v>
      </c>
      <c r="C190" s="88" t="s">
        <v>21</v>
      </c>
      <c r="D190" s="89" t="s">
        <v>1199</v>
      </c>
      <c r="E190" s="88" t="s">
        <v>159</v>
      </c>
      <c r="F190" s="90">
        <v>3</v>
      </c>
      <c r="G190" s="91">
        <f>'Orçamento Analítico'!J1755</f>
        <v>36.18</v>
      </c>
      <c r="H190" s="91">
        <f>'Orçamento Analítico'!J1763</f>
        <v>45.11</v>
      </c>
      <c r="I190" s="91">
        <f t="shared" si="283"/>
        <v>135.33000000000001</v>
      </c>
      <c r="J190" s="73"/>
      <c r="K190" s="73"/>
      <c r="L190" s="73"/>
      <c r="M190" s="73"/>
      <c r="N190" s="73"/>
      <c r="O190" s="73"/>
      <c r="P190" s="73"/>
      <c r="Q190" s="73"/>
      <c r="R190" s="73"/>
      <c r="S190" s="73"/>
      <c r="T190" s="73"/>
      <c r="U190" s="73"/>
      <c r="V190" s="73"/>
      <c r="W190" s="73"/>
      <c r="X190" s="73"/>
      <c r="Y190" s="73"/>
      <c r="Z190" s="73"/>
      <c r="AA190" s="69">
        <f t="shared" si="284"/>
        <v>45.11</v>
      </c>
      <c r="AB190" s="69">
        <f t="shared" si="285"/>
        <v>135.33000000000001</v>
      </c>
      <c r="AC190" s="69">
        <f t="shared" si="262"/>
        <v>0</v>
      </c>
      <c r="AD190" s="40">
        <f>'Detran MT'!G191</f>
        <v>28.78</v>
      </c>
      <c r="AE190" s="40">
        <f>'Detran MT'!H191</f>
        <v>3.7</v>
      </c>
      <c r="AF190" s="40">
        <f>'Detran MT'!I191</f>
        <v>0</v>
      </c>
      <c r="AG190" s="40">
        <f>'Detran MT'!J191</f>
        <v>32.47</v>
      </c>
      <c r="AH190" s="40">
        <f>'Detran MT'!K191</f>
        <v>36.17</v>
      </c>
      <c r="AI190" s="40">
        <f>'Detran MT'!L191</f>
        <v>11.1</v>
      </c>
      <c r="AJ190" s="40">
        <f>'Detran MT'!M191</f>
        <v>0</v>
      </c>
      <c r="AK190" s="40">
        <f>'Detran MT'!N191</f>
        <v>97.41</v>
      </c>
      <c r="AL190" s="40">
        <f>'Detran MT'!O191</f>
        <v>108.51</v>
      </c>
      <c r="AM190" s="40">
        <f>'Detran Inical'!G190</f>
        <v>36.18</v>
      </c>
      <c r="AN190" s="40">
        <f>'Detran Inical'!H190</f>
        <v>45.47</v>
      </c>
      <c r="AO190" s="40">
        <f>'Detran Inical'!I190</f>
        <v>136.41</v>
      </c>
      <c r="AP190" s="92">
        <f t="shared" si="3"/>
        <v>7.9173081152407176E-3</v>
      </c>
      <c r="AQ190" s="69">
        <f t="shared" si="286"/>
        <v>45.11</v>
      </c>
      <c r="AR190" s="69">
        <f t="shared" si="287"/>
        <v>135.33000000000001</v>
      </c>
      <c r="AS190" s="69">
        <f t="shared" si="4"/>
        <v>0</v>
      </c>
      <c r="AT190" s="69">
        <f t="shared" si="288"/>
        <v>45.11</v>
      </c>
      <c r="AU190" s="69">
        <f t="shared" si="290"/>
        <v>108.53999999999999</v>
      </c>
      <c r="AV190" s="69">
        <f t="shared" ref="AV190:AW190" si="311">H190-AT190</f>
        <v>0</v>
      </c>
      <c r="AW190" s="69">
        <f t="shared" si="311"/>
        <v>26.79000000000002</v>
      </c>
    </row>
    <row r="191" spans="1:49" ht="28.5" x14ac:dyDescent="0.2">
      <c r="A191" s="88" t="s">
        <v>1204</v>
      </c>
      <c r="B191" s="88" t="s">
        <v>1205</v>
      </c>
      <c r="C191" s="88" t="s">
        <v>21</v>
      </c>
      <c r="D191" s="89" t="s">
        <v>1206</v>
      </c>
      <c r="E191" s="88" t="s">
        <v>159</v>
      </c>
      <c r="F191" s="90">
        <v>3</v>
      </c>
      <c r="G191" s="91">
        <f>'Orçamento Analítico'!J1767</f>
        <v>50.97</v>
      </c>
      <c r="H191" s="91">
        <f>'Orçamento Analítico'!J1775</f>
        <v>63.55</v>
      </c>
      <c r="I191" s="91">
        <f t="shared" si="283"/>
        <v>190.65</v>
      </c>
      <c r="J191" s="73"/>
      <c r="K191" s="73"/>
      <c r="L191" s="73"/>
      <c r="M191" s="73"/>
      <c r="N191" s="73"/>
      <c r="O191" s="73"/>
      <c r="P191" s="73"/>
      <c r="Q191" s="73"/>
      <c r="R191" s="73"/>
      <c r="S191" s="73"/>
      <c r="T191" s="73"/>
      <c r="U191" s="73"/>
      <c r="V191" s="73"/>
      <c r="W191" s="73"/>
      <c r="X191" s="73"/>
      <c r="Y191" s="73"/>
      <c r="Z191" s="73"/>
      <c r="AA191" s="69">
        <f t="shared" si="284"/>
        <v>63.55</v>
      </c>
      <c r="AB191" s="69">
        <f t="shared" si="285"/>
        <v>190.65</v>
      </c>
      <c r="AC191" s="69">
        <f t="shared" si="262"/>
        <v>0</v>
      </c>
      <c r="AD191" s="40">
        <f>'Detran MT'!G192</f>
        <v>40.56</v>
      </c>
      <c r="AE191" s="40">
        <f>'Detran MT'!H192</f>
        <v>5.27</v>
      </c>
      <c r="AF191" s="40">
        <f>'Detran MT'!I192</f>
        <v>0</v>
      </c>
      <c r="AG191" s="40">
        <f>'Detran MT'!J192</f>
        <v>45.71</v>
      </c>
      <c r="AH191" s="40">
        <f>'Detran MT'!K192</f>
        <v>50.98</v>
      </c>
      <c r="AI191" s="40">
        <f>'Detran MT'!L192</f>
        <v>15.81</v>
      </c>
      <c r="AJ191" s="40">
        <f>'Detran MT'!M192</f>
        <v>0</v>
      </c>
      <c r="AK191" s="40">
        <f>'Detran MT'!N192</f>
        <v>137.13</v>
      </c>
      <c r="AL191" s="40">
        <f>'Detran MT'!O192</f>
        <v>152.94</v>
      </c>
      <c r="AM191" s="40">
        <f>'Detran Inical'!G191</f>
        <v>50.97</v>
      </c>
      <c r="AN191" s="40">
        <f>'Detran Inical'!H191</f>
        <v>64.06</v>
      </c>
      <c r="AO191" s="40">
        <f>'Detran Inical'!I191</f>
        <v>192.18</v>
      </c>
      <c r="AP191" s="92">
        <f t="shared" si="3"/>
        <v>7.9612862940993123E-3</v>
      </c>
      <c r="AQ191" s="69">
        <f t="shared" si="286"/>
        <v>63.55</v>
      </c>
      <c r="AR191" s="69">
        <f t="shared" si="287"/>
        <v>190.65</v>
      </c>
      <c r="AS191" s="69">
        <f t="shared" si="4"/>
        <v>0</v>
      </c>
      <c r="AT191" s="69">
        <f t="shared" si="288"/>
        <v>63.55</v>
      </c>
      <c r="AU191" s="69">
        <f t="shared" si="290"/>
        <v>152.91</v>
      </c>
      <c r="AV191" s="69">
        <f t="shared" ref="AV191:AW191" si="312">H191-AT191</f>
        <v>0</v>
      </c>
      <c r="AW191" s="69">
        <f t="shared" si="312"/>
        <v>37.740000000000009</v>
      </c>
    </row>
    <row r="192" spans="1:49" ht="28.5" x14ac:dyDescent="0.2">
      <c r="A192" s="88" t="s">
        <v>1209</v>
      </c>
      <c r="B192" s="88" t="s">
        <v>1210</v>
      </c>
      <c r="C192" s="88" t="s">
        <v>21</v>
      </c>
      <c r="D192" s="89" t="s">
        <v>1211</v>
      </c>
      <c r="E192" s="88" t="s">
        <v>159</v>
      </c>
      <c r="F192" s="90">
        <v>2</v>
      </c>
      <c r="G192" s="91">
        <f>'Orçamento Analítico'!J1779</f>
        <v>73.599999999999994</v>
      </c>
      <c r="H192" s="91">
        <f>'Orçamento Analítico'!J1785</f>
        <v>91.77</v>
      </c>
      <c r="I192" s="91">
        <f t="shared" si="283"/>
        <v>183.54</v>
      </c>
      <c r="J192" s="73"/>
      <c r="K192" s="73"/>
      <c r="L192" s="73"/>
      <c r="M192" s="73"/>
      <c r="N192" s="73"/>
      <c r="O192" s="73"/>
      <c r="P192" s="73"/>
      <c r="Q192" s="73"/>
      <c r="R192" s="73"/>
      <c r="S192" s="73"/>
      <c r="T192" s="73"/>
      <c r="U192" s="73"/>
      <c r="V192" s="73"/>
      <c r="W192" s="73"/>
      <c r="X192" s="73"/>
      <c r="Y192" s="73"/>
      <c r="Z192" s="73"/>
      <c r="AA192" s="69">
        <f t="shared" si="284"/>
        <v>91.77</v>
      </c>
      <c r="AB192" s="69">
        <f t="shared" si="285"/>
        <v>183.54</v>
      </c>
      <c r="AC192" s="69">
        <f t="shared" si="262"/>
        <v>0</v>
      </c>
      <c r="AD192" s="40">
        <f>'Detran MT'!G193</f>
        <v>59.04</v>
      </c>
      <c r="AE192" s="40">
        <f>'Detran MT'!H193</f>
        <v>10.31</v>
      </c>
      <c r="AF192" s="40">
        <f>'Detran MT'!I193</f>
        <v>0</v>
      </c>
      <c r="AG192" s="40">
        <f>'Detran MT'!J193</f>
        <v>63.9</v>
      </c>
      <c r="AH192" s="40">
        <f>'Detran MT'!K193</f>
        <v>74.209999999999994</v>
      </c>
      <c r="AI192" s="40">
        <f>'Detran MT'!L193</f>
        <v>20.62</v>
      </c>
      <c r="AJ192" s="40">
        <f>'Detran MT'!M193</f>
        <v>0</v>
      </c>
      <c r="AK192" s="40">
        <f>'Detran MT'!N193</f>
        <v>127.8</v>
      </c>
      <c r="AL192" s="40">
        <f>'Detran MT'!O193</f>
        <v>148.41999999999999</v>
      </c>
      <c r="AM192" s="40">
        <f>'Detran Inical'!G192</f>
        <v>73.599999999999994</v>
      </c>
      <c r="AN192" s="40">
        <f>'Detran Inical'!H192</f>
        <v>92.51</v>
      </c>
      <c r="AO192" s="40">
        <f>'Detran Inical'!I192</f>
        <v>185.02</v>
      </c>
      <c r="AP192" s="92">
        <f t="shared" si="3"/>
        <v>7.9991352286240547E-3</v>
      </c>
      <c r="AQ192" s="69">
        <f t="shared" si="286"/>
        <v>91.77</v>
      </c>
      <c r="AR192" s="69">
        <f t="shared" si="287"/>
        <v>183.54</v>
      </c>
      <c r="AS192" s="69">
        <f t="shared" si="4"/>
        <v>0</v>
      </c>
      <c r="AT192" s="69">
        <f t="shared" si="288"/>
        <v>91.77</v>
      </c>
      <c r="AU192" s="69">
        <f t="shared" si="290"/>
        <v>147.19999999999999</v>
      </c>
      <c r="AV192" s="69">
        <f t="shared" ref="AV192:AW192" si="313">H192-AT192</f>
        <v>0</v>
      </c>
      <c r="AW192" s="69">
        <f t="shared" si="313"/>
        <v>36.340000000000003</v>
      </c>
    </row>
    <row r="193" spans="1:51" ht="28.5" x14ac:dyDescent="0.2">
      <c r="A193" s="88" t="s">
        <v>1216</v>
      </c>
      <c r="B193" s="88" t="s">
        <v>1217</v>
      </c>
      <c r="C193" s="88" t="s">
        <v>21</v>
      </c>
      <c r="D193" s="89" t="s">
        <v>1218</v>
      </c>
      <c r="E193" s="88" t="s">
        <v>159</v>
      </c>
      <c r="F193" s="90">
        <v>6</v>
      </c>
      <c r="G193" s="91">
        <f>'Orçamento Analítico'!J1789</f>
        <v>102.65146399999999</v>
      </c>
      <c r="H193" s="91">
        <f>'Orçamento Analítico'!J1795</f>
        <v>128</v>
      </c>
      <c r="I193" s="91">
        <f t="shared" si="283"/>
        <v>768</v>
      </c>
      <c r="J193" s="73"/>
      <c r="K193" s="73"/>
      <c r="L193" s="73"/>
      <c r="M193" s="73"/>
      <c r="N193" s="73"/>
      <c r="O193" s="73"/>
      <c r="P193" s="73"/>
      <c r="Q193" s="73"/>
      <c r="R193" s="73"/>
      <c r="S193" s="73"/>
      <c r="T193" s="73"/>
      <c r="U193" s="73"/>
      <c r="V193" s="73"/>
      <c r="W193" s="73"/>
      <c r="X193" s="73"/>
      <c r="Y193" s="73"/>
      <c r="Z193" s="73"/>
      <c r="AA193" s="69">
        <f t="shared" si="284"/>
        <v>128</v>
      </c>
      <c r="AB193" s="69">
        <f t="shared" si="285"/>
        <v>768</v>
      </c>
      <c r="AC193" s="69">
        <f t="shared" si="262"/>
        <v>0</v>
      </c>
      <c r="AD193" s="40">
        <f>'Detran MT'!G194</f>
        <v>102.73</v>
      </c>
      <c r="AE193" s="40">
        <f>'Detran MT'!H194</f>
        <v>14.6</v>
      </c>
      <c r="AF193" s="40">
        <f>'Detran MT'!I194</f>
        <v>0</v>
      </c>
      <c r="AG193" s="40">
        <f>'Detran MT'!J194</f>
        <v>114.53</v>
      </c>
      <c r="AH193" s="40">
        <f>'Detran MT'!K194</f>
        <v>129.13</v>
      </c>
      <c r="AI193" s="40">
        <f>'Detran MT'!L194</f>
        <v>87.6</v>
      </c>
      <c r="AJ193" s="40">
        <f>'Detran MT'!M194</f>
        <v>0</v>
      </c>
      <c r="AK193" s="40">
        <f>'Detran MT'!N194</f>
        <v>687.18</v>
      </c>
      <c r="AL193" s="40">
        <f>'Detran MT'!O194</f>
        <v>774.78</v>
      </c>
      <c r="AM193" s="40">
        <f>'Detran Inical'!G193</f>
        <v>128.79</v>
      </c>
      <c r="AN193" s="40">
        <f>'Detran Inical'!H193</f>
        <v>161.88</v>
      </c>
      <c r="AO193" s="40">
        <f>'Detran Inical'!I193</f>
        <v>971.28</v>
      </c>
      <c r="AP193" s="92">
        <f t="shared" si="3"/>
        <v>0.20929083271559179</v>
      </c>
      <c r="AQ193" s="69">
        <f t="shared" si="286"/>
        <v>128</v>
      </c>
      <c r="AR193" s="69">
        <f t="shared" si="287"/>
        <v>768</v>
      </c>
      <c r="AS193" s="69">
        <f t="shared" si="4"/>
        <v>0</v>
      </c>
      <c r="AT193" s="69">
        <f t="shared" si="288"/>
        <v>128</v>
      </c>
      <c r="AU193" s="69">
        <f t="shared" si="290"/>
        <v>615.90878399999997</v>
      </c>
      <c r="AV193" s="69">
        <f t="shared" ref="AV193:AW193" si="314">H193-AT193</f>
        <v>0</v>
      </c>
      <c r="AW193" s="69">
        <f t="shared" si="314"/>
        <v>152.09121600000003</v>
      </c>
    </row>
    <row r="194" spans="1:51" ht="28.5" x14ac:dyDescent="0.2">
      <c r="A194" s="88" t="s">
        <v>1221</v>
      </c>
      <c r="B194" s="88" t="s">
        <v>1222</v>
      </c>
      <c r="C194" s="88" t="s">
        <v>21</v>
      </c>
      <c r="D194" s="89" t="s">
        <v>1223</v>
      </c>
      <c r="E194" s="88" t="s">
        <v>159</v>
      </c>
      <c r="F194" s="90">
        <v>6</v>
      </c>
      <c r="G194" s="91">
        <f>'Orçamento Analítico'!J1799</f>
        <v>132.88</v>
      </c>
      <c r="H194" s="91">
        <f>'Orçamento Analítico'!J1805</f>
        <v>165.7</v>
      </c>
      <c r="I194" s="91">
        <f t="shared" si="283"/>
        <v>994.2</v>
      </c>
      <c r="J194" s="73"/>
      <c r="K194" s="73"/>
      <c r="L194" s="73"/>
      <c r="M194" s="73"/>
      <c r="N194" s="73"/>
      <c r="O194" s="73"/>
      <c r="P194" s="73"/>
      <c r="Q194" s="73"/>
      <c r="R194" s="73"/>
      <c r="S194" s="73"/>
      <c r="T194" s="73"/>
      <c r="U194" s="73"/>
      <c r="V194" s="73"/>
      <c r="W194" s="73"/>
      <c r="X194" s="73"/>
      <c r="Y194" s="73"/>
      <c r="Z194" s="73"/>
      <c r="AA194" s="69">
        <f t="shared" si="284"/>
        <v>165.7</v>
      </c>
      <c r="AB194" s="69">
        <f t="shared" si="285"/>
        <v>994.2</v>
      </c>
      <c r="AC194" s="69">
        <f t="shared" si="262"/>
        <v>0</v>
      </c>
      <c r="AD194" s="40">
        <f>'Detran MT'!G195</f>
        <v>174.99</v>
      </c>
      <c r="AE194" s="40">
        <f>'Detran MT'!H195</f>
        <v>43.15</v>
      </c>
      <c r="AF194" s="40">
        <f>'Detran MT'!I195</f>
        <v>0</v>
      </c>
      <c r="AG194" s="40">
        <f>'Detran MT'!J195</f>
        <v>176.81</v>
      </c>
      <c r="AH194" s="40">
        <f>'Detran MT'!K195</f>
        <v>219.96</v>
      </c>
      <c r="AI194" s="40">
        <f>'Detran MT'!L195</f>
        <v>258.89999999999998</v>
      </c>
      <c r="AJ194" s="40">
        <f>'Detran MT'!M195</f>
        <v>0</v>
      </c>
      <c r="AK194" s="40">
        <f>'Detran MT'!N195</f>
        <v>1060.8599999999999</v>
      </c>
      <c r="AL194" s="40">
        <f>'Detran MT'!O195</f>
        <v>1319.76</v>
      </c>
      <c r="AM194" s="40">
        <f>'Detran Inical'!G194</f>
        <v>215.24</v>
      </c>
      <c r="AN194" s="40">
        <f>'Detran Inical'!H194</f>
        <v>270.55</v>
      </c>
      <c r="AO194" s="40">
        <f>'Detran Inical'!I194</f>
        <v>1623.3</v>
      </c>
      <c r="AP194" s="92">
        <f t="shared" si="3"/>
        <v>0.3875438920717057</v>
      </c>
      <c r="AQ194" s="69">
        <f t="shared" si="286"/>
        <v>165.7</v>
      </c>
      <c r="AR194" s="69">
        <f t="shared" si="287"/>
        <v>994.2</v>
      </c>
      <c r="AS194" s="69">
        <f t="shared" si="4"/>
        <v>0</v>
      </c>
      <c r="AT194" s="69">
        <f t="shared" si="288"/>
        <v>165.7</v>
      </c>
      <c r="AU194" s="69">
        <f t="shared" si="290"/>
        <v>797.28</v>
      </c>
      <c r="AV194" s="69">
        <f t="shared" ref="AV194:AW194" si="315">H194-AT194</f>
        <v>0</v>
      </c>
      <c r="AW194" s="69">
        <f t="shared" si="315"/>
        <v>196.92000000000007</v>
      </c>
    </row>
    <row r="195" spans="1:51" ht="28.5" x14ac:dyDescent="0.2">
      <c r="A195" s="88" t="s">
        <v>1226</v>
      </c>
      <c r="B195" s="88" t="s">
        <v>1227</v>
      </c>
      <c r="C195" s="88" t="s">
        <v>21</v>
      </c>
      <c r="D195" s="89" t="s">
        <v>1228</v>
      </c>
      <c r="E195" s="88" t="s">
        <v>83</v>
      </c>
      <c r="F195" s="90"/>
      <c r="G195" s="91">
        <f>'Orçamento Analítico'!J1809</f>
        <v>20.400000000000002</v>
      </c>
      <c r="H195" s="91">
        <f>'Orçamento Analítico'!J1815</f>
        <v>25.43</v>
      </c>
      <c r="I195" s="91">
        <f t="shared" si="283"/>
        <v>0</v>
      </c>
      <c r="J195" s="73"/>
      <c r="K195" s="73"/>
      <c r="L195" s="73"/>
      <c r="M195" s="73"/>
      <c r="N195" s="73"/>
      <c r="O195" s="73"/>
      <c r="P195" s="73"/>
      <c r="Q195" s="73"/>
      <c r="R195" s="73"/>
      <c r="S195" s="73"/>
      <c r="T195" s="73"/>
      <c r="U195" s="73"/>
      <c r="V195" s="73"/>
      <c r="W195" s="73"/>
      <c r="X195" s="73"/>
      <c r="Y195" s="73"/>
      <c r="Z195" s="73"/>
      <c r="AA195" s="69">
        <f t="shared" si="284"/>
        <v>25.43</v>
      </c>
      <c r="AB195" s="69">
        <f t="shared" si="285"/>
        <v>0</v>
      </c>
      <c r="AC195" s="69">
        <f t="shared" si="262"/>
        <v>0</v>
      </c>
      <c r="AD195" s="40">
        <f>'Detran MT'!G196</f>
        <v>19.95</v>
      </c>
      <c r="AE195" s="40">
        <f>'Detran MT'!H196</f>
        <v>17.71</v>
      </c>
      <c r="AF195" s="40">
        <f>'Detran MT'!I196</f>
        <v>0</v>
      </c>
      <c r="AG195" s="40">
        <f>'Detran MT'!J196</f>
        <v>7.36</v>
      </c>
      <c r="AH195" s="40">
        <f>'Detran MT'!K196</f>
        <v>25.07</v>
      </c>
      <c r="AI195" s="40">
        <f>'Detran MT'!L196</f>
        <v>1168.8599999999999</v>
      </c>
      <c r="AJ195" s="40">
        <f>'Detran MT'!M196</f>
        <v>0</v>
      </c>
      <c r="AK195" s="40">
        <f>'Detran MT'!N196</f>
        <v>485.76</v>
      </c>
      <c r="AL195" s="40">
        <f>'Detran MT'!O196</f>
        <v>1654.62</v>
      </c>
      <c r="AM195" s="40">
        <f>'Detran Inical'!G195</f>
        <v>21.62</v>
      </c>
      <c r="AN195" s="40">
        <f>'Detran Inical'!H195</f>
        <v>27.17</v>
      </c>
      <c r="AO195" s="40">
        <f>'Detran Inical'!I195</f>
        <v>1793.22</v>
      </c>
      <c r="AP195" s="92">
        <f t="shared" si="3"/>
        <v>1</v>
      </c>
      <c r="AQ195" s="69">
        <f t="shared" si="286"/>
        <v>25.43</v>
      </c>
      <c r="AR195" s="69">
        <f t="shared" si="287"/>
        <v>0</v>
      </c>
      <c r="AS195" s="69">
        <f t="shared" si="4"/>
        <v>0</v>
      </c>
      <c r="AT195" s="69">
        <f t="shared" si="288"/>
        <v>25.43</v>
      </c>
      <c r="AU195" s="69">
        <f t="shared" si="290"/>
        <v>0</v>
      </c>
      <c r="AV195" s="69">
        <f t="shared" ref="AV195:AW195" si="316">H195-AT195</f>
        <v>0</v>
      </c>
      <c r="AW195" s="69">
        <f t="shared" si="316"/>
        <v>0</v>
      </c>
    </row>
    <row r="196" spans="1:51" ht="28.5" x14ac:dyDescent="0.2">
      <c r="A196" s="88" t="s">
        <v>1232</v>
      </c>
      <c r="B196" s="88" t="s">
        <v>1233</v>
      </c>
      <c r="C196" s="88" t="s">
        <v>21</v>
      </c>
      <c r="D196" s="89" t="s">
        <v>1234</v>
      </c>
      <c r="E196" s="88" t="s">
        <v>83</v>
      </c>
      <c r="F196" s="90"/>
      <c r="G196" s="91">
        <f>'Orçamento Analítico'!J1819</f>
        <v>29.4</v>
      </c>
      <c r="H196" s="91">
        <f>'Orçamento Analítico'!J1825</f>
        <v>36.659999999999997</v>
      </c>
      <c r="I196" s="91">
        <f t="shared" si="283"/>
        <v>0</v>
      </c>
      <c r="J196" s="73"/>
      <c r="K196" s="73"/>
      <c r="L196" s="73"/>
      <c r="M196" s="73"/>
      <c r="N196" s="73"/>
      <c r="O196" s="73"/>
      <c r="P196" s="73"/>
      <c r="Q196" s="73"/>
      <c r="R196" s="73"/>
      <c r="S196" s="73"/>
      <c r="T196" s="73"/>
      <c r="U196" s="73"/>
      <c r="V196" s="73"/>
      <c r="W196" s="73"/>
      <c r="X196" s="73"/>
      <c r="Y196" s="73"/>
      <c r="Z196" s="73"/>
      <c r="AA196" s="69">
        <f t="shared" si="284"/>
        <v>36.659999999999997</v>
      </c>
      <c r="AB196" s="69">
        <f t="shared" si="285"/>
        <v>0</v>
      </c>
      <c r="AC196" s="69">
        <f t="shared" si="262"/>
        <v>0</v>
      </c>
      <c r="AD196" s="40">
        <f>'Detran MT'!G197</f>
        <v>26.6</v>
      </c>
      <c r="AE196" s="40">
        <f>'Detran MT'!H197</f>
        <v>21.12</v>
      </c>
      <c r="AF196" s="40">
        <f>'Detran MT'!I197</f>
        <v>0</v>
      </c>
      <c r="AG196" s="40">
        <f>'Detran MT'!J197</f>
        <v>12.31</v>
      </c>
      <c r="AH196" s="40">
        <f>'Detran MT'!K197</f>
        <v>33.43</v>
      </c>
      <c r="AI196" s="40">
        <f>'Detran MT'!L197</f>
        <v>380.16</v>
      </c>
      <c r="AJ196" s="40">
        <f>'Detran MT'!M197</f>
        <v>0</v>
      </c>
      <c r="AK196" s="40">
        <f>'Detran MT'!N197</f>
        <v>221.58</v>
      </c>
      <c r="AL196" s="40">
        <f>'Detran MT'!O197</f>
        <v>601.74</v>
      </c>
      <c r="AM196" s="40">
        <f>'Detran Inical'!G196</f>
        <v>29.4</v>
      </c>
      <c r="AN196" s="40">
        <f>'Detran Inical'!H196</f>
        <v>36.950000000000003</v>
      </c>
      <c r="AO196" s="40">
        <f>'Detran Inical'!I196</f>
        <v>665.1</v>
      </c>
      <c r="AP196" s="92">
        <f t="shared" si="3"/>
        <v>1</v>
      </c>
      <c r="AQ196" s="69">
        <f t="shared" si="286"/>
        <v>36.659999999999997</v>
      </c>
      <c r="AR196" s="69">
        <f t="shared" si="287"/>
        <v>0</v>
      </c>
      <c r="AS196" s="69">
        <f t="shared" si="4"/>
        <v>0</v>
      </c>
      <c r="AT196" s="69">
        <f t="shared" si="288"/>
        <v>36.659999999999997</v>
      </c>
      <c r="AU196" s="69">
        <f t="shared" si="290"/>
        <v>0</v>
      </c>
      <c r="AV196" s="69">
        <f t="shared" ref="AV196:AW196" si="317">H196-AT196</f>
        <v>0</v>
      </c>
      <c r="AW196" s="69">
        <f t="shared" si="317"/>
        <v>0</v>
      </c>
    </row>
    <row r="197" spans="1:51" ht="28.5" x14ac:dyDescent="0.2">
      <c r="A197" s="88" t="s">
        <v>1238</v>
      </c>
      <c r="B197" s="88" t="s">
        <v>1239</v>
      </c>
      <c r="C197" s="88" t="s">
        <v>21</v>
      </c>
      <c r="D197" s="89" t="s">
        <v>1240</v>
      </c>
      <c r="E197" s="88" t="s">
        <v>83</v>
      </c>
      <c r="F197" s="90">
        <v>15</v>
      </c>
      <c r="G197" s="91">
        <f>'Orçamento Analítico'!J1829</f>
        <v>23.16</v>
      </c>
      <c r="H197" s="91">
        <f>'Orçamento Analítico'!J1835</f>
        <v>28.88</v>
      </c>
      <c r="I197" s="91">
        <f t="shared" si="283"/>
        <v>433.2</v>
      </c>
      <c r="J197" s="73"/>
      <c r="K197" s="73"/>
      <c r="L197" s="73"/>
      <c r="M197" s="73"/>
      <c r="N197" s="73"/>
      <c r="O197" s="73"/>
      <c r="P197" s="73"/>
      <c r="Q197" s="73"/>
      <c r="R197" s="73"/>
      <c r="S197" s="73"/>
      <c r="T197" s="73"/>
      <c r="U197" s="73"/>
      <c r="V197" s="73"/>
      <c r="W197" s="73"/>
      <c r="X197" s="73"/>
      <c r="Y197" s="73"/>
      <c r="Z197" s="73"/>
      <c r="AA197" s="69">
        <f t="shared" si="284"/>
        <v>28.88</v>
      </c>
      <c r="AB197" s="69">
        <f t="shared" si="285"/>
        <v>433.2</v>
      </c>
      <c r="AC197" s="69">
        <f t="shared" si="262"/>
        <v>0</v>
      </c>
      <c r="AD197" s="40">
        <f>'Detran MT'!G198</f>
        <v>19.86</v>
      </c>
      <c r="AE197" s="40">
        <f>'Detran MT'!H198</f>
        <v>10.44</v>
      </c>
      <c r="AF197" s="40">
        <f>'Detran MT'!I198</f>
        <v>0</v>
      </c>
      <c r="AG197" s="40">
        <f>'Detran MT'!J198</f>
        <v>14.52</v>
      </c>
      <c r="AH197" s="40">
        <f>'Detran MT'!K198</f>
        <v>24.96</v>
      </c>
      <c r="AI197" s="40">
        <f>'Detran MT'!L198</f>
        <v>156.6</v>
      </c>
      <c r="AJ197" s="40">
        <f>'Detran MT'!M198</f>
        <v>0</v>
      </c>
      <c r="AK197" s="40">
        <f>'Detran MT'!N198</f>
        <v>217.8</v>
      </c>
      <c r="AL197" s="40">
        <f>'Detran MT'!O198</f>
        <v>374.4</v>
      </c>
      <c r="AM197" s="40">
        <f>'Detran Inical'!G197</f>
        <v>23.16</v>
      </c>
      <c r="AN197" s="40">
        <f>'Detran Inical'!H197</f>
        <v>29.11</v>
      </c>
      <c r="AO197" s="40">
        <f>'Detran Inical'!I197</f>
        <v>436.65</v>
      </c>
      <c r="AP197" s="92">
        <f t="shared" si="3"/>
        <v>7.9010649261421761E-3</v>
      </c>
      <c r="AQ197" s="69">
        <f t="shared" si="286"/>
        <v>28.88</v>
      </c>
      <c r="AR197" s="69">
        <f t="shared" si="287"/>
        <v>433.2</v>
      </c>
      <c r="AS197" s="69">
        <f t="shared" si="4"/>
        <v>0</v>
      </c>
      <c r="AT197" s="69">
        <f t="shared" si="288"/>
        <v>28.88</v>
      </c>
      <c r="AU197" s="69">
        <f t="shared" si="290"/>
        <v>347.4</v>
      </c>
      <c r="AV197" s="69">
        <f t="shared" ref="AV197:AW197" si="318">H197-AT197</f>
        <v>0</v>
      </c>
      <c r="AW197" s="69">
        <f t="shared" si="318"/>
        <v>85.800000000000011</v>
      </c>
    </row>
    <row r="198" spans="1:51" ht="28.5" x14ac:dyDescent="0.2">
      <c r="A198" s="88" t="s">
        <v>1243</v>
      </c>
      <c r="B198" s="88" t="s">
        <v>1244</v>
      </c>
      <c r="C198" s="88" t="s">
        <v>21</v>
      </c>
      <c r="D198" s="89" t="s">
        <v>1245</v>
      </c>
      <c r="E198" s="88" t="s">
        <v>83</v>
      </c>
      <c r="F198" s="90">
        <v>27</v>
      </c>
      <c r="G198" s="91">
        <f>'Orçamento Analítico'!J1839</f>
        <v>15.52</v>
      </c>
      <c r="H198" s="91">
        <f>'Orçamento Analítico'!J1845</f>
        <v>19.350000000000001</v>
      </c>
      <c r="I198" s="91">
        <f t="shared" si="283"/>
        <v>522.45000000000005</v>
      </c>
      <c r="J198" s="73"/>
      <c r="K198" s="73"/>
      <c r="L198" s="73"/>
      <c r="M198" s="73"/>
      <c r="N198" s="73"/>
      <c r="O198" s="73"/>
      <c r="P198" s="73"/>
      <c r="Q198" s="73"/>
      <c r="R198" s="73"/>
      <c r="S198" s="73"/>
      <c r="T198" s="73"/>
      <c r="U198" s="73"/>
      <c r="V198" s="73"/>
      <c r="W198" s="73"/>
      <c r="X198" s="73"/>
      <c r="Y198" s="73"/>
      <c r="Z198" s="73"/>
      <c r="AA198" s="69">
        <f t="shared" si="284"/>
        <v>19.350000000000001</v>
      </c>
      <c r="AB198" s="69">
        <f t="shared" si="285"/>
        <v>522.45000000000005</v>
      </c>
      <c r="AC198" s="69">
        <f t="shared" si="262"/>
        <v>0</v>
      </c>
      <c r="AD198" s="40">
        <f>'Detran MT'!G199</f>
        <v>12.33</v>
      </c>
      <c r="AE198" s="40">
        <f>'Detran MT'!H199</f>
        <v>1.58</v>
      </c>
      <c r="AF198" s="40">
        <f>'Detran MT'!I199</f>
        <v>0</v>
      </c>
      <c r="AG198" s="40">
        <f>'Detran MT'!J199</f>
        <v>13.91</v>
      </c>
      <c r="AH198" s="40">
        <f>'Detran MT'!K199</f>
        <v>15.49</v>
      </c>
      <c r="AI198" s="40">
        <f>'Detran MT'!L199</f>
        <v>42.66</v>
      </c>
      <c r="AJ198" s="40">
        <f>'Detran MT'!M199</f>
        <v>0</v>
      </c>
      <c r="AK198" s="40">
        <f>'Detran MT'!N199</f>
        <v>375.57</v>
      </c>
      <c r="AL198" s="40">
        <f>'Detran MT'!O199</f>
        <v>418.23</v>
      </c>
      <c r="AM198" s="40">
        <f>'Detran Inical'!G198</f>
        <v>15.52</v>
      </c>
      <c r="AN198" s="40">
        <f>'Detran Inical'!H198</f>
        <v>19.5</v>
      </c>
      <c r="AO198" s="40">
        <f>'Detran Inical'!I198</f>
        <v>526.5</v>
      </c>
      <c r="AP198" s="92">
        <f t="shared" si="3"/>
        <v>7.692307692307554E-3</v>
      </c>
      <c r="AQ198" s="69">
        <f t="shared" si="286"/>
        <v>19.350000000000001</v>
      </c>
      <c r="AR198" s="69">
        <f t="shared" si="287"/>
        <v>522.45000000000005</v>
      </c>
      <c r="AS198" s="69">
        <f t="shared" si="4"/>
        <v>0</v>
      </c>
      <c r="AT198" s="69">
        <f t="shared" si="288"/>
        <v>19.350000000000001</v>
      </c>
      <c r="AU198" s="69">
        <f t="shared" si="290"/>
        <v>419.03999999999996</v>
      </c>
      <c r="AV198" s="69">
        <f t="shared" ref="AV198:AW198" si="319">H198-AT198</f>
        <v>0</v>
      </c>
      <c r="AW198" s="69">
        <f t="shared" si="319"/>
        <v>103.41000000000008</v>
      </c>
    </row>
    <row r="199" spans="1:51" ht="28.5" x14ac:dyDescent="0.2">
      <c r="A199" s="88" t="s">
        <v>1249</v>
      </c>
      <c r="B199" s="88" t="s">
        <v>1250</v>
      </c>
      <c r="C199" s="88" t="s">
        <v>21</v>
      </c>
      <c r="D199" s="89" t="s">
        <v>1251</v>
      </c>
      <c r="E199" s="88" t="s">
        <v>159</v>
      </c>
      <c r="F199" s="90">
        <v>2</v>
      </c>
      <c r="G199" s="91">
        <f>'Orçamento Analítico'!J1849</f>
        <v>108.24</v>
      </c>
      <c r="H199" s="91">
        <f>'Orçamento Analítico'!J1855</f>
        <v>134.97</v>
      </c>
      <c r="I199" s="91">
        <f t="shared" si="283"/>
        <v>269.94</v>
      </c>
      <c r="J199" s="73"/>
      <c r="K199" s="73"/>
      <c r="L199" s="73"/>
      <c r="M199" s="73"/>
      <c r="N199" s="73"/>
      <c r="O199" s="73"/>
      <c r="P199" s="73"/>
      <c r="Q199" s="73"/>
      <c r="R199" s="73"/>
      <c r="S199" s="73"/>
      <c r="T199" s="73"/>
      <c r="U199" s="73"/>
      <c r="V199" s="73"/>
      <c r="W199" s="73"/>
      <c r="X199" s="73"/>
      <c r="Y199" s="73"/>
      <c r="Z199" s="73"/>
      <c r="AA199" s="69">
        <f t="shared" si="284"/>
        <v>134.97</v>
      </c>
      <c r="AB199" s="69">
        <f t="shared" si="285"/>
        <v>269.94</v>
      </c>
      <c r="AC199" s="69">
        <f t="shared" si="262"/>
        <v>0</v>
      </c>
      <c r="AD199" s="40">
        <f>'Detran MT'!G200</f>
        <v>86.7</v>
      </c>
      <c r="AE199" s="40">
        <f>'Detran MT'!H200</f>
        <v>14.38</v>
      </c>
      <c r="AF199" s="40">
        <f>'Detran MT'!I200</f>
        <v>0</v>
      </c>
      <c r="AG199" s="40">
        <f>'Detran MT'!J200</f>
        <v>94.6</v>
      </c>
      <c r="AH199" s="40">
        <f>'Detran MT'!K200</f>
        <v>108.98</v>
      </c>
      <c r="AI199" s="40">
        <f>'Detran MT'!L200</f>
        <v>28.76</v>
      </c>
      <c r="AJ199" s="40">
        <f>'Detran MT'!M200</f>
        <v>0</v>
      </c>
      <c r="AK199" s="40">
        <f>'Detran MT'!N200</f>
        <v>189.2</v>
      </c>
      <c r="AL199" s="40">
        <f>'Detran MT'!O200</f>
        <v>217.96</v>
      </c>
      <c r="AM199" s="40">
        <f>'Detran Inical'!G199</f>
        <v>108.24</v>
      </c>
      <c r="AN199" s="40">
        <f>'Detran Inical'!H199</f>
        <v>136.05000000000001</v>
      </c>
      <c r="AO199" s="40">
        <f>'Detran Inical'!I199</f>
        <v>272.10000000000002</v>
      </c>
      <c r="AP199" s="92">
        <f t="shared" si="3"/>
        <v>7.9382579933848785E-3</v>
      </c>
      <c r="AQ199" s="69">
        <f t="shared" si="286"/>
        <v>134.97</v>
      </c>
      <c r="AR199" s="69">
        <f t="shared" si="287"/>
        <v>269.94</v>
      </c>
      <c r="AS199" s="69">
        <f t="shared" si="4"/>
        <v>0</v>
      </c>
      <c r="AT199" s="69">
        <f t="shared" si="288"/>
        <v>134.97</v>
      </c>
      <c r="AU199" s="69">
        <f t="shared" si="290"/>
        <v>216.48</v>
      </c>
      <c r="AV199" s="69">
        <f t="shared" ref="AV199:AW199" si="320">H199-AT199</f>
        <v>0</v>
      </c>
      <c r="AW199" s="69">
        <f t="shared" si="320"/>
        <v>53.460000000000008</v>
      </c>
    </row>
    <row r="200" spans="1:51" ht="28.5" x14ac:dyDescent="0.2">
      <c r="A200" s="88" t="s">
        <v>1254</v>
      </c>
      <c r="B200" s="88" t="s">
        <v>1255</v>
      </c>
      <c r="C200" s="88" t="s">
        <v>21</v>
      </c>
      <c r="D200" s="89" t="s">
        <v>1256</v>
      </c>
      <c r="E200" s="88" t="s">
        <v>159</v>
      </c>
      <c r="F200" s="90">
        <v>3</v>
      </c>
      <c r="G200" s="91">
        <f>'Orçamento Analítico'!J1859</f>
        <v>34.86</v>
      </c>
      <c r="H200" s="91">
        <f>'Orçamento Analítico'!J1865</f>
        <v>43.47</v>
      </c>
      <c r="I200" s="91">
        <f t="shared" si="283"/>
        <v>130.41</v>
      </c>
      <c r="J200" s="73"/>
      <c r="K200" s="73"/>
      <c r="L200" s="73"/>
      <c r="M200" s="73"/>
      <c r="N200" s="73"/>
      <c r="O200" s="73"/>
      <c r="P200" s="73"/>
      <c r="Q200" s="73"/>
      <c r="R200" s="73"/>
      <c r="S200" s="73"/>
      <c r="T200" s="73"/>
      <c r="U200" s="73"/>
      <c r="V200" s="73"/>
      <c r="W200" s="73"/>
      <c r="X200" s="73"/>
      <c r="Y200" s="73"/>
      <c r="Z200" s="73"/>
      <c r="AA200" s="69">
        <f t="shared" si="284"/>
        <v>43.47</v>
      </c>
      <c r="AB200" s="69">
        <f t="shared" si="285"/>
        <v>130.41</v>
      </c>
      <c r="AC200" s="69">
        <f t="shared" si="262"/>
        <v>0</v>
      </c>
      <c r="AD200" s="40">
        <f>'Detran MT'!G201</f>
        <v>28.12</v>
      </c>
      <c r="AE200" s="40">
        <f>'Detran MT'!H201</f>
        <v>5.77</v>
      </c>
      <c r="AF200" s="40">
        <f>'Detran MT'!I201</f>
        <v>0</v>
      </c>
      <c r="AG200" s="40">
        <f>'Detran MT'!J201</f>
        <v>29.57</v>
      </c>
      <c r="AH200" s="40">
        <f>'Detran MT'!K201</f>
        <v>35.340000000000003</v>
      </c>
      <c r="AI200" s="40">
        <f>'Detran MT'!L201</f>
        <v>17.309999999999999</v>
      </c>
      <c r="AJ200" s="40">
        <f>'Detran MT'!M201</f>
        <v>0</v>
      </c>
      <c r="AK200" s="40">
        <f>'Detran MT'!N201</f>
        <v>88.71</v>
      </c>
      <c r="AL200" s="40">
        <f>'Detran MT'!O201</f>
        <v>106.02</v>
      </c>
      <c r="AM200" s="40">
        <f>'Detran Inical'!G200</f>
        <v>34.86</v>
      </c>
      <c r="AN200" s="40">
        <f>'Detran Inical'!H200</f>
        <v>43.81</v>
      </c>
      <c r="AO200" s="40">
        <f>'Detran Inical'!I200</f>
        <v>131.43</v>
      </c>
      <c r="AP200" s="92">
        <f t="shared" si="3"/>
        <v>7.7607852088564799E-3</v>
      </c>
      <c r="AQ200" s="69">
        <f t="shared" si="286"/>
        <v>43.47</v>
      </c>
      <c r="AR200" s="69">
        <f t="shared" si="287"/>
        <v>130.41</v>
      </c>
      <c r="AS200" s="69">
        <f t="shared" si="4"/>
        <v>0</v>
      </c>
      <c r="AT200" s="69">
        <f t="shared" si="288"/>
        <v>43.47</v>
      </c>
      <c r="AU200" s="69">
        <f t="shared" si="290"/>
        <v>104.58</v>
      </c>
      <c r="AV200" s="69">
        <f t="shared" ref="AV200:AW200" si="321">H200-AT200</f>
        <v>0</v>
      </c>
      <c r="AW200" s="69">
        <f t="shared" si="321"/>
        <v>25.83</v>
      </c>
    </row>
    <row r="201" spans="1:51" ht="28.5" x14ac:dyDescent="0.2">
      <c r="A201" s="88" t="s">
        <v>1259</v>
      </c>
      <c r="B201" s="88" t="s">
        <v>1260</v>
      </c>
      <c r="C201" s="88" t="s">
        <v>21</v>
      </c>
      <c r="D201" s="89" t="s">
        <v>1261</v>
      </c>
      <c r="E201" s="88" t="s">
        <v>159</v>
      </c>
      <c r="F201" s="90">
        <v>1</v>
      </c>
      <c r="G201" s="91">
        <f>'Orçamento Analítico'!J1869</f>
        <v>106.45</v>
      </c>
      <c r="H201" s="91">
        <f>'Orçamento Analítico'!J1875</f>
        <v>132.74</v>
      </c>
      <c r="I201" s="91">
        <f t="shared" si="283"/>
        <v>132.74</v>
      </c>
      <c r="J201" s="73"/>
      <c r="K201" s="73"/>
      <c r="L201" s="73"/>
      <c r="M201" s="73"/>
      <c r="N201" s="73"/>
      <c r="O201" s="73"/>
      <c r="P201" s="73"/>
      <c r="Q201" s="73"/>
      <c r="R201" s="73"/>
      <c r="S201" s="73"/>
      <c r="T201" s="73"/>
      <c r="U201" s="73"/>
      <c r="V201" s="73"/>
      <c r="W201" s="73"/>
      <c r="X201" s="73"/>
      <c r="Y201" s="73"/>
      <c r="Z201" s="73"/>
      <c r="AA201" s="69">
        <f t="shared" si="284"/>
        <v>132.74</v>
      </c>
      <c r="AB201" s="69">
        <f t="shared" si="285"/>
        <v>132.74</v>
      </c>
      <c r="AC201" s="69">
        <f t="shared" si="262"/>
        <v>0</v>
      </c>
      <c r="AD201" s="40">
        <f>'Detran MT'!G202</f>
        <v>83.64</v>
      </c>
      <c r="AE201" s="40">
        <f>'Detran MT'!H202</f>
        <v>4.8899999999999997</v>
      </c>
      <c r="AF201" s="40">
        <f>'Detran MT'!I202</f>
        <v>0</v>
      </c>
      <c r="AG201" s="40">
        <f>'Detran MT'!J202</f>
        <v>100.24</v>
      </c>
      <c r="AH201" s="40">
        <f>'Detran MT'!K202</f>
        <v>105.13</v>
      </c>
      <c r="AI201" s="40">
        <f>'Detran MT'!L202</f>
        <v>4.8899999999999997</v>
      </c>
      <c r="AJ201" s="40">
        <f>'Detran MT'!M202</f>
        <v>0</v>
      </c>
      <c r="AK201" s="40">
        <f>'Detran MT'!N202</f>
        <v>100.24</v>
      </c>
      <c r="AL201" s="40">
        <f>'Detran MT'!O202</f>
        <v>105.13</v>
      </c>
      <c r="AM201" s="40">
        <f>'Detran Inical'!G201</f>
        <v>106.45</v>
      </c>
      <c r="AN201" s="40">
        <f>'Detran Inical'!H201</f>
        <v>133.80000000000001</v>
      </c>
      <c r="AO201" s="40">
        <f>'Detran Inical'!I201</f>
        <v>133.80000000000001</v>
      </c>
      <c r="AP201" s="92">
        <f t="shared" si="3"/>
        <v>7.9222720478325792E-3</v>
      </c>
      <c r="AQ201" s="69">
        <f t="shared" si="286"/>
        <v>132.74</v>
      </c>
      <c r="AR201" s="69">
        <f t="shared" si="287"/>
        <v>132.74</v>
      </c>
      <c r="AS201" s="69">
        <f t="shared" si="4"/>
        <v>0</v>
      </c>
      <c r="AT201" s="69">
        <f t="shared" si="288"/>
        <v>132.74</v>
      </c>
      <c r="AU201" s="69">
        <f t="shared" si="290"/>
        <v>106.45</v>
      </c>
      <c r="AV201" s="69">
        <f t="shared" ref="AV201:AW201" si="322">H201-AT201</f>
        <v>0</v>
      </c>
      <c r="AW201" s="69">
        <f t="shared" si="322"/>
        <v>26.290000000000006</v>
      </c>
    </row>
    <row r="202" spans="1:51" ht="28.5" x14ac:dyDescent="0.2">
      <c r="A202" s="88" t="s">
        <v>1264</v>
      </c>
      <c r="B202" s="88" t="s">
        <v>1265</v>
      </c>
      <c r="C202" s="88" t="s">
        <v>21</v>
      </c>
      <c r="D202" s="89" t="s">
        <v>1266</v>
      </c>
      <c r="E202" s="88" t="s">
        <v>159</v>
      </c>
      <c r="F202" s="90">
        <v>3</v>
      </c>
      <c r="G202" s="91">
        <f>'Orçamento Analítico'!J1879</f>
        <v>404.4</v>
      </c>
      <c r="H202" s="91">
        <f>'Orçamento Analítico'!J1884</f>
        <v>504.28</v>
      </c>
      <c r="I202" s="91">
        <f t="shared" si="283"/>
        <v>1512.84</v>
      </c>
      <c r="J202" s="73"/>
      <c r="K202" s="73"/>
      <c r="L202" s="73"/>
      <c r="M202" s="73"/>
      <c r="N202" s="73"/>
      <c r="O202" s="73"/>
      <c r="P202" s="73"/>
      <c r="Q202" s="73"/>
      <c r="R202" s="73"/>
      <c r="S202" s="73"/>
      <c r="T202" s="73"/>
      <c r="U202" s="73"/>
      <c r="V202" s="73"/>
      <c r="W202" s="73"/>
      <c r="X202" s="73"/>
      <c r="Y202" s="73"/>
      <c r="Z202" s="73"/>
      <c r="AA202" s="69">
        <f t="shared" si="284"/>
        <v>504.28</v>
      </c>
      <c r="AB202" s="69">
        <f t="shared" si="285"/>
        <v>1512.84</v>
      </c>
      <c r="AC202" s="69">
        <f t="shared" si="262"/>
        <v>0</v>
      </c>
      <c r="AD202" s="40">
        <f>'Detran MT'!G203</f>
        <v>315.69</v>
      </c>
      <c r="AE202" s="40">
        <f>'Detran MT'!H203</f>
        <v>7.02</v>
      </c>
      <c r="AF202" s="40">
        <f>'Detran MT'!I203</f>
        <v>0</v>
      </c>
      <c r="AG202" s="40">
        <f>'Detran MT'!J203</f>
        <v>389.8</v>
      </c>
      <c r="AH202" s="40">
        <f>'Detran MT'!K203</f>
        <v>396.82</v>
      </c>
      <c r="AI202" s="40">
        <f>'Detran MT'!L203</f>
        <v>21.06</v>
      </c>
      <c r="AJ202" s="40">
        <f>'Detran MT'!M203</f>
        <v>0</v>
      </c>
      <c r="AK202" s="40">
        <f>'Detran MT'!N203</f>
        <v>1169.4000000000001</v>
      </c>
      <c r="AL202" s="40">
        <f>'Detran MT'!O203</f>
        <v>1190.46</v>
      </c>
      <c r="AM202" s="40">
        <f>'Detran Inical'!G202</f>
        <v>404.4</v>
      </c>
      <c r="AN202" s="40">
        <f>'Detran Inical'!H202</f>
        <v>508.33</v>
      </c>
      <c r="AO202" s="40">
        <f>'Detran Inical'!I202</f>
        <v>1524.99</v>
      </c>
      <c r="AP202" s="92">
        <f t="shared" si="3"/>
        <v>7.9672653591171816E-3</v>
      </c>
      <c r="AQ202" s="69">
        <f t="shared" si="286"/>
        <v>504.28</v>
      </c>
      <c r="AR202" s="69">
        <f t="shared" si="287"/>
        <v>1512.84</v>
      </c>
      <c r="AS202" s="69">
        <f t="shared" si="4"/>
        <v>0</v>
      </c>
      <c r="AT202" s="69">
        <f t="shared" si="288"/>
        <v>504.28</v>
      </c>
      <c r="AU202" s="69">
        <f t="shared" si="290"/>
        <v>1213.1999999999998</v>
      </c>
      <c r="AV202" s="69">
        <f t="shared" ref="AV202:AW202" si="323">H202-AT202</f>
        <v>0</v>
      </c>
      <c r="AW202" s="69">
        <f t="shared" si="323"/>
        <v>299.6400000000001</v>
      </c>
    </row>
    <row r="203" spans="1:51" ht="28.5" x14ac:dyDescent="0.2">
      <c r="A203" s="88" t="s">
        <v>1269</v>
      </c>
      <c r="B203" s="88" t="s">
        <v>1270</v>
      </c>
      <c r="C203" s="88" t="s">
        <v>21</v>
      </c>
      <c r="D203" s="89" t="s">
        <v>1271</v>
      </c>
      <c r="E203" s="88" t="s">
        <v>159</v>
      </c>
      <c r="F203" s="90">
        <v>1</v>
      </c>
      <c r="G203" s="91">
        <f>'Orçamento Analítico'!J1888</f>
        <v>140.79</v>
      </c>
      <c r="H203" s="91">
        <f>'Orçamento Analítico'!J1894</f>
        <v>175.56</v>
      </c>
      <c r="I203" s="91">
        <f t="shared" si="283"/>
        <v>175.56</v>
      </c>
      <c r="J203" s="73"/>
      <c r="K203" s="73"/>
      <c r="L203" s="73"/>
      <c r="M203" s="73"/>
      <c r="N203" s="73"/>
      <c r="O203" s="73"/>
      <c r="P203" s="73"/>
      <c r="Q203" s="73"/>
      <c r="R203" s="73"/>
      <c r="S203" s="73"/>
      <c r="T203" s="73"/>
      <c r="U203" s="73"/>
      <c r="V203" s="73"/>
      <c r="W203" s="73"/>
      <c r="X203" s="73"/>
      <c r="Y203" s="73"/>
      <c r="Z203" s="73"/>
      <c r="AA203" s="69">
        <f t="shared" si="284"/>
        <v>175.56</v>
      </c>
      <c r="AB203" s="69">
        <f t="shared" si="285"/>
        <v>175.56</v>
      </c>
      <c r="AC203" s="69">
        <f t="shared" si="262"/>
        <v>0</v>
      </c>
      <c r="AD203" s="40">
        <f>'Detran MT'!G204</f>
        <v>110.42</v>
      </c>
      <c r="AE203" s="40">
        <f>'Detran MT'!H204</f>
        <v>5.36</v>
      </c>
      <c r="AF203" s="40">
        <f>'Detran MT'!I204</f>
        <v>0</v>
      </c>
      <c r="AG203" s="40">
        <f>'Detran MT'!J204</f>
        <v>133.43</v>
      </c>
      <c r="AH203" s="40">
        <f>'Detran MT'!K204</f>
        <v>138.79</v>
      </c>
      <c r="AI203" s="40">
        <f>'Detran MT'!L204</f>
        <v>5.36</v>
      </c>
      <c r="AJ203" s="40">
        <f>'Detran MT'!M204</f>
        <v>0</v>
      </c>
      <c r="AK203" s="40">
        <f>'Detran MT'!N204</f>
        <v>133.43</v>
      </c>
      <c r="AL203" s="40">
        <f>'Detran MT'!O204</f>
        <v>138.79</v>
      </c>
      <c r="AM203" s="40">
        <f>'Detran Inical'!G203</f>
        <v>140.79</v>
      </c>
      <c r="AN203" s="40">
        <f>'Detran Inical'!H203</f>
        <v>176.97</v>
      </c>
      <c r="AO203" s="40">
        <f>'Detran Inical'!I203</f>
        <v>176.97</v>
      </c>
      <c r="AP203" s="92">
        <f t="shared" si="3"/>
        <v>7.9674521105271845E-3</v>
      </c>
      <c r="AQ203" s="69">
        <f t="shared" si="286"/>
        <v>175.56</v>
      </c>
      <c r="AR203" s="69">
        <f t="shared" si="287"/>
        <v>175.56</v>
      </c>
      <c r="AS203" s="69">
        <f t="shared" si="4"/>
        <v>0</v>
      </c>
      <c r="AT203" s="69">
        <f t="shared" si="288"/>
        <v>175.56</v>
      </c>
      <c r="AU203" s="69">
        <f t="shared" si="290"/>
        <v>140.79</v>
      </c>
      <c r="AV203" s="69">
        <f t="shared" ref="AV203:AW203" si="324">H203-AT203</f>
        <v>0</v>
      </c>
      <c r="AW203" s="69">
        <f t="shared" si="324"/>
        <v>34.77000000000001</v>
      </c>
    </row>
    <row r="204" spans="1:51" ht="28.5" x14ac:dyDescent="0.2">
      <c r="A204" s="88" t="s">
        <v>1274</v>
      </c>
      <c r="B204" s="88" t="s">
        <v>1275</v>
      </c>
      <c r="C204" s="88" t="s">
        <v>21</v>
      </c>
      <c r="D204" s="89" t="s">
        <v>1276</v>
      </c>
      <c r="E204" s="88" t="s">
        <v>159</v>
      </c>
      <c r="F204" s="90">
        <v>6</v>
      </c>
      <c r="G204" s="91">
        <f>'Orçamento Analítico'!J1898</f>
        <v>81.08</v>
      </c>
      <c r="H204" s="91">
        <f>'Orçamento Analítico'!J1904</f>
        <v>101.1</v>
      </c>
      <c r="I204" s="91">
        <f t="shared" si="283"/>
        <v>606.6</v>
      </c>
      <c r="J204" s="73"/>
      <c r="K204" s="73"/>
      <c r="L204" s="73"/>
      <c r="M204" s="73"/>
      <c r="N204" s="73"/>
      <c r="O204" s="73"/>
      <c r="P204" s="73"/>
      <c r="Q204" s="73"/>
      <c r="R204" s="73"/>
      <c r="S204" s="73"/>
      <c r="T204" s="73"/>
      <c r="U204" s="73"/>
      <c r="V204" s="73"/>
      <c r="W204" s="73"/>
      <c r="X204" s="73"/>
      <c r="Y204" s="73"/>
      <c r="Z204" s="73"/>
      <c r="AA204" s="69">
        <f t="shared" si="284"/>
        <v>101.1</v>
      </c>
      <c r="AB204" s="69">
        <f t="shared" si="285"/>
        <v>606.6</v>
      </c>
      <c r="AC204" s="69">
        <f t="shared" si="262"/>
        <v>0</v>
      </c>
      <c r="AD204" s="40">
        <f>'Detran MT'!G205</f>
        <v>63.59</v>
      </c>
      <c r="AE204" s="40">
        <f>'Detran MT'!H205</f>
        <v>3.07</v>
      </c>
      <c r="AF204" s="40">
        <f>'Detran MT'!I205</f>
        <v>0</v>
      </c>
      <c r="AG204" s="40">
        <f>'Detran MT'!J205</f>
        <v>76.86</v>
      </c>
      <c r="AH204" s="40">
        <f>'Detran MT'!K205</f>
        <v>79.930000000000007</v>
      </c>
      <c r="AI204" s="40">
        <f>'Detran MT'!L205</f>
        <v>18.420000000000002</v>
      </c>
      <c r="AJ204" s="40">
        <f>'Detran MT'!M205</f>
        <v>0</v>
      </c>
      <c r="AK204" s="40">
        <f>'Detran MT'!N205</f>
        <v>461.16</v>
      </c>
      <c r="AL204" s="40">
        <f>'Detran MT'!O205</f>
        <v>479.58</v>
      </c>
      <c r="AM204" s="40">
        <f>'Detran Inical'!G204</f>
        <v>81.08</v>
      </c>
      <c r="AN204" s="40">
        <f>'Detran Inical'!H204</f>
        <v>101.91</v>
      </c>
      <c r="AO204" s="40">
        <f>'Detran Inical'!I204</f>
        <v>611.46</v>
      </c>
      <c r="AP204" s="92">
        <f t="shared" si="3"/>
        <v>7.9481895790403101E-3</v>
      </c>
      <c r="AQ204" s="69">
        <f t="shared" si="286"/>
        <v>101.1</v>
      </c>
      <c r="AR204" s="69">
        <f t="shared" si="287"/>
        <v>606.6</v>
      </c>
      <c r="AS204" s="69">
        <f t="shared" si="4"/>
        <v>0</v>
      </c>
      <c r="AT204" s="69">
        <f t="shared" si="288"/>
        <v>101.1</v>
      </c>
      <c r="AU204" s="69">
        <f t="shared" si="290"/>
        <v>486.48</v>
      </c>
      <c r="AV204" s="69">
        <f t="shared" ref="AV204:AW204" si="325">H204-AT204</f>
        <v>0</v>
      </c>
      <c r="AW204" s="69">
        <f t="shared" si="325"/>
        <v>120.12</v>
      </c>
    </row>
    <row r="205" spans="1:51" ht="28.5" x14ac:dyDescent="0.2">
      <c r="A205" s="88" t="s">
        <v>1279</v>
      </c>
      <c r="B205" s="88" t="s">
        <v>553</v>
      </c>
      <c r="C205" s="88" t="s">
        <v>21</v>
      </c>
      <c r="D205" s="89" t="s">
        <v>554</v>
      </c>
      <c r="E205" s="88" t="s">
        <v>159</v>
      </c>
      <c r="F205" s="90">
        <v>1</v>
      </c>
      <c r="G205" s="91">
        <f>'Orçamento Analítico'!J1908</f>
        <v>760.14</v>
      </c>
      <c r="H205" s="91">
        <f>'Orçamento Analítico'!J1917</f>
        <v>947.89</v>
      </c>
      <c r="I205" s="91">
        <f t="shared" si="283"/>
        <v>947.89</v>
      </c>
      <c r="J205" s="73"/>
      <c r="K205" s="73"/>
      <c r="L205" s="73"/>
      <c r="M205" s="73"/>
      <c r="N205" s="73"/>
      <c r="O205" s="73"/>
      <c r="P205" s="73"/>
      <c r="Q205" s="73"/>
      <c r="R205" s="73"/>
      <c r="S205" s="73"/>
      <c r="T205" s="73"/>
      <c r="U205" s="73"/>
      <c r="V205" s="73"/>
      <c r="W205" s="73"/>
      <c r="X205" s="73"/>
      <c r="Y205" s="73"/>
      <c r="Z205" s="73"/>
      <c r="AA205" s="69">
        <f t="shared" si="284"/>
        <v>947.89</v>
      </c>
      <c r="AB205" s="69">
        <f t="shared" si="285"/>
        <v>947.89</v>
      </c>
      <c r="AC205" s="69">
        <f t="shared" si="262"/>
        <v>0</v>
      </c>
      <c r="AD205" s="40">
        <f>'Detran MT'!G206</f>
        <v>601.03</v>
      </c>
      <c r="AE205" s="40">
        <f>'Detran MT'!H206</f>
        <v>56.4</v>
      </c>
      <c r="AF205" s="40">
        <f>'Detran MT'!I206</f>
        <v>0</v>
      </c>
      <c r="AG205" s="40">
        <f>'Detran MT'!J206</f>
        <v>699.09</v>
      </c>
      <c r="AH205" s="40">
        <f>'Detran MT'!K206</f>
        <v>755.49</v>
      </c>
      <c r="AI205" s="40">
        <f>'Detran MT'!L206</f>
        <v>56.4</v>
      </c>
      <c r="AJ205" s="40">
        <f>'Detran MT'!M206</f>
        <v>0</v>
      </c>
      <c r="AK205" s="40">
        <f>'Detran MT'!N206</f>
        <v>699.09</v>
      </c>
      <c r="AL205" s="40">
        <f>'Detran MT'!O206</f>
        <v>755.49</v>
      </c>
      <c r="AM205" s="40">
        <f>'Detran Inical'!G205</f>
        <v>760.14</v>
      </c>
      <c r="AN205" s="40">
        <f>'Detran Inical'!H205</f>
        <v>955.49</v>
      </c>
      <c r="AO205" s="40">
        <f>'Detran Inical'!I205</f>
        <v>955.49</v>
      </c>
      <c r="AP205" s="92">
        <f t="shared" si="3"/>
        <v>7.9540340558247324E-3</v>
      </c>
      <c r="AQ205" s="69">
        <f t="shared" si="286"/>
        <v>947.89</v>
      </c>
      <c r="AR205" s="69">
        <f t="shared" si="287"/>
        <v>947.89</v>
      </c>
      <c r="AS205" s="69">
        <f t="shared" si="4"/>
        <v>0</v>
      </c>
      <c r="AT205" s="69">
        <f t="shared" si="288"/>
        <v>947.89</v>
      </c>
      <c r="AU205" s="69">
        <f t="shared" si="290"/>
        <v>760.14</v>
      </c>
      <c r="AV205" s="69">
        <f t="shared" ref="AV205:AW205" si="326">H205-AT205</f>
        <v>0</v>
      </c>
      <c r="AW205" s="69">
        <f t="shared" si="326"/>
        <v>187.75</v>
      </c>
    </row>
    <row r="206" spans="1:51" ht="14.25" x14ac:dyDescent="0.2">
      <c r="A206" s="88" t="s">
        <v>1280</v>
      </c>
      <c r="B206" s="88" t="s">
        <v>1281</v>
      </c>
      <c r="C206" s="88" t="s">
        <v>63</v>
      </c>
      <c r="D206" s="89" t="s">
        <v>1282</v>
      </c>
      <c r="E206" s="88" t="s">
        <v>159</v>
      </c>
      <c r="F206" s="90">
        <v>6</v>
      </c>
      <c r="G206" s="91">
        <f>'Orçamento Analítico'!J1921</f>
        <v>195.52</v>
      </c>
      <c r="H206" s="91">
        <f>'Orçamento Analítico'!J1926</f>
        <v>243.81</v>
      </c>
      <c r="I206" s="91">
        <f t="shared" si="283"/>
        <v>1462.86</v>
      </c>
      <c r="J206" s="73"/>
      <c r="K206" s="73"/>
      <c r="L206" s="73"/>
      <c r="M206" s="73"/>
      <c r="N206" s="73"/>
      <c r="O206" s="73"/>
      <c r="P206" s="73"/>
      <c r="Q206" s="73"/>
      <c r="R206" s="73"/>
      <c r="S206" s="73"/>
      <c r="T206" s="73"/>
      <c r="U206" s="73"/>
      <c r="V206" s="73"/>
      <c r="W206" s="73"/>
      <c r="X206" s="73"/>
      <c r="Y206" s="73"/>
      <c r="Z206" s="73"/>
      <c r="AA206" s="69">
        <f t="shared" si="284"/>
        <v>243.81</v>
      </c>
      <c r="AB206" s="69">
        <f t="shared" si="285"/>
        <v>1462.86</v>
      </c>
      <c r="AC206" s="69">
        <f t="shared" si="262"/>
        <v>0</v>
      </c>
      <c r="AD206" s="40">
        <f>'Detran MT'!G207</f>
        <v>159.5</v>
      </c>
      <c r="AE206" s="40">
        <f>'Detran MT'!H207</f>
        <v>42.22</v>
      </c>
      <c r="AF206" s="40">
        <f>'Detran MT'!I207</f>
        <v>0</v>
      </c>
      <c r="AG206" s="40">
        <f>'Detran MT'!J207</f>
        <v>158.27000000000001</v>
      </c>
      <c r="AH206" s="40">
        <f>'Detran MT'!K207</f>
        <v>200.49</v>
      </c>
      <c r="AI206" s="40">
        <f>'Detran MT'!L207</f>
        <v>253.32</v>
      </c>
      <c r="AJ206" s="40">
        <f>'Detran MT'!M207</f>
        <v>0</v>
      </c>
      <c r="AK206" s="40">
        <f>'Detran MT'!N207</f>
        <v>949.62</v>
      </c>
      <c r="AL206" s="40">
        <f>'Detran MT'!O207</f>
        <v>1202.94</v>
      </c>
      <c r="AM206" s="40">
        <f>'Detran Inical'!G206</f>
        <v>195.52</v>
      </c>
      <c r="AN206" s="40">
        <f>'Detran Inical'!H206</f>
        <v>245.76</v>
      </c>
      <c r="AO206" s="40">
        <f>'Detran Inical'!I206</f>
        <v>1474.56</v>
      </c>
      <c r="AP206" s="92">
        <f t="shared" si="3"/>
        <v>7.9345703125E-3</v>
      </c>
      <c r="AQ206" s="69">
        <f t="shared" si="286"/>
        <v>243.81</v>
      </c>
      <c r="AR206" s="69">
        <f t="shared" si="287"/>
        <v>1462.86</v>
      </c>
      <c r="AS206" s="69">
        <f t="shared" si="4"/>
        <v>0</v>
      </c>
      <c r="AT206" s="69">
        <f t="shared" si="288"/>
        <v>243.81</v>
      </c>
      <c r="AU206" s="69">
        <f t="shared" si="290"/>
        <v>1173.1200000000001</v>
      </c>
      <c r="AV206" s="69">
        <f t="shared" ref="AV206:AW206" si="327">H206-AT206</f>
        <v>0</v>
      </c>
      <c r="AW206" s="69">
        <f t="shared" si="327"/>
        <v>289.73999999999978</v>
      </c>
    </row>
    <row r="207" spans="1:51" x14ac:dyDescent="0.25">
      <c r="A207" s="77" t="s">
        <v>1290</v>
      </c>
      <c r="B207" s="77" t="s">
        <v>1593</v>
      </c>
      <c r="C207" s="78"/>
      <c r="D207" s="79" t="s">
        <v>1291</v>
      </c>
      <c r="E207" s="80"/>
      <c r="F207" s="81">
        <v>1</v>
      </c>
      <c r="G207" s="80" t="s">
        <v>1594</v>
      </c>
      <c r="H207" s="82">
        <f>'Orçamento Analítico'!J1929</f>
        <v>27884.600000000002</v>
      </c>
      <c r="I207" s="82">
        <f>SUM(I208:I231)</f>
        <v>20835.16</v>
      </c>
      <c r="J207" s="73"/>
      <c r="K207" s="73"/>
      <c r="L207" s="73"/>
      <c r="M207" s="73"/>
      <c r="N207" s="73"/>
      <c r="O207" s="73"/>
      <c r="P207" s="73"/>
      <c r="Q207" s="73"/>
      <c r="R207" s="73"/>
      <c r="S207" s="73"/>
      <c r="T207" s="73"/>
      <c r="U207" s="73"/>
      <c r="V207" s="73"/>
      <c r="W207" s="73"/>
      <c r="X207" s="73"/>
      <c r="Y207" s="73"/>
      <c r="Z207" s="73"/>
      <c r="AA207" s="69"/>
      <c r="AB207" s="87">
        <f>SUM(AB208:AB231)</f>
        <v>20835.16</v>
      </c>
      <c r="AC207" s="84">
        <f t="shared" si="262"/>
        <v>0</v>
      </c>
      <c r="AD207" s="73"/>
      <c r="AE207" s="73"/>
      <c r="AF207" s="73"/>
      <c r="AG207" s="85">
        <f t="shared" ref="AG207:AL207" si="328">SUM(AG208:AG231)</f>
        <v>8596.0099999999984</v>
      </c>
      <c r="AH207" s="85">
        <f t="shared" si="328"/>
        <v>10079.220000000001</v>
      </c>
      <c r="AI207" s="85">
        <f t="shared" si="328"/>
        <v>6650.1506999999983</v>
      </c>
      <c r="AJ207" s="85">
        <f t="shared" si="328"/>
        <v>0</v>
      </c>
      <c r="AK207" s="85">
        <f t="shared" si="328"/>
        <v>19835.189300000002</v>
      </c>
      <c r="AL207" s="85">
        <f t="shared" si="328"/>
        <v>26485.34</v>
      </c>
      <c r="AM207" s="85"/>
      <c r="AN207" s="85"/>
      <c r="AO207" s="85">
        <f>SUM(AO208:AO231)</f>
        <v>32149.729999999996</v>
      </c>
      <c r="AP207" s="92">
        <f t="shared" si="3"/>
        <v>0.35193359322146711</v>
      </c>
      <c r="AQ207" s="69"/>
      <c r="AR207" s="87">
        <f>SUM(AR208:AR231)</f>
        <v>20835.16</v>
      </c>
      <c r="AS207" s="69">
        <f t="shared" si="4"/>
        <v>0</v>
      </c>
      <c r="AT207" s="69"/>
      <c r="AU207" s="87">
        <f>SUM(AU208:AU231)</f>
        <v>16708.406510000001</v>
      </c>
      <c r="AV207" s="73"/>
      <c r="AW207" s="73"/>
      <c r="AY207" s="145">
        <f>I207+I168</f>
        <v>34918.270000000004</v>
      </c>
    </row>
    <row r="208" spans="1:51" ht="28.5" x14ac:dyDescent="0.2">
      <c r="A208" s="88" t="s">
        <v>1292</v>
      </c>
      <c r="B208" s="88" t="s">
        <v>181</v>
      </c>
      <c r="C208" s="88" t="s">
        <v>21</v>
      </c>
      <c r="D208" s="89" t="s">
        <v>182</v>
      </c>
      <c r="E208" s="88" t="s">
        <v>70</v>
      </c>
      <c r="F208" s="90">
        <v>0</v>
      </c>
      <c r="G208" s="91">
        <f>'Orçamento Analítico'!J1931</f>
        <v>80.38</v>
      </c>
      <c r="H208" s="91">
        <f>'Orçamento Analítico'!J1934</f>
        <v>100.23</v>
      </c>
      <c r="I208" s="91">
        <f t="shared" si="283"/>
        <v>0</v>
      </c>
      <c r="J208" s="73"/>
      <c r="K208" s="73"/>
      <c r="L208" s="73"/>
      <c r="M208" s="73"/>
      <c r="N208" s="73"/>
      <c r="O208" s="73"/>
      <c r="P208" s="73"/>
      <c r="Q208" s="73"/>
      <c r="R208" s="73"/>
      <c r="S208" s="73"/>
      <c r="T208" s="73"/>
      <c r="U208" s="73"/>
      <c r="V208" s="73"/>
      <c r="W208" s="73"/>
      <c r="X208" s="73"/>
      <c r="Y208" s="73"/>
      <c r="Z208" s="73"/>
      <c r="AA208" s="69">
        <f t="shared" ref="AA208:AA231" si="329">TRUNC(G208*(1+G$2),2)</f>
        <v>100.23</v>
      </c>
      <c r="AB208" s="69">
        <f t="shared" ref="AB208:AB231" si="330">TRUNC(F208*AA208,2)</f>
        <v>0</v>
      </c>
      <c r="AC208" s="69">
        <f t="shared" si="262"/>
        <v>0</v>
      </c>
      <c r="AD208" s="40">
        <f>'Detran MT'!G209</f>
        <v>75.75</v>
      </c>
      <c r="AE208" s="40">
        <f>'Detran MT'!H209</f>
        <v>74.989999999999995</v>
      </c>
      <c r="AF208" s="40">
        <f>'Detran MT'!I209</f>
        <v>0</v>
      </c>
      <c r="AG208" s="40">
        <f>'Detran MT'!J209</f>
        <v>20.22</v>
      </c>
      <c r="AH208" s="40">
        <f>'Detran MT'!K209</f>
        <v>95.21</v>
      </c>
      <c r="AI208" s="40">
        <f>'Detran MT'!L209</f>
        <v>669.66070000000002</v>
      </c>
      <c r="AJ208" s="40">
        <f>'Detran MT'!M209</f>
        <v>0</v>
      </c>
      <c r="AK208" s="40">
        <f>'Detran MT'!N209</f>
        <v>180.55930000000001</v>
      </c>
      <c r="AL208" s="40">
        <f>'Detran MT'!O209</f>
        <v>850.22</v>
      </c>
      <c r="AM208" s="40">
        <f>'Detran Inical'!G208</f>
        <v>80.38</v>
      </c>
      <c r="AN208" s="40">
        <f>'Detran Inical'!H208</f>
        <v>101.03</v>
      </c>
      <c r="AO208" s="40">
        <f>'Detran Inical'!I208</f>
        <v>902.19</v>
      </c>
      <c r="AP208" s="92">
        <f t="shared" si="3"/>
        <v>1</v>
      </c>
      <c r="AQ208" s="69">
        <f t="shared" ref="AQ208:AQ231" si="331">TRUNC(G208*(1+G$2),2)</f>
        <v>100.23</v>
      </c>
      <c r="AR208" s="69">
        <f t="shared" ref="AR208:AR231" si="332">TRUNC(F208*H208,2)</f>
        <v>0</v>
      </c>
      <c r="AS208" s="69">
        <f t="shared" si="4"/>
        <v>0</v>
      </c>
      <c r="AT208" s="69">
        <f t="shared" ref="AT208:AT231" si="333">TRUNC(G208*(1+G$2),2)</f>
        <v>100.23</v>
      </c>
      <c r="AU208" s="69">
        <f>F208*G208</f>
        <v>0</v>
      </c>
      <c r="AV208" s="69">
        <f t="shared" ref="AV208:AW208" si="334">H208-AT208</f>
        <v>0</v>
      </c>
      <c r="AW208" s="69">
        <f t="shared" si="334"/>
        <v>0</v>
      </c>
    </row>
    <row r="209" spans="1:49" ht="14.25" x14ac:dyDescent="0.2">
      <c r="A209" s="88" t="s">
        <v>1294</v>
      </c>
      <c r="B209" s="88" t="s">
        <v>1295</v>
      </c>
      <c r="C209" s="88" t="s">
        <v>21</v>
      </c>
      <c r="D209" s="89" t="s">
        <v>1296</v>
      </c>
      <c r="E209" s="88" t="s">
        <v>159</v>
      </c>
      <c r="F209" s="90">
        <v>6</v>
      </c>
      <c r="G209" s="91">
        <f>'Orçamento Analítico'!J1938</f>
        <v>39.43</v>
      </c>
      <c r="H209" s="91">
        <f>'Orçamento Analítico'!J1943</f>
        <v>49.16</v>
      </c>
      <c r="I209" s="91">
        <f t="shared" si="283"/>
        <v>294.95999999999998</v>
      </c>
      <c r="J209" s="73"/>
      <c r="K209" s="73"/>
      <c r="L209" s="73"/>
      <c r="M209" s="73"/>
      <c r="N209" s="73"/>
      <c r="O209" s="73"/>
      <c r="P209" s="73"/>
      <c r="Q209" s="73"/>
      <c r="R209" s="73"/>
      <c r="S209" s="73"/>
      <c r="T209" s="73"/>
      <c r="U209" s="73"/>
      <c r="V209" s="73"/>
      <c r="W209" s="73"/>
      <c r="X209" s="73"/>
      <c r="Y209" s="73"/>
      <c r="Z209" s="73"/>
      <c r="AA209" s="69">
        <f t="shared" si="329"/>
        <v>49.16</v>
      </c>
      <c r="AB209" s="69">
        <f t="shared" si="330"/>
        <v>294.95999999999998</v>
      </c>
      <c r="AC209" s="69">
        <f t="shared" si="262"/>
        <v>0</v>
      </c>
      <c r="AD209" s="40">
        <f>'Detran MT'!G210</f>
        <v>32.46</v>
      </c>
      <c r="AE209" s="40">
        <f>'Detran MT'!H210</f>
        <v>10.17</v>
      </c>
      <c r="AF209" s="40">
        <f>'Detran MT'!I210</f>
        <v>0</v>
      </c>
      <c r="AG209" s="40">
        <f>'Detran MT'!J210</f>
        <v>30.63</v>
      </c>
      <c r="AH209" s="40">
        <f>'Detran MT'!K210</f>
        <v>40.799999999999997</v>
      </c>
      <c r="AI209" s="40">
        <f>'Detran MT'!L210</f>
        <v>61.02</v>
      </c>
      <c r="AJ209" s="40">
        <f>'Detran MT'!M210</f>
        <v>0</v>
      </c>
      <c r="AK209" s="40">
        <f>'Detran MT'!N210</f>
        <v>183.78</v>
      </c>
      <c r="AL209" s="40">
        <f>'Detran MT'!O210</f>
        <v>244.8</v>
      </c>
      <c r="AM209" s="40">
        <f>'Detran Inical'!G209</f>
        <v>39.43</v>
      </c>
      <c r="AN209" s="40">
        <f>'Detran Inical'!H209</f>
        <v>49.56</v>
      </c>
      <c r="AO209" s="40">
        <f>'Detran Inical'!I209</f>
        <v>297.36</v>
      </c>
      <c r="AP209" s="92">
        <f t="shared" si="3"/>
        <v>8.0710250201776468E-3</v>
      </c>
      <c r="AQ209" s="69">
        <f t="shared" si="331"/>
        <v>49.16</v>
      </c>
      <c r="AR209" s="69">
        <f t="shared" si="332"/>
        <v>294.95999999999998</v>
      </c>
      <c r="AS209" s="69">
        <f t="shared" si="4"/>
        <v>0</v>
      </c>
      <c r="AT209" s="69">
        <f t="shared" si="333"/>
        <v>49.16</v>
      </c>
      <c r="AU209" s="69">
        <f t="shared" ref="AU209:AU231" si="335">F209*G209</f>
        <v>236.57999999999998</v>
      </c>
      <c r="AV209" s="69">
        <f t="shared" ref="AV209:AW209" si="336">H209-AT209</f>
        <v>0</v>
      </c>
      <c r="AW209" s="69">
        <f t="shared" si="336"/>
        <v>58.379999999999995</v>
      </c>
    </row>
    <row r="210" spans="1:49" ht="28.5" x14ac:dyDescent="0.2">
      <c r="A210" s="88" t="s">
        <v>1299</v>
      </c>
      <c r="B210" s="88" t="s">
        <v>1300</v>
      </c>
      <c r="C210" s="88" t="s">
        <v>21</v>
      </c>
      <c r="D210" s="89" t="s">
        <v>1301</v>
      </c>
      <c r="E210" s="88" t="s">
        <v>159</v>
      </c>
      <c r="F210" s="90">
        <v>6</v>
      </c>
      <c r="G210" s="91">
        <f>'Orçamento Analítico'!J1947</f>
        <v>488.78</v>
      </c>
      <c r="H210" s="91">
        <f>'Orçamento Analítico'!J1964</f>
        <v>609.5</v>
      </c>
      <c r="I210" s="91">
        <f t="shared" si="283"/>
        <v>3657</v>
      </c>
      <c r="J210" s="73"/>
      <c r="K210" s="73"/>
      <c r="L210" s="73"/>
      <c r="M210" s="73"/>
      <c r="N210" s="73"/>
      <c r="O210" s="73"/>
      <c r="P210" s="73"/>
      <c r="Q210" s="73"/>
      <c r="R210" s="73"/>
      <c r="S210" s="73"/>
      <c r="T210" s="73"/>
      <c r="U210" s="73"/>
      <c r="V210" s="73"/>
      <c r="W210" s="73"/>
      <c r="X210" s="73"/>
      <c r="Y210" s="73"/>
      <c r="Z210" s="73"/>
      <c r="AA210" s="69">
        <f t="shared" si="329"/>
        <v>609.5</v>
      </c>
      <c r="AB210" s="69">
        <f t="shared" si="330"/>
        <v>3657</v>
      </c>
      <c r="AC210" s="69">
        <f t="shared" si="262"/>
        <v>0</v>
      </c>
      <c r="AD210" s="40">
        <f>'Detran MT'!G211</f>
        <v>499.29</v>
      </c>
      <c r="AE210" s="40">
        <f>'Detran MT'!H211</f>
        <v>285.2</v>
      </c>
      <c r="AF210" s="40">
        <f>'Detran MT'!I211</f>
        <v>0</v>
      </c>
      <c r="AG210" s="40">
        <f>'Detran MT'!J211</f>
        <v>342.4</v>
      </c>
      <c r="AH210" s="40">
        <f>'Detran MT'!K211</f>
        <v>627.6</v>
      </c>
      <c r="AI210" s="40">
        <f>'Detran MT'!L211</f>
        <v>1711.2</v>
      </c>
      <c r="AJ210" s="40">
        <f>'Detran MT'!M211</f>
        <v>0</v>
      </c>
      <c r="AK210" s="40">
        <f>'Detran MT'!N211</f>
        <v>2054.4</v>
      </c>
      <c r="AL210" s="40">
        <f>'Detran MT'!O211</f>
        <v>3765.6</v>
      </c>
      <c r="AM210" s="40">
        <f>'Detran Inical'!G210</f>
        <v>576.14</v>
      </c>
      <c r="AN210" s="40">
        <f>'Detran Inical'!H210</f>
        <v>724.2</v>
      </c>
      <c r="AO210" s="40">
        <f>'Detran Inical'!I210</f>
        <v>4345.2</v>
      </c>
      <c r="AP210" s="92">
        <f t="shared" si="3"/>
        <v>0.15838166252416452</v>
      </c>
      <c r="AQ210" s="69">
        <f t="shared" si="331"/>
        <v>609.5</v>
      </c>
      <c r="AR210" s="69">
        <f t="shared" si="332"/>
        <v>3657</v>
      </c>
      <c r="AS210" s="69">
        <f t="shared" si="4"/>
        <v>0</v>
      </c>
      <c r="AT210" s="69">
        <f t="shared" si="333"/>
        <v>609.5</v>
      </c>
      <c r="AU210" s="69">
        <f t="shared" si="335"/>
        <v>2932.68</v>
      </c>
      <c r="AV210" s="69">
        <f t="shared" ref="AV210:AW210" si="337">H210-AT210</f>
        <v>0</v>
      </c>
      <c r="AW210" s="69">
        <f t="shared" si="337"/>
        <v>724.32000000000016</v>
      </c>
    </row>
    <row r="211" spans="1:49" ht="28.5" x14ac:dyDescent="0.2">
      <c r="A211" s="88" t="s">
        <v>1314</v>
      </c>
      <c r="B211" s="88" t="s">
        <v>1315</v>
      </c>
      <c r="C211" s="88" t="s">
        <v>21</v>
      </c>
      <c r="D211" s="89" t="s">
        <v>1316</v>
      </c>
      <c r="E211" s="88" t="s">
        <v>159</v>
      </c>
      <c r="F211" s="90">
        <v>3</v>
      </c>
      <c r="G211" s="91">
        <f>'Orçamento Analítico'!J1968</f>
        <v>166.58216999999999</v>
      </c>
      <c r="H211" s="91">
        <f>'Orçamento Analítico'!J1976</f>
        <v>207.72</v>
      </c>
      <c r="I211" s="91">
        <f t="shared" si="283"/>
        <v>623.16</v>
      </c>
      <c r="J211" s="73"/>
      <c r="K211" s="73"/>
      <c r="L211" s="73"/>
      <c r="M211" s="73"/>
      <c r="N211" s="73"/>
      <c r="O211" s="73"/>
      <c r="P211" s="73"/>
      <c r="Q211" s="73"/>
      <c r="R211" s="73"/>
      <c r="S211" s="73"/>
      <c r="T211" s="73"/>
      <c r="U211" s="73"/>
      <c r="V211" s="73"/>
      <c r="W211" s="73"/>
      <c r="X211" s="73"/>
      <c r="Y211" s="73"/>
      <c r="Z211" s="73"/>
      <c r="AA211" s="69">
        <f t="shared" si="329"/>
        <v>207.72</v>
      </c>
      <c r="AB211" s="69">
        <f t="shared" si="330"/>
        <v>623.16</v>
      </c>
      <c r="AC211" s="69">
        <f t="shared" si="262"/>
        <v>0</v>
      </c>
      <c r="AD211" s="40">
        <f>'Detran MT'!G212</f>
        <v>229.93</v>
      </c>
      <c r="AE211" s="40">
        <f>'Detran MT'!H212</f>
        <v>19.649999999999999</v>
      </c>
      <c r="AF211" s="40">
        <f>'Detran MT'!I212</f>
        <v>0</v>
      </c>
      <c r="AG211" s="40">
        <f>'Detran MT'!J212</f>
        <v>269.37</v>
      </c>
      <c r="AH211" s="40">
        <f>'Detran MT'!K212</f>
        <v>289.02</v>
      </c>
      <c r="AI211" s="40">
        <f>'Detran MT'!L212</f>
        <v>58.95</v>
      </c>
      <c r="AJ211" s="40">
        <f>'Detran MT'!M212</f>
        <v>0</v>
      </c>
      <c r="AK211" s="40">
        <f>'Detran MT'!N212</f>
        <v>808.11</v>
      </c>
      <c r="AL211" s="40">
        <f>'Detran MT'!O212</f>
        <v>867.06</v>
      </c>
      <c r="AM211" s="40">
        <f>'Detran Inical'!G211</f>
        <v>291.24</v>
      </c>
      <c r="AN211" s="40">
        <f>'Detran Inical'!H211</f>
        <v>366.08</v>
      </c>
      <c r="AO211" s="40">
        <f>'Detran Inical'!I211</f>
        <v>1098.24</v>
      </c>
      <c r="AP211" s="92">
        <f t="shared" si="3"/>
        <v>0.43258304195804198</v>
      </c>
      <c r="AQ211" s="69">
        <f t="shared" si="331"/>
        <v>207.72</v>
      </c>
      <c r="AR211" s="69">
        <f t="shared" si="332"/>
        <v>623.16</v>
      </c>
      <c r="AS211" s="69">
        <f t="shared" si="4"/>
        <v>0</v>
      </c>
      <c r="AT211" s="69">
        <f t="shared" si="333"/>
        <v>207.72</v>
      </c>
      <c r="AU211" s="69">
        <f t="shared" si="335"/>
        <v>499.74650999999994</v>
      </c>
      <c r="AV211" s="69">
        <f t="shared" ref="AV211:AW211" si="338">H211-AT211</f>
        <v>0</v>
      </c>
      <c r="AW211" s="69">
        <f t="shared" si="338"/>
        <v>123.41349000000002</v>
      </c>
    </row>
    <row r="212" spans="1:49" ht="42.75" x14ac:dyDescent="0.2">
      <c r="A212" s="88" t="s">
        <v>1323</v>
      </c>
      <c r="B212" s="88" t="s">
        <v>1324</v>
      </c>
      <c r="C212" s="88" t="s">
        <v>21</v>
      </c>
      <c r="D212" s="89" t="s">
        <v>1325</v>
      </c>
      <c r="E212" s="88" t="s">
        <v>159</v>
      </c>
      <c r="F212" s="90">
        <v>3</v>
      </c>
      <c r="G212" s="91">
        <f>'Orçamento Analítico'!J1980</f>
        <v>502.86</v>
      </c>
      <c r="H212" s="91">
        <f>'Orçamento Analítico'!J1984</f>
        <v>627.05999999999995</v>
      </c>
      <c r="I212" s="91">
        <f t="shared" si="283"/>
        <v>1881.18</v>
      </c>
      <c r="J212" s="73"/>
      <c r="K212" s="73"/>
      <c r="L212" s="73"/>
      <c r="M212" s="73"/>
      <c r="N212" s="73"/>
      <c r="O212" s="73"/>
      <c r="P212" s="73"/>
      <c r="Q212" s="73"/>
      <c r="R212" s="73"/>
      <c r="S212" s="73"/>
      <c r="T212" s="73"/>
      <c r="U212" s="73"/>
      <c r="V212" s="73"/>
      <c r="W212" s="73"/>
      <c r="X212" s="73"/>
      <c r="Y212" s="73"/>
      <c r="Z212" s="73"/>
      <c r="AA212" s="69">
        <f t="shared" si="329"/>
        <v>627.05999999999995</v>
      </c>
      <c r="AB212" s="69">
        <f t="shared" si="330"/>
        <v>1881.18</v>
      </c>
      <c r="AC212" s="69">
        <f t="shared" si="262"/>
        <v>0</v>
      </c>
      <c r="AD212" s="40">
        <f>'Detran MT'!G213</f>
        <v>589.59</v>
      </c>
      <c r="AE212" s="40">
        <f>'Detran MT'!H213</f>
        <v>40.82</v>
      </c>
      <c r="AF212" s="40">
        <f>'Detran MT'!I213</f>
        <v>0</v>
      </c>
      <c r="AG212" s="40">
        <f>'Detran MT'!J213</f>
        <v>700.29</v>
      </c>
      <c r="AH212" s="40">
        <f>'Detran MT'!K213</f>
        <v>741.11</v>
      </c>
      <c r="AI212" s="40">
        <f>'Detran MT'!L213</f>
        <v>122.46</v>
      </c>
      <c r="AJ212" s="40">
        <f>'Detran MT'!M213</f>
        <v>0</v>
      </c>
      <c r="AK212" s="40">
        <f>'Detran MT'!N213</f>
        <v>2100.87</v>
      </c>
      <c r="AL212" s="40">
        <f>'Detran MT'!O213</f>
        <v>2223.33</v>
      </c>
      <c r="AM212" s="40">
        <f>'Detran Inical'!G212</f>
        <v>748.98</v>
      </c>
      <c r="AN212" s="40">
        <f>'Detran Inical'!H212</f>
        <v>941.46</v>
      </c>
      <c r="AO212" s="40">
        <f>'Detran Inical'!I212</f>
        <v>2824.38</v>
      </c>
      <c r="AP212" s="92">
        <f t="shared" si="3"/>
        <v>0.33394939774392962</v>
      </c>
      <c r="AQ212" s="69">
        <f t="shared" si="331"/>
        <v>627.05999999999995</v>
      </c>
      <c r="AR212" s="69">
        <f t="shared" si="332"/>
        <v>1881.18</v>
      </c>
      <c r="AS212" s="69">
        <f t="shared" si="4"/>
        <v>0</v>
      </c>
      <c r="AT212" s="69">
        <f t="shared" si="333"/>
        <v>627.05999999999995</v>
      </c>
      <c r="AU212" s="69">
        <f t="shared" si="335"/>
        <v>1508.58</v>
      </c>
      <c r="AV212" s="69">
        <f t="shared" ref="AV212:AW212" si="339">H212-AT212</f>
        <v>0</v>
      </c>
      <c r="AW212" s="69">
        <f t="shared" si="339"/>
        <v>372.60000000000014</v>
      </c>
    </row>
    <row r="213" spans="1:49" ht="42.75" x14ac:dyDescent="0.2">
      <c r="A213" s="88" t="s">
        <v>1330</v>
      </c>
      <c r="B213" s="88" t="s">
        <v>1331</v>
      </c>
      <c r="C213" s="88" t="s">
        <v>21</v>
      </c>
      <c r="D213" s="89" t="s">
        <v>1332</v>
      </c>
      <c r="E213" s="88" t="s">
        <v>159</v>
      </c>
      <c r="F213" s="90">
        <v>1</v>
      </c>
      <c r="G213" s="91">
        <f>'Orçamento Analítico'!J1988</f>
        <v>781.88</v>
      </c>
      <c r="H213" s="91">
        <f>'Orçamento Analítico'!J1994</f>
        <v>975</v>
      </c>
      <c r="I213" s="91">
        <f t="shared" si="283"/>
        <v>975</v>
      </c>
      <c r="J213" s="73"/>
      <c r="K213" s="73"/>
      <c r="L213" s="73"/>
      <c r="M213" s="73"/>
      <c r="N213" s="73"/>
      <c r="O213" s="73"/>
      <c r="P213" s="73"/>
      <c r="Q213" s="73"/>
      <c r="R213" s="73"/>
      <c r="S213" s="73"/>
      <c r="T213" s="73"/>
      <c r="U213" s="73"/>
      <c r="V213" s="73"/>
      <c r="W213" s="73"/>
      <c r="X213" s="73"/>
      <c r="Y213" s="73"/>
      <c r="Z213" s="73"/>
      <c r="AA213" s="69">
        <f t="shared" si="329"/>
        <v>975</v>
      </c>
      <c r="AB213" s="69">
        <f t="shared" si="330"/>
        <v>975</v>
      </c>
      <c r="AC213" s="69">
        <f t="shared" si="262"/>
        <v>0</v>
      </c>
      <c r="AD213" s="40">
        <f>'Detran MT'!G214</f>
        <v>620.62</v>
      </c>
      <c r="AE213" s="40">
        <f>'Detran MT'!H214</f>
        <v>71.47</v>
      </c>
      <c r="AF213" s="40">
        <f>'Detran MT'!I214</f>
        <v>0</v>
      </c>
      <c r="AG213" s="40">
        <f>'Detran MT'!J214</f>
        <v>708.64</v>
      </c>
      <c r="AH213" s="40">
        <f>'Detran MT'!K214</f>
        <v>780.11</v>
      </c>
      <c r="AI213" s="40">
        <f>'Detran MT'!L214</f>
        <v>71.47</v>
      </c>
      <c r="AJ213" s="40">
        <f>'Detran MT'!M214</f>
        <v>0</v>
      </c>
      <c r="AK213" s="40">
        <f>'Detran MT'!N214</f>
        <v>708.64</v>
      </c>
      <c r="AL213" s="40">
        <f>'Detran MT'!O214</f>
        <v>780.11</v>
      </c>
      <c r="AM213" s="40">
        <f>'Detran Inical'!G213</f>
        <v>781.88</v>
      </c>
      <c r="AN213" s="40">
        <f>'Detran Inical'!H213</f>
        <v>982.82</v>
      </c>
      <c r="AO213" s="40">
        <f>'Detran Inical'!I213</f>
        <v>982.82</v>
      </c>
      <c r="AP213" s="92">
        <f t="shared" si="3"/>
        <v>7.9566960379316987E-3</v>
      </c>
      <c r="AQ213" s="69">
        <f t="shared" si="331"/>
        <v>975</v>
      </c>
      <c r="AR213" s="69">
        <f t="shared" si="332"/>
        <v>975</v>
      </c>
      <c r="AS213" s="69">
        <f t="shared" si="4"/>
        <v>0</v>
      </c>
      <c r="AT213" s="69">
        <f t="shared" si="333"/>
        <v>975</v>
      </c>
      <c r="AU213" s="69">
        <f t="shared" si="335"/>
        <v>781.88</v>
      </c>
      <c r="AV213" s="69">
        <f t="shared" ref="AV213:AW213" si="340">H213-AT213</f>
        <v>0</v>
      </c>
      <c r="AW213" s="69">
        <f t="shared" si="340"/>
        <v>193.12</v>
      </c>
    </row>
    <row r="214" spans="1:49" ht="28.5" x14ac:dyDescent="0.2">
      <c r="A214" s="88" t="s">
        <v>1341</v>
      </c>
      <c r="B214" s="88" t="s">
        <v>1342</v>
      </c>
      <c r="C214" s="88" t="s">
        <v>21</v>
      </c>
      <c r="D214" s="89" t="s">
        <v>1343</v>
      </c>
      <c r="E214" s="88" t="s">
        <v>159</v>
      </c>
      <c r="F214" s="90">
        <v>8</v>
      </c>
      <c r="G214" s="91">
        <f>'Orçamento Analítico'!J1998</f>
        <v>47.07</v>
      </c>
      <c r="H214" s="91">
        <f>'Orçamento Analítico'!J2006</f>
        <v>58.69</v>
      </c>
      <c r="I214" s="91">
        <f t="shared" si="283"/>
        <v>469.52</v>
      </c>
      <c r="J214" s="73"/>
      <c r="K214" s="73"/>
      <c r="L214" s="73"/>
      <c r="M214" s="73"/>
      <c r="N214" s="73"/>
      <c r="O214" s="73"/>
      <c r="P214" s="73"/>
      <c r="Q214" s="73"/>
      <c r="R214" s="73"/>
      <c r="S214" s="73"/>
      <c r="T214" s="73"/>
      <c r="U214" s="73"/>
      <c r="V214" s="73"/>
      <c r="W214" s="73"/>
      <c r="X214" s="73"/>
      <c r="Y214" s="73"/>
      <c r="Z214" s="73"/>
      <c r="AA214" s="69">
        <f t="shared" si="329"/>
        <v>58.69</v>
      </c>
      <c r="AB214" s="69">
        <f t="shared" si="330"/>
        <v>469.52</v>
      </c>
      <c r="AC214" s="69">
        <f t="shared" si="262"/>
        <v>0</v>
      </c>
      <c r="AD214" s="40">
        <f>'Detran MT'!G215</f>
        <v>39.89</v>
      </c>
      <c r="AE214" s="40">
        <f>'Detran MT'!H215</f>
        <v>18.59</v>
      </c>
      <c r="AF214" s="40">
        <f>'Detran MT'!I215</f>
        <v>0</v>
      </c>
      <c r="AG214" s="40">
        <f>'Detran MT'!J215</f>
        <v>31.55</v>
      </c>
      <c r="AH214" s="40">
        <f>'Detran MT'!K215</f>
        <v>50.14</v>
      </c>
      <c r="AI214" s="40">
        <f>'Detran MT'!L215</f>
        <v>148.72</v>
      </c>
      <c r="AJ214" s="40">
        <f>'Detran MT'!M215</f>
        <v>0</v>
      </c>
      <c r="AK214" s="40">
        <f>'Detran MT'!N215</f>
        <v>252.4</v>
      </c>
      <c r="AL214" s="40">
        <f>'Detran MT'!O215</f>
        <v>401.12</v>
      </c>
      <c r="AM214" s="40">
        <f>'Detran Inical'!G214</f>
        <v>47.07</v>
      </c>
      <c r="AN214" s="40">
        <f>'Detran Inical'!H214</f>
        <v>59.16</v>
      </c>
      <c r="AO214" s="40">
        <f>'Detran Inical'!I214</f>
        <v>473.28</v>
      </c>
      <c r="AP214" s="92">
        <f t="shared" si="3"/>
        <v>7.9445571331980824E-3</v>
      </c>
      <c r="AQ214" s="69">
        <f t="shared" si="331"/>
        <v>58.69</v>
      </c>
      <c r="AR214" s="69">
        <f t="shared" si="332"/>
        <v>469.52</v>
      </c>
      <c r="AS214" s="69">
        <f t="shared" si="4"/>
        <v>0</v>
      </c>
      <c r="AT214" s="69">
        <f t="shared" si="333"/>
        <v>58.69</v>
      </c>
      <c r="AU214" s="69">
        <f t="shared" si="335"/>
        <v>376.56</v>
      </c>
      <c r="AV214" s="69">
        <f t="shared" ref="AV214:AW214" si="341">H214-AT214</f>
        <v>0</v>
      </c>
      <c r="AW214" s="69">
        <f t="shared" si="341"/>
        <v>92.95999999999998</v>
      </c>
    </row>
    <row r="215" spans="1:49" ht="28.5" x14ac:dyDescent="0.2">
      <c r="A215" s="88" t="s">
        <v>1346</v>
      </c>
      <c r="B215" s="88" t="s">
        <v>1347</v>
      </c>
      <c r="C215" s="88" t="s">
        <v>21</v>
      </c>
      <c r="D215" s="89" t="s">
        <v>1348</v>
      </c>
      <c r="E215" s="88" t="s">
        <v>159</v>
      </c>
      <c r="F215" s="90">
        <v>2</v>
      </c>
      <c r="G215" s="91">
        <f>'Orçamento Analítico'!J2010</f>
        <v>19.12</v>
      </c>
      <c r="H215" s="91">
        <f>'Orçamento Analítico'!J2018</f>
        <v>23.84</v>
      </c>
      <c r="I215" s="91">
        <f t="shared" si="283"/>
        <v>47.68</v>
      </c>
      <c r="J215" s="73"/>
      <c r="K215" s="73"/>
      <c r="L215" s="73"/>
      <c r="M215" s="73"/>
      <c r="N215" s="73"/>
      <c r="O215" s="73"/>
      <c r="P215" s="73"/>
      <c r="Q215" s="73"/>
      <c r="R215" s="73"/>
      <c r="S215" s="73"/>
      <c r="T215" s="73"/>
      <c r="U215" s="73"/>
      <c r="V215" s="73"/>
      <c r="W215" s="73"/>
      <c r="X215" s="73"/>
      <c r="Y215" s="73"/>
      <c r="Z215" s="73"/>
      <c r="AA215" s="69">
        <f t="shared" si="329"/>
        <v>23.84</v>
      </c>
      <c r="AB215" s="69">
        <f t="shared" si="330"/>
        <v>47.68</v>
      </c>
      <c r="AC215" s="69">
        <f t="shared" si="262"/>
        <v>0</v>
      </c>
      <c r="AD215" s="40">
        <f>'Detran MT'!G216</f>
        <v>16.22</v>
      </c>
      <c r="AE215" s="40">
        <f>'Detran MT'!H216</f>
        <v>7.69</v>
      </c>
      <c r="AF215" s="40">
        <f>'Detran MT'!I216</f>
        <v>0</v>
      </c>
      <c r="AG215" s="40">
        <f>'Detran MT'!J216</f>
        <v>12.69</v>
      </c>
      <c r="AH215" s="40">
        <f>'Detran MT'!K216</f>
        <v>20.38</v>
      </c>
      <c r="AI215" s="40">
        <f>'Detran MT'!L216</f>
        <v>15.38</v>
      </c>
      <c r="AJ215" s="40">
        <f>'Detran MT'!M216</f>
        <v>0</v>
      </c>
      <c r="AK215" s="40">
        <f>'Detran MT'!N216</f>
        <v>25.38</v>
      </c>
      <c r="AL215" s="40">
        <f>'Detran MT'!O216</f>
        <v>40.76</v>
      </c>
      <c r="AM215" s="40">
        <f>'Detran Inical'!G215</f>
        <v>19.12</v>
      </c>
      <c r="AN215" s="40">
        <f>'Detran Inical'!H215</f>
        <v>24.03</v>
      </c>
      <c r="AO215" s="40">
        <f>'Detran Inical'!I215</f>
        <v>48.06</v>
      </c>
      <c r="AP215" s="92">
        <f t="shared" si="3"/>
        <v>7.9067831876821204E-3</v>
      </c>
      <c r="AQ215" s="69">
        <f t="shared" si="331"/>
        <v>23.84</v>
      </c>
      <c r="AR215" s="69">
        <f t="shared" si="332"/>
        <v>47.68</v>
      </c>
      <c r="AS215" s="69">
        <f t="shared" si="4"/>
        <v>0</v>
      </c>
      <c r="AT215" s="69">
        <f t="shared" si="333"/>
        <v>23.84</v>
      </c>
      <c r="AU215" s="69">
        <f t="shared" si="335"/>
        <v>38.24</v>
      </c>
      <c r="AV215" s="69">
        <f t="shared" ref="AV215:AW215" si="342">H215-AT215</f>
        <v>0</v>
      </c>
      <c r="AW215" s="69">
        <f t="shared" si="342"/>
        <v>9.4399999999999977</v>
      </c>
    </row>
    <row r="216" spans="1:49" ht="42.75" x14ac:dyDescent="0.2">
      <c r="A216" s="88" t="s">
        <v>1351</v>
      </c>
      <c r="B216" s="88" t="s">
        <v>1352</v>
      </c>
      <c r="C216" s="88" t="s">
        <v>21</v>
      </c>
      <c r="D216" s="89" t="s">
        <v>1353</v>
      </c>
      <c r="E216" s="88" t="s">
        <v>159</v>
      </c>
      <c r="F216" s="90"/>
      <c r="G216" s="91">
        <f>'Orçamento Analítico'!J2022</f>
        <v>17.43</v>
      </c>
      <c r="H216" s="91">
        <f>'Orçamento Analítico'!J2030</f>
        <v>21.73</v>
      </c>
      <c r="I216" s="91">
        <f t="shared" si="283"/>
        <v>0</v>
      </c>
      <c r="J216" s="73"/>
      <c r="K216" s="73"/>
      <c r="L216" s="73"/>
      <c r="M216" s="73"/>
      <c r="N216" s="73"/>
      <c r="O216" s="73"/>
      <c r="P216" s="73"/>
      <c r="Q216" s="73"/>
      <c r="R216" s="73"/>
      <c r="S216" s="73"/>
      <c r="T216" s="73"/>
      <c r="U216" s="73"/>
      <c r="V216" s="73"/>
      <c r="W216" s="73"/>
      <c r="X216" s="73"/>
      <c r="Y216" s="73"/>
      <c r="Z216" s="73"/>
      <c r="AA216" s="69">
        <f t="shared" si="329"/>
        <v>21.73</v>
      </c>
      <c r="AB216" s="69">
        <f t="shared" si="330"/>
        <v>0</v>
      </c>
      <c r="AC216" s="69">
        <f t="shared" si="262"/>
        <v>0</v>
      </c>
      <c r="AD216" s="40">
        <f>'Detran MT'!G217</f>
        <v>14.61</v>
      </c>
      <c r="AE216" s="40">
        <f>'Detran MT'!H217</f>
        <v>5.97</v>
      </c>
      <c r="AF216" s="40">
        <f>'Detran MT'!I217</f>
        <v>0</v>
      </c>
      <c r="AG216" s="40">
        <f>'Detran MT'!J217</f>
        <v>12.39</v>
      </c>
      <c r="AH216" s="40">
        <f>'Detran MT'!K217</f>
        <v>18.36</v>
      </c>
      <c r="AI216" s="40">
        <f>'Detran MT'!L217</f>
        <v>41.79</v>
      </c>
      <c r="AJ216" s="40">
        <f>'Detran MT'!M217</f>
        <v>0</v>
      </c>
      <c r="AK216" s="40">
        <f>'Detran MT'!N217</f>
        <v>86.73</v>
      </c>
      <c r="AL216" s="40">
        <f>'Detran MT'!O217</f>
        <v>128.52000000000001</v>
      </c>
      <c r="AM216" s="40">
        <f>'Detran Inical'!G216</f>
        <v>17.43</v>
      </c>
      <c r="AN216" s="40">
        <f>'Detran Inical'!H216</f>
        <v>21.9</v>
      </c>
      <c r="AO216" s="40">
        <f>'Detran Inical'!I216</f>
        <v>153.30000000000001</v>
      </c>
      <c r="AP216" s="92">
        <f t="shared" si="3"/>
        <v>1</v>
      </c>
      <c r="AQ216" s="69">
        <f t="shared" si="331"/>
        <v>21.73</v>
      </c>
      <c r="AR216" s="69">
        <f t="shared" si="332"/>
        <v>0</v>
      </c>
      <c r="AS216" s="69">
        <f t="shared" si="4"/>
        <v>0</v>
      </c>
      <c r="AT216" s="69">
        <f t="shared" si="333"/>
        <v>21.73</v>
      </c>
      <c r="AU216" s="69">
        <f t="shared" si="335"/>
        <v>0</v>
      </c>
      <c r="AV216" s="69">
        <f t="shared" ref="AV216:AW216" si="343">H216-AT216</f>
        <v>0</v>
      </c>
      <c r="AW216" s="69">
        <f t="shared" si="343"/>
        <v>0</v>
      </c>
    </row>
    <row r="217" spans="1:49" ht="42.75" x14ac:dyDescent="0.2">
      <c r="A217" s="88" t="s">
        <v>1356</v>
      </c>
      <c r="B217" s="88" t="s">
        <v>1357</v>
      </c>
      <c r="C217" s="88" t="s">
        <v>21</v>
      </c>
      <c r="D217" s="89" t="s">
        <v>1358</v>
      </c>
      <c r="E217" s="88" t="s">
        <v>159</v>
      </c>
      <c r="F217" s="90"/>
      <c r="G217" s="91">
        <f>'Orçamento Analítico'!J2034</f>
        <v>8.94</v>
      </c>
      <c r="H217" s="91">
        <f>'Orçamento Analítico'!J2042</f>
        <v>11.14</v>
      </c>
      <c r="I217" s="91">
        <f t="shared" si="283"/>
        <v>0</v>
      </c>
      <c r="J217" s="73"/>
      <c r="K217" s="73"/>
      <c r="L217" s="73"/>
      <c r="M217" s="73"/>
      <c r="N217" s="73"/>
      <c r="O217" s="73"/>
      <c r="P217" s="73"/>
      <c r="Q217" s="73"/>
      <c r="R217" s="73"/>
      <c r="S217" s="73"/>
      <c r="T217" s="73"/>
      <c r="U217" s="73"/>
      <c r="V217" s="73"/>
      <c r="W217" s="73"/>
      <c r="X217" s="73"/>
      <c r="Y217" s="73"/>
      <c r="Z217" s="73"/>
      <c r="AA217" s="69">
        <f t="shared" si="329"/>
        <v>11.14</v>
      </c>
      <c r="AB217" s="69">
        <f t="shared" si="330"/>
        <v>0</v>
      </c>
      <c r="AC217" s="69">
        <f t="shared" si="262"/>
        <v>0</v>
      </c>
      <c r="AD217" s="40">
        <f>'Detran MT'!G218</f>
        <v>7.71</v>
      </c>
      <c r="AE217" s="40">
        <f>'Detran MT'!H218</f>
        <v>4.2699999999999996</v>
      </c>
      <c r="AF217" s="40">
        <f>'Detran MT'!I218</f>
        <v>0</v>
      </c>
      <c r="AG217" s="40">
        <f>'Detran MT'!J218</f>
        <v>5.42</v>
      </c>
      <c r="AH217" s="40">
        <f>'Detran MT'!K218</f>
        <v>9.69</v>
      </c>
      <c r="AI217" s="40">
        <f>'Detran MT'!L218</f>
        <v>12.81</v>
      </c>
      <c r="AJ217" s="40">
        <f>'Detran MT'!M218</f>
        <v>0</v>
      </c>
      <c r="AK217" s="40">
        <f>'Detran MT'!N218</f>
        <v>16.260000000000002</v>
      </c>
      <c r="AL217" s="40">
        <f>'Detran MT'!O218</f>
        <v>29.07</v>
      </c>
      <c r="AM217" s="40">
        <f>'Detran Inical'!G217</f>
        <v>8.94</v>
      </c>
      <c r="AN217" s="40">
        <f>'Detran Inical'!H217</f>
        <v>11.23</v>
      </c>
      <c r="AO217" s="40">
        <f>'Detran Inical'!I217</f>
        <v>33.69</v>
      </c>
      <c r="AP217" s="92">
        <f t="shared" si="3"/>
        <v>1</v>
      </c>
      <c r="AQ217" s="69">
        <f t="shared" si="331"/>
        <v>11.14</v>
      </c>
      <c r="AR217" s="69">
        <f t="shared" si="332"/>
        <v>0</v>
      </c>
      <c r="AS217" s="69">
        <f t="shared" si="4"/>
        <v>0</v>
      </c>
      <c r="AT217" s="69">
        <f t="shared" si="333"/>
        <v>11.14</v>
      </c>
      <c r="AU217" s="69">
        <f t="shared" si="335"/>
        <v>0</v>
      </c>
      <c r="AV217" s="69">
        <f t="shared" ref="AV217:AW217" si="344">H217-AT217</f>
        <v>0</v>
      </c>
      <c r="AW217" s="69">
        <f t="shared" si="344"/>
        <v>0</v>
      </c>
    </row>
    <row r="218" spans="1:49" ht="42.75" x14ac:dyDescent="0.2">
      <c r="A218" s="88" t="s">
        <v>1361</v>
      </c>
      <c r="B218" s="88" t="s">
        <v>1362</v>
      </c>
      <c r="C218" s="88" t="s">
        <v>21</v>
      </c>
      <c r="D218" s="89" t="s">
        <v>1363</v>
      </c>
      <c r="E218" s="88" t="s">
        <v>159</v>
      </c>
      <c r="F218" s="90"/>
      <c r="G218" s="91">
        <f>'Orçamento Analítico'!J2046</f>
        <v>9.92</v>
      </c>
      <c r="H218" s="91">
        <f>'Orçamento Analítico'!J2054</f>
        <v>12.37</v>
      </c>
      <c r="I218" s="91">
        <f t="shared" si="283"/>
        <v>0</v>
      </c>
      <c r="J218" s="73"/>
      <c r="K218" s="73"/>
      <c r="L218" s="73"/>
      <c r="M218" s="73"/>
      <c r="N218" s="73"/>
      <c r="O218" s="73"/>
      <c r="P218" s="73"/>
      <c r="Q218" s="73"/>
      <c r="R218" s="73"/>
      <c r="S218" s="73"/>
      <c r="T218" s="73"/>
      <c r="U218" s="73"/>
      <c r="V218" s="73"/>
      <c r="W218" s="73"/>
      <c r="X218" s="73"/>
      <c r="Y218" s="73"/>
      <c r="Z218" s="73"/>
      <c r="AA218" s="69">
        <f t="shared" si="329"/>
        <v>12.37</v>
      </c>
      <c r="AB218" s="69">
        <f t="shared" si="330"/>
        <v>0</v>
      </c>
      <c r="AC218" s="69">
        <f t="shared" si="262"/>
        <v>0</v>
      </c>
      <c r="AD218" s="40">
        <f>'Detran MT'!G219</f>
        <v>8.76</v>
      </c>
      <c r="AE218" s="40">
        <f>'Detran MT'!H219</f>
        <v>5.91</v>
      </c>
      <c r="AF218" s="40">
        <f>'Detran MT'!I219</f>
        <v>0</v>
      </c>
      <c r="AG218" s="40">
        <f>'Detran MT'!J219</f>
        <v>5.0999999999999996</v>
      </c>
      <c r="AH218" s="40">
        <f>'Detran MT'!K219</f>
        <v>11.01</v>
      </c>
      <c r="AI218" s="40">
        <f>'Detran MT'!L219</f>
        <v>147.75</v>
      </c>
      <c r="AJ218" s="40">
        <f>'Detran MT'!M219</f>
        <v>0</v>
      </c>
      <c r="AK218" s="40">
        <f>'Detran MT'!N219</f>
        <v>127.5</v>
      </c>
      <c r="AL218" s="40">
        <f>'Detran MT'!O219</f>
        <v>275.25</v>
      </c>
      <c r="AM218" s="40">
        <f>'Detran Inical'!G218</f>
        <v>9.92</v>
      </c>
      <c r="AN218" s="40">
        <f>'Detran Inical'!H218</f>
        <v>12.46</v>
      </c>
      <c r="AO218" s="40">
        <f>'Detran Inical'!I218</f>
        <v>311.5</v>
      </c>
      <c r="AP218" s="92">
        <f t="shared" si="3"/>
        <v>1</v>
      </c>
      <c r="AQ218" s="69">
        <f t="shared" si="331"/>
        <v>12.37</v>
      </c>
      <c r="AR218" s="69">
        <f t="shared" si="332"/>
        <v>0</v>
      </c>
      <c r="AS218" s="69">
        <f t="shared" si="4"/>
        <v>0</v>
      </c>
      <c r="AT218" s="69">
        <f t="shared" si="333"/>
        <v>12.37</v>
      </c>
      <c r="AU218" s="69">
        <f t="shared" si="335"/>
        <v>0</v>
      </c>
      <c r="AV218" s="69">
        <f t="shared" ref="AV218:AW218" si="345">H218-AT218</f>
        <v>0</v>
      </c>
      <c r="AW218" s="69">
        <f t="shared" si="345"/>
        <v>0</v>
      </c>
    </row>
    <row r="219" spans="1:49" ht="42.75" x14ac:dyDescent="0.2">
      <c r="A219" s="88" t="s">
        <v>1366</v>
      </c>
      <c r="B219" s="88" t="s">
        <v>1367</v>
      </c>
      <c r="C219" s="88" t="s">
        <v>21</v>
      </c>
      <c r="D219" s="89" t="s">
        <v>1368</v>
      </c>
      <c r="E219" s="88" t="s">
        <v>159</v>
      </c>
      <c r="F219" s="90"/>
      <c r="G219" s="91">
        <f>'Orçamento Analítico'!J2058</f>
        <v>27.96</v>
      </c>
      <c r="H219" s="91">
        <f>'Orçamento Analítico'!J2065</f>
        <v>34.86</v>
      </c>
      <c r="I219" s="91">
        <f t="shared" si="283"/>
        <v>0</v>
      </c>
      <c r="J219" s="73"/>
      <c r="K219" s="73"/>
      <c r="L219" s="73"/>
      <c r="M219" s="73"/>
      <c r="N219" s="73"/>
      <c r="O219" s="73"/>
      <c r="P219" s="73"/>
      <c r="Q219" s="73"/>
      <c r="R219" s="73"/>
      <c r="S219" s="73"/>
      <c r="T219" s="73"/>
      <c r="U219" s="73"/>
      <c r="V219" s="73"/>
      <c r="W219" s="73"/>
      <c r="X219" s="73"/>
      <c r="Y219" s="73"/>
      <c r="Z219" s="73"/>
      <c r="AA219" s="69">
        <f t="shared" si="329"/>
        <v>34.86</v>
      </c>
      <c r="AB219" s="69">
        <f t="shared" si="330"/>
        <v>0</v>
      </c>
      <c r="AC219" s="69">
        <f t="shared" si="262"/>
        <v>0</v>
      </c>
      <c r="AD219" s="40">
        <f>'Detran MT'!G220</f>
        <v>23.53</v>
      </c>
      <c r="AE219" s="40">
        <f>'Detran MT'!H220</f>
        <v>10.119999999999999</v>
      </c>
      <c r="AF219" s="40">
        <f>'Detran MT'!I220</f>
        <v>0</v>
      </c>
      <c r="AG219" s="40">
        <f>'Detran MT'!J220</f>
        <v>19.45</v>
      </c>
      <c r="AH219" s="40">
        <f>'Detran MT'!K220</f>
        <v>29.57</v>
      </c>
      <c r="AI219" s="40">
        <f>'Detran MT'!L220</f>
        <v>60.72</v>
      </c>
      <c r="AJ219" s="40">
        <f>'Detran MT'!M220</f>
        <v>0</v>
      </c>
      <c r="AK219" s="40">
        <f>'Detran MT'!N220</f>
        <v>116.7</v>
      </c>
      <c r="AL219" s="40">
        <f>'Detran MT'!O220</f>
        <v>177.42</v>
      </c>
      <c r="AM219" s="40">
        <f>'Detran Inical'!G219</f>
        <v>27.96</v>
      </c>
      <c r="AN219" s="40">
        <f>'Detran Inical'!H219</f>
        <v>35.14</v>
      </c>
      <c r="AO219" s="40">
        <f>'Detran Inical'!I219</f>
        <v>210.84</v>
      </c>
      <c r="AP219" s="92">
        <f t="shared" si="3"/>
        <v>1</v>
      </c>
      <c r="AQ219" s="69">
        <f t="shared" si="331"/>
        <v>34.86</v>
      </c>
      <c r="AR219" s="69">
        <f t="shared" si="332"/>
        <v>0</v>
      </c>
      <c r="AS219" s="69">
        <f t="shared" si="4"/>
        <v>0</v>
      </c>
      <c r="AT219" s="69">
        <f t="shared" si="333"/>
        <v>34.86</v>
      </c>
      <c r="AU219" s="69">
        <f t="shared" si="335"/>
        <v>0</v>
      </c>
      <c r="AV219" s="69">
        <f t="shared" ref="AV219:AW219" si="346">H219-AT219</f>
        <v>0</v>
      </c>
      <c r="AW219" s="69">
        <f t="shared" si="346"/>
        <v>0</v>
      </c>
    </row>
    <row r="220" spans="1:49" ht="42.75" x14ac:dyDescent="0.2">
      <c r="A220" s="88" t="s">
        <v>1373</v>
      </c>
      <c r="B220" s="88" t="s">
        <v>1374</v>
      </c>
      <c r="C220" s="88" t="s">
        <v>21</v>
      </c>
      <c r="D220" s="89" t="s">
        <v>1375</v>
      </c>
      <c r="E220" s="88" t="s">
        <v>159</v>
      </c>
      <c r="F220" s="90"/>
      <c r="G220" s="91">
        <f>'Orçamento Analítico'!J2069</f>
        <v>10.14</v>
      </c>
      <c r="H220" s="91">
        <f>'Orçamento Analítico'!J2077</f>
        <v>12.64</v>
      </c>
      <c r="I220" s="91">
        <f t="shared" si="283"/>
        <v>0</v>
      </c>
      <c r="J220" s="73"/>
      <c r="K220" s="73"/>
      <c r="L220" s="73"/>
      <c r="M220" s="73"/>
      <c r="N220" s="73"/>
      <c r="O220" s="73"/>
      <c r="P220" s="73"/>
      <c r="Q220" s="73"/>
      <c r="R220" s="73"/>
      <c r="S220" s="73"/>
      <c r="T220" s="73"/>
      <c r="U220" s="73"/>
      <c r="V220" s="73"/>
      <c r="W220" s="73"/>
      <c r="X220" s="73"/>
      <c r="Y220" s="73"/>
      <c r="Z220" s="73"/>
      <c r="AA220" s="69">
        <f t="shared" si="329"/>
        <v>12.64</v>
      </c>
      <c r="AB220" s="69">
        <f t="shared" si="330"/>
        <v>0</v>
      </c>
      <c r="AC220" s="69">
        <f t="shared" si="262"/>
        <v>0</v>
      </c>
      <c r="AD220" s="40">
        <f>'Detran MT'!G221</f>
        <v>8.94</v>
      </c>
      <c r="AE220" s="40">
        <f>'Detran MT'!H221</f>
        <v>5.91</v>
      </c>
      <c r="AF220" s="40">
        <f>'Detran MT'!I221</f>
        <v>0</v>
      </c>
      <c r="AG220" s="40">
        <f>'Detran MT'!J221</f>
        <v>5.32</v>
      </c>
      <c r="AH220" s="40">
        <f>'Detran MT'!K221</f>
        <v>11.23</v>
      </c>
      <c r="AI220" s="40">
        <f>'Detran MT'!L221</f>
        <v>11.82</v>
      </c>
      <c r="AJ220" s="40">
        <f>'Detran MT'!M221</f>
        <v>0</v>
      </c>
      <c r="AK220" s="40">
        <f>'Detran MT'!N221</f>
        <v>10.64</v>
      </c>
      <c r="AL220" s="40">
        <f>'Detran MT'!O221</f>
        <v>22.46</v>
      </c>
      <c r="AM220" s="40">
        <f>'Detran Inical'!G220</f>
        <v>10.14</v>
      </c>
      <c r="AN220" s="40">
        <f>'Detran Inical'!H220</f>
        <v>12.74</v>
      </c>
      <c r="AO220" s="40">
        <f>'Detran Inical'!I220</f>
        <v>25.48</v>
      </c>
      <c r="AP220" s="92">
        <f t="shared" si="3"/>
        <v>1</v>
      </c>
      <c r="AQ220" s="69">
        <f t="shared" si="331"/>
        <v>12.64</v>
      </c>
      <c r="AR220" s="69">
        <f t="shared" si="332"/>
        <v>0</v>
      </c>
      <c r="AS220" s="69">
        <f t="shared" si="4"/>
        <v>0</v>
      </c>
      <c r="AT220" s="69">
        <f t="shared" si="333"/>
        <v>12.64</v>
      </c>
      <c r="AU220" s="69">
        <f t="shared" si="335"/>
        <v>0</v>
      </c>
      <c r="AV220" s="69">
        <f t="shared" ref="AV220:AW220" si="347">H220-AT220</f>
        <v>0</v>
      </c>
      <c r="AW220" s="69">
        <f t="shared" si="347"/>
        <v>0</v>
      </c>
    </row>
    <row r="221" spans="1:49" ht="42.75" x14ac:dyDescent="0.2">
      <c r="A221" s="88" t="s">
        <v>1378</v>
      </c>
      <c r="B221" s="88" t="s">
        <v>1379</v>
      </c>
      <c r="C221" s="88" t="s">
        <v>21</v>
      </c>
      <c r="D221" s="89" t="s">
        <v>1380</v>
      </c>
      <c r="E221" s="88" t="s">
        <v>159</v>
      </c>
      <c r="F221" s="90"/>
      <c r="G221" s="91">
        <f>'Orçamento Analítico'!J2081</f>
        <v>10.34</v>
      </c>
      <c r="H221" s="91">
        <f>'Orçamento Analítico'!J2088</f>
        <v>12.89</v>
      </c>
      <c r="I221" s="91">
        <f t="shared" si="283"/>
        <v>0</v>
      </c>
      <c r="J221" s="73"/>
      <c r="K221" s="73"/>
      <c r="L221" s="73"/>
      <c r="M221" s="73"/>
      <c r="N221" s="73"/>
      <c r="O221" s="73"/>
      <c r="P221" s="73"/>
      <c r="Q221" s="73"/>
      <c r="R221" s="73"/>
      <c r="S221" s="73"/>
      <c r="T221" s="73"/>
      <c r="U221" s="73"/>
      <c r="V221" s="73"/>
      <c r="W221" s="73"/>
      <c r="X221" s="73"/>
      <c r="Y221" s="73"/>
      <c r="Z221" s="73"/>
      <c r="AA221" s="69">
        <f t="shared" si="329"/>
        <v>12.89</v>
      </c>
      <c r="AB221" s="69">
        <f t="shared" si="330"/>
        <v>0</v>
      </c>
      <c r="AC221" s="69">
        <f t="shared" si="262"/>
        <v>0</v>
      </c>
      <c r="AD221" s="40">
        <f>'Detran MT'!G222</f>
        <v>8.33</v>
      </c>
      <c r="AE221" s="40">
        <f>'Detran MT'!H222</f>
        <v>1.58</v>
      </c>
      <c r="AF221" s="40">
        <f>'Detran MT'!I222</f>
        <v>0</v>
      </c>
      <c r="AG221" s="40">
        <f>'Detran MT'!J222</f>
        <v>8.89</v>
      </c>
      <c r="AH221" s="40">
        <f>'Detran MT'!K222</f>
        <v>10.47</v>
      </c>
      <c r="AI221" s="40">
        <f>'Detran MT'!L222</f>
        <v>4.74</v>
      </c>
      <c r="AJ221" s="40">
        <f>'Detran MT'!M222</f>
        <v>0</v>
      </c>
      <c r="AK221" s="40">
        <f>'Detran MT'!N222</f>
        <v>26.67</v>
      </c>
      <c r="AL221" s="40">
        <f>'Detran MT'!O222</f>
        <v>31.41</v>
      </c>
      <c r="AM221" s="40">
        <f>'Detran Inical'!G221</f>
        <v>10.34</v>
      </c>
      <c r="AN221" s="40">
        <f>'Detran Inical'!H221</f>
        <v>12.99</v>
      </c>
      <c r="AO221" s="40">
        <f>'Detran Inical'!I221</f>
        <v>38.97</v>
      </c>
      <c r="AP221" s="92">
        <f t="shared" si="3"/>
        <v>1</v>
      </c>
      <c r="AQ221" s="69">
        <f t="shared" si="331"/>
        <v>12.89</v>
      </c>
      <c r="AR221" s="69">
        <f t="shared" si="332"/>
        <v>0</v>
      </c>
      <c r="AS221" s="69">
        <f t="shared" si="4"/>
        <v>0</v>
      </c>
      <c r="AT221" s="69">
        <f t="shared" si="333"/>
        <v>12.89</v>
      </c>
      <c r="AU221" s="69">
        <f t="shared" si="335"/>
        <v>0</v>
      </c>
      <c r="AV221" s="69">
        <f t="shared" ref="AV221:AW221" si="348">H221-AT221</f>
        <v>0</v>
      </c>
      <c r="AW221" s="69">
        <f t="shared" si="348"/>
        <v>0</v>
      </c>
    </row>
    <row r="222" spans="1:49" ht="42.75" x14ac:dyDescent="0.2">
      <c r="A222" s="88" t="s">
        <v>1385</v>
      </c>
      <c r="B222" s="88" t="s">
        <v>1386</v>
      </c>
      <c r="C222" s="88" t="s">
        <v>21</v>
      </c>
      <c r="D222" s="89" t="s">
        <v>1387</v>
      </c>
      <c r="E222" s="88" t="s">
        <v>159</v>
      </c>
      <c r="F222" s="90"/>
      <c r="G222" s="91">
        <f>'Orçamento Analítico'!J2092</f>
        <v>28.73</v>
      </c>
      <c r="H222" s="91">
        <f>'Orçamento Analítico'!J2099</f>
        <v>35.82</v>
      </c>
      <c r="I222" s="91">
        <f t="shared" si="283"/>
        <v>0</v>
      </c>
      <c r="J222" s="73"/>
      <c r="K222" s="73"/>
      <c r="L222" s="73"/>
      <c r="M222" s="73"/>
      <c r="N222" s="73"/>
      <c r="O222" s="73"/>
      <c r="P222" s="73"/>
      <c r="Q222" s="73"/>
      <c r="R222" s="73"/>
      <c r="S222" s="73"/>
      <c r="T222" s="73"/>
      <c r="U222" s="73"/>
      <c r="V222" s="73"/>
      <c r="W222" s="73"/>
      <c r="X222" s="73"/>
      <c r="Y222" s="73"/>
      <c r="Z222" s="73"/>
      <c r="AA222" s="69">
        <f t="shared" si="329"/>
        <v>35.82</v>
      </c>
      <c r="AB222" s="69">
        <f t="shared" si="330"/>
        <v>0</v>
      </c>
      <c r="AC222" s="69">
        <f t="shared" si="262"/>
        <v>0</v>
      </c>
      <c r="AD222" s="40">
        <f>'Detran MT'!G223</f>
        <v>24.13</v>
      </c>
      <c r="AE222" s="40">
        <f>'Detran MT'!H223</f>
        <v>10.119999999999999</v>
      </c>
      <c r="AF222" s="40">
        <f>'Detran MT'!I223</f>
        <v>0</v>
      </c>
      <c r="AG222" s="40">
        <f>'Detran MT'!J223</f>
        <v>20.21</v>
      </c>
      <c r="AH222" s="40">
        <f>'Detran MT'!K223</f>
        <v>30.33</v>
      </c>
      <c r="AI222" s="40">
        <f>'Detran MT'!L223</f>
        <v>10.119999999999999</v>
      </c>
      <c r="AJ222" s="40">
        <f>'Detran MT'!M223</f>
        <v>0</v>
      </c>
      <c r="AK222" s="40">
        <f>'Detran MT'!N223</f>
        <v>20.21</v>
      </c>
      <c r="AL222" s="40">
        <f>'Detran MT'!O223</f>
        <v>30.33</v>
      </c>
      <c r="AM222" s="40">
        <f>'Detran Inical'!G222</f>
        <v>28.73</v>
      </c>
      <c r="AN222" s="40">
        <f>'Detran Inical'!H222</f>
        <v>36.11</v>
      </c>
      <c r="AO222" s="40">
        <f>'Detran Inical'!I222</f>
        <v>36.11</v>
      </c>
      <c r="AP222" s="92">
        <f t="shared" si="3"/>
        <v>1</v>
      </c>
      <c r="AQ222" s="69">
        <f t="shared" si="331"/>
        <v>35.82</v>
      </c>
      <c r="AR222" s="69">
        <f t="shared" si="332"/>
        <v>0</v>
      </c>
      <c r="AS222" s="69">
        <f t="shared" si="4"/>
        <v>0</v>
      </c>
      <c r="AT222" s="69">
        <f t="shared" si="333"/>
        <v>35.82</v>
      </c>
      <c r="AU222" s="69">
        <f t="shared" si="335"/>
        <v>0</v>
      </c>
      <c r="AV222" s="69">
        <f t="shared" ref="AV222:AW222" si="349">H222-AT222</f>
        <v>0</v>
      </c>
      <c r="AW222" s="69">
        <f t="shared" si="349"/>
        <v>0</v>
      </c>
    </row>
    <row r="223" spans="1:49" ht="42.75" x14ac:dyDescent="0.2">
      <c r="A223" s="88" t="s">
        <v>1390</v>
      </c>
      <c r="B223" s="88" t="s">
        <v>1391</v>
      </c>
      <c r="C223" s="88" t="s">
        <v>21</v>
      </c>
      <c r="D223" s="89" t="s">
        <v>1392</v>
      </c>
      <c r="E223" s="88" t="s">
        <v>159</v>
      </c>
      <c r="F223" s="90"/>
      <c r="G223" s="91">
        <f>'Orçamento Analítico'!J2103</f>
        <v>14.39</v>
      </c>
      <c r="H223" s="91">
        <f>'Orçamento Analítico'!J2111</f>
        <v>17.940000000000001</v>
      </c>
      <c r="I223" s="91">
        <f t="shared" si="283"/>
        <v>0</v>
      </c>
      <c r="J223" s="73"/>
      <c r="K223" s="73"/>
      <c r="L223" s="73"/>
      <c r="M223" s="73"/>
      <c r="N223" s="73"/>
      <c r="O223" s="73"/>
      <c r="P223" s="73"/>
      <c r="Q223" s="73"/>
      <c r="R223" s="73"/>
      <c r="S223" s="73"/>
      <c r="T223" s="73"/>
      <c r="U223" s="73"/>
      <c r="V223" s="73"/>
      <c r="W223" s="73"/>
      <c r="X223" s="73"/>
      <c r="Y223" s="73"/>
      <c r="Z223" s="73"/>
      <c r="AA223" s="69">
        <f t="shared" si="329"/>
        <v>17.940000000000001</v>
      </c>
      <c r="AB223" s="69">
        <f t="shared" si="330"/>
        <v>0</v>
      </c>
      <c r="AC223" s="69">
        <f t="shared" si="262"/>
        <v>0</v>
      </c>
      <c r="AD223" s="40">
        <f>'Detran MT'!G224</f>
        <v>12.58</v>
      </c>
      <c r="AE223" s="40">
        <f>'Detran MT'!H224</f>
        <v>7.88</v>
      </c>
      <c r="AF223" s="40">
        <f>'Detran MT'!I224</f>
        <v>0</v>
      </c>
      <c r="AG223" s="40">
        <f>'Detran MT'!J224</f>
        <v>7.93</v>
      </c>
      <c r="AH223" s="40">
        <f>'Detran MT'!K224</f>
        <v>15.81</v>
      </c>
      <c r="AI223" s="40">
        <f>'Detran MT'!L224</f>
        <v>55.16</v>
      </c>
      <c r="AJ223" s="40">
        <f>'Detran MT'!M224</f>
        <v>0</v>
      </c>
      <c r="AK223" s="40">
        <f>'Detran MT'!N224</f>
        <v>55.51</v>
      </c>
      <c r="AL223" s="40">
        <f>'Detran MT'!O224</f>
        <v>110.67</v>
      </c>
      <c r="AM223" s="40">
        <f>'Detran Inical'!G223</f>
        <v>14.39</v>
      </c>
      <c r="AN223" s="40">
        <f>'Detran Inical'!H223</f>
        <v>18.079999999999998</v>
      </c>
      <c r="AO223" s="40">
        <f>'Detran Inical'!I223</f>
        <v>126.56</v>
      </c>
      <c r="AP223" s="92">
        <f t="shared" si="3"/>
        <v>1</v>
      </c>
      <c r="AQ223" s="69">
        <f t="shared" si="331"/>
        <v>17.940000000000001</v>
      </c>
      <c r="AR223" s="69">
        <f t="shared" si="332"/>
        <v>0</v>
      </c>
      <c r="AS223" s="69">
        <f t="shared" si="4"/>
        <v>0</v>
      </c>
      <c r="AT223" s="69">
        <f t="shared" si="333"/>
        <v>17.940000000000001</v>
      </c>
      <c r="AU223" s="69">
        <f t="shared" si="335"/>
        <v>0</v>
      </c>
      <c r="AV223" s="69">
        <f t="shared" ref="AV223:AW223" si="350">H223-AT223</f>
        <v>0</v>
      </c>
      <c r="AW223" s="69">
        <f t="shared" si="350"/>
        <v>0</v>
      </c>
    </row>
    <row r="224" spans="1:49" ht="42.75" x14ac:dyDescent="0.2">
      <c r="A224" s="88" t="s">
        <v>1395</v>
      </c>
      <c r="B224" s="88" t="s">
        <v>1396</v>
      </c>
      <c r="C224" s="88" t="s">
        <v>21</v>
      </c>
      <c r="D224" s="89" t="s">
        <v>1397</v>
      </c>
      <c r="E224" s="88" t="s">
        <v>159</v>
      </c>
      <c r="F224" s="90"/>
      <c r="G224" s="91">
        <f>'Orçamento Analítico'!J2115</f>
        <v>74.44</v>
      </c>
      <c r="H224" s="91">
        <f>'Orçamento Analítico'!J2122</f>
        <v>92.82</v>
      </c>
      <c r="I224" s="91">
        <f t="shared" si="283"/>
        <v>0</v>
      </c>
      <c r="J224" s="73"/>
      <c r="K224" s="73"/>
      <c r="L224" s="73"/>
      <c r="M224" s="73"/>
      <c r="N224" s="73"/>
      <c r="O224" s="73"/>
      <c r="P224" s="73"/>
      <c r="Q224" s="73"/>
      <c r="R224" s="73"/>
      <c r="S224" s="73"/>
      <c r="T224" s="73"/>
      <c r="U224" s="73"/>
      <c r="V224" s="73"/>
      <c r="W224" s="73"/>
      <c r="X224" s="73"/>
      <c r="Y224" s="73"/>
      <c r="Z224" s="73"/>
      <c r="AA224" s="69">
        <f t="shared" si="329"/>
        <v>92.82</v>
      </c>
      <c r="AB224" s="69">
        <f t="shared" si="330"/>
        <v>0</v>
      </c>
      <c r="AC224" s="69">
        <f t="shared" si="262"/>
        <v>0</v>
      </c>
      <c r="AD224" s="40">
        <f>'Detran MT'!G225</f>
        <v>59.67</v>
      </c>
      <c r="AE224" s="40">
        <f>'Detran MT'!H225</f>
        <v>10.119999999999999</v>
      </c>
      <c r="AF224" s="40">
        <f>'Detran MT'!I225</f>
        <v>0</v>
      </c>
      <c r="AG224" s="40">
        <f>'Detran MT'!J225</f>
        <v>64.88</v>
      </c>
      <c r="AH224" s="40">
        <f>'Detran MT'!K225</f>
        <v>75</v>
      </c>
      <c r="AI224" s="40">
        <f>'Detran MT'!L225</f>
        <v>80.959999999999994</v>
      </c>
      <c r="AJ224" s="40">
        <f>'Detran MT'!M225</f>
        <v>0</v>
      </c>
      <c r="AK224" s="40">
        <f>'Detran MT'!N225</f>
        <v>519.04</v>
      </c>
      <c r="AL224" s="40">
        <f>'Detran MT'!O225</f>
        <v>600</v>
      </c>
      <c r="AM224" s="40">
        <f>'Detran Inical'!G224</f>
        <v>74.44</v>
      </c>
      <c r="AN224" s="40">
        <f>'Detran Inical'!H224</f>
        <v>93.57</v>
      </c>
      <c r="AO224" s="40">
        <f>'Detran Inical'!I224</f>
        <v>748.56</v>
      </c>
      <c r="AP224" s="92">
        <f t="shared" si="3"/>
        <v>1</v>
      </c>
      <c r="AQ224" s="69">
        <f t="shared" si="331"/>
        <v>92.82</v>
      </c>
      <c r="AR224" s="69">
        <f t="shared" si="332"/>
        <v>0</v>
      </c>
      <c r="AS224" s="69">
        <f t="shared" si="4"/>
        <v>0</v>
      </c>
      <c r="AT224" s="69">
        <f t="shared" si="333"/>
        <v>92.82</v>
      </c>
      <c r="AU224" s="69">
        <f t="shared" si="335"/>
        <v>0</v>
      </c>
      <c r="AV224" s="69">
        <f t="shared" ref="AV224:AW224" si="351">H224-AT224</f>
        <v>0</v>
      </c>
      <c r="AW224" s="69">
        <f t="shared" si="351"/>
        <v>0</v>
      </c>
    </row>
    <row r="225" spans="1:49" ht="28.5" x14ac:dyDescent="0.2">
      <c r="A225" s="88" t="s">
        <v>1400</v>
      </c>
      <c r="B225" s="88" t="s">
        <v>1401</v>
      </c>
      <c r="C225" s="88" t="s">
        <v>21</v>
      </c>
      <c r="D225" s="89" t="s">
        <v>1402</v>
      </c>
      <c r="E225" s="88" t="s">
        <v>83</v>
      </c>
      <c r="F225" s="90"/>
      <c r="G225" s="91">
        <f>'Orçamento Analítico'!J2126</f>
        <v>20.02</v>
      </c>
      <c r="H225" s="91">
        <f>'Orçamento Analítico'!J2132</f>
        <v>24.96</v>
      </c>
      <c r="I225" s="91">
        <f t="shared" si="283"/>
        <v>0</v>
      </c>
      <c r="J225" s="73"/>
      <c r="K225" s="73"/>
      <c r="L225" s="73"/>
      <c r="M225" s="73"/>
      <c r="N225" s="73"/>
      <c r="O225" s="73"/>
      <c r="P225" s="73"/>
      <c r="Q225" s="73"/>
      <c r="R225" s="73"/>
      <c r="S225" s="73"/>
      <c r="T225" s="73"/>
      <c r="U225" s="73"/>
      <c r="V225" s="73"/>
      <c r="W225" s="73"/>
      <c r="X225" s="73"/>
      <c r="Y225" s="73"/>
      <c r="Z225" s="73"/>
      <c r="AA225" s="69">
        <f t="shared" si="329"/>
        <v>24.96</v>
      </c>
      <c r="AB225" s="69">
        <f t="shared" si="330"/>
        <v>0</v>
      </c>
      <c r="AC225" s="69">
        <f t="shared" si="262"/>
        <v>0</v>
      </c>
      <c r="AD225" s="40">
        <f>'Detran MT'!G226</f>
        <v>17.98</v>
      </c>
      <c r="AE225" s="40">
        <f>'Detran MT'!H226</f>
        <v>13.67</v>
      </c>
      <c r="AF225" s="40">
        <f>'Detran MT'!I226</f>
        <v>0</v>
      </c>
      <c r="AG225" s="40">
        <f>'Detran MT'!J226</f>
        <v>8.93</v>
      </c>
      <c r="AH225" s="40">
        <f>'Detran MT'!K226</f>
        <v>22.6</v>
      </c>
      <c r="AI225" s="40">
        <f>'Detran MT'!L226</f>
        <v>492.12</v>
      </c>
      <c r="AJ225" s="40">
        <f>'Detran MT'!M226</f>
        <v>0</v>
      </c>
      <c r="AK225" s="40">
        <f>'Detran MT'!N226</f>
        <v>321.48</v>
      </c>
      <c r="AL225" s="40">
        <f>'Detran MT'!O226</f>
        <v>813.6</v>
      </c>
      <c r="AM225" s="40">
        <f>'Detran Inical'!G225</f>
        <v>20.02</v>
      </c>
      <c r="AN225" s="40">
        <f>'Detran Inical'!H225</f>
        <v>25.16</v>
      </c>
      <c r="AO225" s="40">
        <f>'Detran Inical'!I225</f>
        <v>905.76</v>
      </c>
      <c r="AP225" s="92">
        <f t="shared" si="3"/>
        <v>1</v>
      </c>
      <c r="AQ225" s="69">
        <f t="shared" si="331"/>
        <v>24.96</v>
      </c>
      <c r="AR225" s="69">
        <f t="shared" si="332"/>
        <v>0</v>
      </c>
      <c r="AS225" s="69">
        <f t="shared" si="4"/>
        <v>0</v>
      </c>
      <c r="AT225" s="69">
        <f t="shared" si="333"/>
        <v>24.96</v>
      </c>
      <c r="AU225" s="69">
        <f t="shared" si="335"/>
        <v>0</v>
      </c>
      <c r="AV225" s="69">
        <f t="shared" ref="AV225:AW225" si="352">H225-AT225</f>
        <v>0</v>
      </c>
      <c r="AW225" s="69">
        <f t="shared" si="352"/>
        <v>0</v>
      </c>
    </row>
    <row r="226" spans="1:49" ht="28.5" x14ac:dyDescent="0.2">
      <c r="A226" s="88" t="s">
        <v>1405</v>
      </c>
      <c r="B226" s="88" t="s">
        <v>1406</v>
      </c>
      <c r="C226" s="88" t="s">
        <v>21</v>
      </c>
      <c r="D226" s="89" t="s">
        <v>1407</v>
      </c>
      <c r="E226" s="88" t="s">
        <v>83</v>
      </c>
      <c r="F226" s="90"/>
      <c r="G226" s="91">
        <f>'Orçamento Analítico'!J2136</f>
        <v>12.52</v>
      </c>
      <c r="H226" s="91">
        <f>'Orçamento Analítico'!J2142</f>
        <v>15.61</v>
      </c>
      <c r="I226" s="91">
        <f t="shared" si="283"/>
        <v>0</v>
      </c>
      <c r="J226" s="73"/>
      <c r="K226" s="73"/>
      <c r="L226" s="73"/>
      <c r="M226" s="73"/>
      <c r="N226" s="73"/>
      <c r="O226" s="73"/>
      <c r="P226" s="73"/>
      <c r="Q226" s="73"/>
      <c r="R226" s="73"/>
      <c r="S226" s="73"/>
      <c r="T226" s="73"/>
      <c r="U226" s="73"/>
      <c r="V226" s="73"/>
      <c r="W226" s="73"/>
      <c r="X226" s="73"/>
      <c r="Y226" s="73"/>
      <c r="Z226" s="73"/>
      <c r="AA226" s="69">
        <f t="shared" si="329"/>
        <v>15.61</v>
      </c>
      <c r="AB226" s="69">
        <f t="shared" si="330"/>
        <v>0</v>
      </c>
      <c r="AC226" s="69">
        <f t="shared" si="262"/>
        <v>0</v>
      </c>
      <c r="AD226" s="40">
        <f>'Detran MT'!G227</f>
        <v>10.07</v>
      </c>
      <c r="AE226" s="40">
        <f>'Detran MT'!H227</f>
        <v>1.92</v>
      </c>
      <c r="AF226" s="40">
        <f>'Detran MT'!I227</f>
        <v>0</v>
      </c>
      <c r="AG226" s="40">
        <f>'Detran MT'!J227</f>
        <v>10.73</v>
      </c>
      <c r="AH226" s="40">
        <f>'Detran MT'!K227</f>
        <v>12.65</v>
      </c>
      <c r="AI226" s="40">
        <f>'Detran MT'!L227</f>
        <v>34.56</v>
      </c>
      <c r="AJ226" s="40">
        <f>'Detran MT'!M227</f>
        <v>0</v>
      </c>
      <c r="AK226" s="40">
        <f>'Detran MT'!N227</f>
        <v>193.14</v>
      </c>
      <c r="AL226" s="40">
        <f>'Detran MT'!O227</f>
        <v>227.7</v>
      </c>
      <c r="AM226" s="40">
        <f>'Detran Inical'!G226</f>
        <v>12.52</v>
      </c>
      <c r="AN226" s="40">
        <f>'Detran Inical'!H226</f>
        <v>15.73</v>
      </c>
      <c r="AO226" s="40">
        <f>'Detran Inical'!I226</f>
        <v>283.14</v>
      </c>
      <c r="AP226" s="92">
        <f t="shared" si="3"/>
        <v>1</v>
      </c>
      <c r="AQ226" s="69">
        <f t="shared" si="331"/>
        <v>15.61</v>
      </c>
      <c r="AR226" s="69">
        <f t="shared" si="332"/>
        <v>0</v>
      </c>
      <c r="AS226" s="69">
        <f t="shared" si="4"/>
        <v>0</v>
      </c>
      <c r="AT226" s="69">
        <f t="shared" si="333"/>
        <v>15.61</v>
      </c>
      <c r="AU226" s="69">
        <f t="shared" si="335"/>
        <v>0</v>
      </c>
      <c r="AV226" s="69">
        <f t="shared" ref="AV226:AW226" si="353">H226-AT226</f>
        <v>0</v>
      </c>
      <c r="AW226" s="69">
        <f t="shared" si="353"/>
        <v>0</v>
      </c>
    </row>
    <row r="227" spans="1:49" ht="28.5" x14ac:dyDescent="0.2">
      <c r="A227" s="88" t="s">
        <v>1410</v>
      </c>
      <c r="B227" s="88" t="s">
        <v>1411</v>
      </c>
      <c r="C227" s="88" t="s">
        <v>21</v>
      </c>
      <c r="D227" s="89" t="s">
        <v>1412</v>
      </c>
      <c r="E227" s="88" t="s">
        <v>83</v>
      </c>
      <c r="F227" s="90"/>
      <c r="G227" s="91">
        <f>'Orçamento Analítico'!J2146</f>
        <v>35.32</v>
      </c>
      <c r="H227" s="91">
        <f>'Orçamento Analítico'!J2152</f>
        <v>44.04</v>
      </c>
      <c r="I227" s="91">
        <f t="shared" si="283"/>
        <v>0</v>
      </c>
      <c r="J227" s="73"/>
      <c r="K227" s="73"/>
      <c r="L227" s="73"/>
      <c r="M227" s="73"/>
      <c r="N227" s="73"/>
      <c r="O227" s="73"/>
      <c r="P227" s="73"/>
      <c r="Q227" s="73"/>
      <c r="R227" s="73"/>
      <c r="S227" s="73"/>
      <c r="T227" s="73"/>
      <c r="U227" s="73"/>
      <c r="V227" s="73"/>
      <c r="W227" s="73"/>
      <c r="X227" s="73"/>
      <c r="Y227" s="73"/>
      <c r="Z227" s="73"/>
      <c r="AA227" s="69">
        <f t="shared" si="329"/>
        <v>44.04</v>
      </c>
      <c r="AB227" s="69">
        <f t="shared" si="330"/>
        <v>0</v>
      </c>
      <c r="AC227" s="69">
        <f t="shared" si="262"/>
        <v>0</v>
      </c>
      <c r="AD227" s="40">
        <f>'Detran MT'!G228</f>
        <v>31.14</v>
      </c>
      <c r="AE227" s="40">
        <f>'Detran MT'!H228</f>
        <v>20.73</v>
      </c>
      <c r="AF227" s="40">
        <f>'Detran MT'!I228</f>
        <v>0</v>
      </c>
      <c r="AG227" s="40">
        <f>'Detran MT'!J228</f>
        <v>18.41</v>
      </c>
      <c r="AH227" s="40">
        <f>'Detran MT'!K228</f>
        <v>39.14</v>
      </c>
      <c r="AI227" s="40">
        <f>'Detran MT'!L228</f>
        <v>1554.75</v>
      </c>
      <c r="AJ227" s="40">
        <f>'Detran MT'!M228</f>
        <v>0</v>
      </c>
      <c r="AK227" s="40">
        <f>'Detran MT'!N228</f>
        <v>1380.75</v>
      </c>
      <c r="AL227" s="40">
        <f>'Detran MT'!O228</f>
        <v>2935.5</v>
      </c>
      <c r="AM227" s="40">
        <f>'Detran Inical'!G227</f>
        <v>35.32</v>
      </c>
      <c r="AN227" s="40">
        <f>'Detran Inical'!H227</f>
        <v>44.39</v>
      </c>
      <c r="AO227" s="40">
        <f>'Detran Inical'!I227</f>
        <v>3329.25</v>
      </c>
      <c r="AP227" s="92">
        <f t="shared" si="3"/>
        <v>1</v>
      </c>
      <c r="AQ227" s="69">
        <f t="shared" si="331"/>
        <v>44.04</v>
      </c>
      <c r="AR227" s="69">
        <f t="shared" si="332"/>
        <v>0</v>
      </c>
      <c r="AS227" s="69">
        <f t="shared" si="4"/>
        <v>0</v>
      </c>
      <c r="AT227" s="69">
        <f t="shared" si="333"/>
        <v>44.04</v>
      </c>
      <c r="AU227" s="69">
        <f t="shared" si="335"/>
        <v>0</v>
      </c>
      <c r="AV227" s="69">
        <f t="shared" ref="AV227:AW227" si="354">H227-AT227</f>
        <v>0</v>
      </c>
      <c r="AW227" s="69">
        <f t="shared" si="354"/>
        <v>0</v>
      </c>
    </row>
    <row r="228" spans="1:49" ht="28.5" x14ac:dyDescent="0.2">
      <c r="A228" s="88" t="s">
        <v>1416</v>
      </c>
      <c r="B228" s="88" t="s">
        <v>1417</v>
      </c>
      <c r="C228" s="88" t="s">
        <v>21</v>
      </c>
      <c r="D228" s="89" t="s">
        <v>1418</v>
      </c>
      <c r="E228" s="88" t="s">
        <v>159</v>
      </c>
      <c r="F228" s="90">
        <v>15</v>
      </c>
      <c r="G228" s="91">
        <f>'Orçamento Analítico'!J2156</f>
        <v>342.47</v>
      </c>
      <c r="H228" s="91">
        <f>'Orçamento Analítico'!J2162</f>
        <v>427.06</v>
      </c>
      <c r="I228" s="91">
        <f t="shared" si="283"/>
        <v>6405.9</v>
      </c>
      <c r="J228" s="73"/>
      <c r="K228" s="73"/>
      <c r="L228" s="73"/>
      <c r="M228" s="73"/>
      <c r="N228" s="73"/>
      <c r="O228" s="73"/>
      <c r="P228" s="73"/>
      <c r="Q228" s="73"/>
      <c r="R228" s="73"/>
      <c r="S228" s="73"/>
      <c r="T228" s="73"/>
      <c r="U228" s="73"/>
      <c r="V228" s="73"/>
      <c r="W228" s="73"/>
      <c r="X228" s="73"/>
      <c r="Y228" s="73"/>
      <c r="Z228" s="73"/>
      <c r="AA228" s="69">
        <f t="shared" si="329"/>
        <v>427.06</v>
      </c>
      <c r="AB228" s="69">
        <f t="shared" si="330"/>
        <v>6405.9</v>
      </c>
      <c r="AC228" s="69">
        <f t="shared" si="262"/>
        <v>0</v>
      </c>
      <c r="AD228" s="40">
        <f>'Detran MT'!G229</f>
        <v>271.70999999999998</v>
      </c>
      <c r="AE228" s="40">
        <f>'Detran MT'!H229</f>
        <v>30.54</v>
      </c>
      <c r="AF228" s="40">
        <f>'Detran MT'!I229</f>
        <v>0</v>
      </c>
      <c r="AG228" s="40">
        <f>'Detran MT'!J229</f>
        <v>310.99</v>
      </c>
      <c r="AH228" s="40">
        <f>'Detran MT'!K229</f>
        <v>341.53</v>
      </c>
      <c r="AI228" s="40">
        <f>'Detran MT'!L229</f>
        <v>458.1</v>
      </c>
      <c r="AJ228" s="40">
        <f>'Detran MT'!M229</f>
        <v>0</v>
      </c>
      <c r="AK228" s="40">
        <f>'Detran MT'!N229</f>
        <v>4664.8500000000004</v>
      </c>
      <c r="AL228" s="40">
        <f>'Detran MT'!O229</f>
        <v>5122.95</v>
      </c>
      <c r="AM228" s="40">
        <f>'Detran Inical'!G228</f>
        <v>342.47</v>
      </c>
      <c r="AN228" s="40">
        <f>'Detran Inical'!H228</f>
        <v>430.48</v>
      </c>
      <c r="AO228" s="40">
        <f>'Detran Inical'!I228</f>
        <v>6457.2</v>
      </c>
      <c r="AP228" s="92">
        <f t="shared" si="3"/>
        <v>7.9446199591154398E-3</v>
      </c>
      <c r="AQ228" s="69">
        <f t="shared" si="331"/>
        <v>427.06</v>
      </c>
      <c r="AR228" s="69">
        <f t="shared" si="332"/>
        <v>6405.9</v>
      </c>
      <c r="AS228" s="69">
        <f t="shared" si="4"/>
        <v>0</v>
      </c>
      <c r="AT228" s="69">
        <f t="shared" si="333"/>
        <v>427.06</v>
      </c>
      <c r="AU228" s="69">
        <f t="shared" si="335"/>
        <v>5137.05</v>
      </c>
      <c r="AV228" s="69">
        <f t="shared" ref="AV228:AW228" si="355">H228-AT228</f>
        <v>0</v>
      </c>
      <c r="AW228" s="69">
        <f t="shared" si="355"/>
        <v>1268.8499999999995</v>
      </c>
    </row>
    <row r="229" spans="1:49" ht="42.75" x14ac:dyDescent="0.2">
      <c r="A229" s="88" t="s">
        <v>1421</v>
      </c>
      <c r="B229" s="88" t="s">
        <v>1422</v>
      </c>
      <c r="C229" s="88" t="s">
        <v>21</v>
      </c>
      <c r="D229" s="89" t="s">
        <v>1423</v>
      </c>
      <c r="E229" s="88" t="s">
        <v>159</v>
      </c>
      <c r="F229" s="90">
        <v>1</v>
      </c>
      <c r="G229" s="91">
        <f>'Orçamento Analítico'!J2166</f>
        <v>1410.29</v>
      </c>
      <c r="H229" s="91">
        <f>'Orçamento Analítico'!J2177</f>
        <v>1758.63</v>
      </c>
      <c r="I229" s="91">
        <f t="shared" si="283"/>
        <v>1758.63</v>
      </c>
      <c r="J229" s="73"/>
      <c r="K229" s="73"/>
      <c r="L229" s="73"/>
      <c r="M229" s="73"/>
      <c r="N229" s="73"/>
      <c r="O229" s="73"/>
      <c r="P229" s="73"/>
      <c r="Q229" s="73"/>
      <c r="R229" s="73"/>
      <c r="S229" s="73"/>
      <c r="T229" s="73"/>
      <c r="U229" s="73"/>
      <c r="V229" s="73"/>
      <c r="W229" s="73"/>
      <c r="X229" s="73"/>
      <c r="Y229" s="73"/>
      <c r="Z229" s="73"/>
      <c r="AA229" s="69">
        <f t="shared" si="329"/>
        <v>1758.63</v>
      </c>
      <c r="AB229" s="69">
        <f t="shared" si="330"/>
        <v>1758.63</v>
      </c>
      <c r="AC229" s="69">
        <f t="shared" si="262"/>
        <v>0</v>
      </c>
      <c r="AD229" s="40">
        <f>'Detran MT'!G230</f>
        <v>1601.34</v>
      </c>
      <c r="AE229" s="40">
        <f>'Detran MT'!H230</f>
        <v>250.8</v>
      </c>
      <c r="AF229" s="40">
        <f>'Detran MT'!I230</f>
        <v>0</v>
      </c>
      <c r="AG229" s="40">
        <f>'Detran MT'!J230</f>
        <v>1762.08</v>
      </c>
      <c r="AH229" s="40">
        <f>'Detran MT'!K230</f>
        <v>2012.88</v>
      </c>
      <c r="AI229" s="40">
        <f>'Detran MT'!L230</f>
        <v>250.8</v>
      </c>
      <c r="AJ229" s="40">
        <f>'Detran MT'!M230</f>
        <v>0</v>
      </c>
      <c r="AK229" s="40">
        <f>'Detran MT'!N230</f>
        <v>1762.08</v>
      </c>
      <c r="AL229" s="40">
        <f>'Detran MT'!O230</f>
        <v>2012.88</v>
      </c>
      <c r="AM229" s="40">
        <f>'Detran Inical'!G229</f>
        <v>2002.22</v>
      </c>
      <c r="AN229" s="40">
        <f>'Detran Inical'!H229</f>
        <v>2516.79</v>
      </c>
      <c r="AO229" s="40">
        <f>'Detran Inical'!I229</f>
        <v>2516.79</v>
      </c>
      <c r="AP229" s="92">
        <f t="shared" si="3"/>
        <v>0.30124086634164948</v>
      </c>
      <c r="AQ229" s="69">
        <f t="shared" si="331"/>
        <v>1758.63</v>
      </c>
      <c r="AR229" s="69">
        <f t="shared" si="332"/>
        <v>1758.63</v>
      </c>
      <c r="AS229" s="69">
        <f t="shared" si="4"/>
        <v>0</v>
      </c>
      <c r="AT229" s="69">
        <f t="shared" si="333"/>
        <v>1758.63</v>
      </c>
      <c r="AU229" s="69">
        <f t="shared" si="335"/>
        <v>1410.29</v>
      </c>
      <c r="AV229" s="69">
        <f t="shared" ref="AV229:AW229" si="356">H229-AT229</f>
        <v>0</v>
      </c>
      <c r="AW229" s="69">
        <f t="shared" si="356"/>
        <v>348.34000000000015</v>
      </c>
    </row>
    <row r="230" spans="1:49" ht="42.75" x14ac:dyDescent="0.2">
      <c r="A230" s="88" t="s">
        <v>1432</v>
      </c>
      <c r="B230" s="88" t="s">
        <v>1433</v>
      </c>
      <c r="C230" s="88" t="s">
        <v>21</v>
      </c>
      <c r="D230" s="89" t="s">
        <v>1434</v>
      </c>
      <c r="E230" s="88" t="s">
        <v>159</v>
      </c>
      <c r="F230" s="90">
        <v>1</v>
      </c>
      <c r="G230" s="91">
        <f>'Orçamento Analítico'!J2181</f>
        <v>1333.13</v>
      </c>
      <c r="H230" s="91">
        <f>'Orçamento Analítico'!J2194</f>
        <v>1662.41</v>
      </c>
      <c r="I230" s="91">
        <f t="shared" si="283"/>
        <v>1662.41</v>
      </c>
      <c r="J230" s="73"/>
      <c r="K230" s="73"/>
      <c r="L230" s="73"/>
      <c r="M230" s="73"/>
      <c r="N230" s="73"/>
      <c r="O230" s="73"/>
      <c r="P230" s="73"/>
      <c r="Q230" s="73"/>
      <c r="R230" s="73"/>
      <c r="S230" s="73"/>
      <c r="T230" s="73"/>
      <c r="U230" s="73"/>
      <c r="V230" s="73"/>
      <c r="W230" s="73"/>
      <c r="X230" s="73"/>
      <c r="Y230" s="73"/>
      <c r="Z230" s="73"/>
      <c r="AA230" s="69">
        <f t="shared" si="329"/>
        <v>1662.41</v>
      </c>
      <c r="AB230" s="69">
        <f t="shared" si="330"/>
        <v>1662.41</v>
      </c>
      <c r="AC230" s="69">
        <f t="shared" si="262"/>
        <v>0</v>
      </c>
      <c r="AD230" s="40">
        <f>'Detran MT'!G231</f>
        <v>1425.8</v>
      </c>
      <c r="AE230" s="40">
        <f>'Detran MT'!H231</f>
        <v>293.44</v>
      </c>
      <c r="AF230" s="40">
        <f>'Detran MT'!I231</f>
        <v>0</v>
      </c>
      <c r="AG230" s="40">
        <f>'Detran MT'!J231</f>
        <v>1498.79</v>
      </c>
      <c r="AH230" s="40">
        <f>'Detran MT'!K231</f>
        <v>1792.23</v>
      </c>
      <c r="AI230" s="40">
        <f>'Detran MT'!L231</f>
        <v>293.44</v>
      </c>
      <c r="AJ230" s="40">
        <f>'Detran MT'!M231</f>
        <v>0</v>
      </c>
      <c r="AK230" s="40">
        <f>'Detran MT'!N231</f>
        <v>1498.79</v>
      </c>
      <c r="AL230" s="40">
        <f>'Detran MT'!O231</f>
        <v>1792.23</v>
      </c>
      <c r="AM230" s="40">
        <f>'Detran Inical'!G230</f>
        <v>1766.71</v>
      </c>
      <c r="AN230" s="40">
        <f>'Detran Inical'!H230</f>
        <v>2220.75</v>
      </c>
      <c r="AO230" s="40">
        <f>'Detran Inical'!I230</f>
        <v>2220.75</v>
      </c>
      <c r="AP230" s="92">
        <f t="shared" si="3"/>
        <v>0.25141956546211863</v>
      </c>
      <c r="AQ230" s="69">
        <f t="shared" si="331"/>
        <v>1662.41</v>
      </c>
      <c r="AR230" s="69">
        <f t="shared" si="332"/>
        <v>1662.41</v>
      </c>
      <c r="AS230" s="69">
        <f t="shared" si="4"/>
        <v>0</v>
      </c>
      <c r="AT230" s="69">
        <f t="shared" si="333"/>
        <v>1662.41</v>
      </c>
      <c r="AU230" s="69">
        <f t="shared" si="335"/>
        <v>1333.13</v>
      </c>
      <c r="AV230" s="69">
        <f t="shared" ref="AV230:AW230" si="357">H230-AT230</f>
        <v>0</v>
      </c>
      <c r="AW230" s="69">
        <f t="shared" si="357"/>
        <v>329.28</v>
      </c>
    </row>
    <row r="231" spans="1:49" ht="42.75" x14ac:dyDescent="0.2">
      <c r="A231" s="88" t="s">
        <v>1439</v>
      </c>
      <c r="B231" s="88" t="s">
        <v>1440</v>
      </c>
      <c r="C231" s="88" t="s">
        <v>21</v>
      </c>
      <c r="D231" s="89" t="s">
        <v>1441</v>
      </c>
      <c r="E231" s="88" t="s">
        <v>159</v>
      </c>
      <c r="F231" s="90">
        <v>1</v>
      </c>
      <c r="G231" s="91">
        <f>'Orçamento Analítico'!J2198</f>
        <v>2453.67</v>
      </c>
      <c r="H231" s="91">
        <f>'Orçamento Analítico'!J2209</f>
        <v>3059.72</v>
      </c>
      <c r="I231" s="91">
        <f t="shared" si="283"/>
        <v>3059.72</v>
      </c>
      <c r="J231" s="73"/>
      <c r="K231" s="73"/>
      <c r="L231" s="73"/>
      <c r="M231" s="73"/>
      <c r="N231" s="73"/>
      <c r="O231" s="73"/>
      <c r="P231" s="73"/>
      <c r="Q231" s="73"/>
      <c r="R231" s="73"/>
      <c r="S231" s="73"/>
      <c r="T231" s="73"/>
      <c r="U231" s="73"/>
      <c r="V231" s="73"/>
      <c r="W231" s="73"/>
      <c r="X231" s="73"/>
      <c r="Y231" s="73"/>
      <c r="Z231" s="73"/>
      <c r="AA231" s="69">
        <f t="shared" si="329"/>
        <v>3059.72</v>
      </c>
      <c r="AB231" s="69">
        <f t="shared" si="330"/>
        <v>3059.72</v>
      </c>
      <c r="AC231" s="69">
        <f t="shared" si="262"/>
        <v>0</v>
      </c>
      <c r="AD231" s="40">
        <f>'Detran MT'!G232</f>
        <v>2388.5100000000002</v>
      </c>
      <c r="AE231" s="40">
        <f>'Detran MT'!H232</f>
        <v>281.64999999999998</v>
      </c>
      <c r="AF231" s="40">
        <f>'Detran MT'!I232</f>
        <v>0</v>
      </c>
      <c r="AG231" s="40">
        <f>'Detran MT'!J232</f>
        <v>2720.7</v>
      </c>
      <c r="AH231" s="40">
        <f>'Detran MT'!K232</f>
        <v>3002.35</v>
      </c>
      <c r="AI231" s="40">
        <f>'Detran MT'!L232</f>
        <v>281.64999999999998</v>
      </c>
      <c r="AJ231" s="40">
        <f>'Detran MT'!M232</f>
        <v>0</v>
      </c>
      <c r="AK231" s="40">
        <f>'Detran MT'!N232</f>
        <v>2720.7</v>
      </c>
      <c r="AL231" s="40">
        <f>'Detran MT'!O232</f>
        <v>3002.35</v>
      </c>
      <c r="AM231" s="40">
        <f>'Detran Inical'!G231</f>
        <v>3007.4</v>
      </c>
      <c r="AN231" s="40">
        <f>'Detran Inical'!H231</f>
        <v>3780.3</v>
      </c>
      <c r="AO231" s="40">
        <f>'Detran Inical'!I231</f>
        <v>3780.3</v>
      </c>
      <c r="AP231" s="92">
        <f t="shared" si="3"/>
        <v>0.19061450149459047</v>
      </c>
      <c r="AQ231" s="69">
        <f t="shared" si="331"/>
        <v>3059.72</v>
      </c>
      <c r="AR231" s="69">
        <f t="shared" si="332"/>
        <v>3059.72</v>
      </c>
      <c r="AS231" s="69">
        <f t="shared" si="4"/>
        <v>0</v>
      </c>
      <c r="AT231" s="69">
        <f t="shared" si="333"/>
        <v>3059.72</v>
      </c>
      <c r="AU231" s="69">
        <f t="shared" si="335"/>
        <v>2453.67</v>
      </c>
      <c r="AV231" s="69">
        <f t="shared" ref="AV231:AW231" si="358">H231-AT231</f>
        <v>0</v>
      </c>
      <c r="AW231" s="69">
        <f t="shared" si="358"/>
        <v>606.04999999999973</v>
      </c>
    </row>
    <row r="232" spans="1:49" x14ac:dyDescent="0.25">
      <c r="A232" s="77" t="s">
        <v>1450</v>
      </c>
      <c r="B232" s="77" t="s">
        <v>1593</v>
      </c>
      <c r="C232" s="78"/>
      <c r="D232" s="79" t="s">
        <v>1451</v>
      </c>
      <c r="E232" s="80"/>
      <c r="F232" s="81">
        <v>1</v>
      </c>
      <c r="G232" s="80" t="s">
        <v>1594</v>
      </c>
      <c r="H232" s="82"/>
      <c r="I232" s="82">
        <f>TRUNC(I233*F232,2)</f>
        <v>13980.12</v>
      </c>
      <c r="J232" s="73"/>
      <c r="K232" s="73"/>
      <c r="L232" s="73"/>
      <c r="M232" s="73"/>
      <c r="N232" s="73"/>
      <c r="O232" s="73"/>
      <c r="P232" s="73"/>
      <c r="Q232" s="73"/>
      <c r="R232" s="73"/>
      <c r="S232" s="73"/>
      <c r="T232" s="73"/>
      <c r="U232" s="73"/>
      <c r="V232" s="73"/>
      <c r="W232" s="73"/>
      <c r="X232" s="73"/>
      <c r="Y232" s="73"/>
      <c r="Z232" s="73"/>
      <c r="AA232" s="82"/>
      <c r="AB232" s="82">
        <f>SUM(AB233)</f>
        <v>13980.12</v>
      </c>
      <c r="AC232" s="84">
        <f t="shared" si="262"/>
        <v>0</v>
      </c>
      <c r="AD232" s="73"/>
      <c r="AE232" s="73"/>
      <c r="AF232" s="73"/>
      <c r="AG232" s="73"/>
      <c r="AH232" s="85">
        <f t="shared" ref="AH232:AL232" si="359">AH233</f>
        <v>2456.64</v>
      </c>
      <c r="AI232" s="85">
        <f t="shared" si="359"/>
        <v>26129.8449</v>
      </c>
      <c r="AJ232" s="85">
        <f t="shared" si="359"/>
        <v>0</v>
      </c>
      <c r="AK232" s="85">
        <f t="shared" si="359"/>
        <v>36478.865099999995</v>
      </c>
      <c r="AL232" s="85">
        <f t="shared" si="359"/>
        <v>62608.710000000006</v>
      </c>
      <c r="AM232" s="85"/>
      <c r="AN232" s="85"/>
      <c r="AO232" s="85">
        <f>AO233</f>
        <v>73006.39</v>
      </c>
      <c r="AP232" s="92">
        <f t="shared" si="3"/>
        <v>0.8085082689337193</v>
      </c>
      <c r="AQ232" s="69"/>
      <c r="AR232" s="87">
        <f>AR233</f>
        <v>13980.12</v>
      </c>
      <c r="AS232" s="69">
        <f t="shared" si="4"/>
        <v>0</v>
      </c>
      <c r="AT232" s="69"/>
      <c r="AU232" s="87">
        <f>SUM(AU233)</f>
        <v>13980.12</v>
      </c>
      <c r="AV232" s="73"/>
      <c r="AW232" s="73"/>
    </row>
    <row r="233" spans="1:49" x14ac:dyDescent="0.25">
      <c r="A233" s="77" t="s">
        <v>1452</v>
      </c>
      <c r="B233" s="77" t="s">
        <v>1593</v>
      </c>
      <c r="C233" s="78"/>
      <c r="D233" s="79" t="s">
        <v>1453</v>
      </c>
      <c r="E233" s="80"/>
      <c r="F233" s="81">
        <v>1</v>
      </c>
      <c r="G233" s="80" t="s">
        <v>1594</v>
      </c>
      <c r="H233" s="82"/>
      <c r="I233" s="82">
        <f>SUM(I234:I245)</f>
        <v>13980.12</v>
      </c>
      <c r="J233" s="73"/>
      <c r="K233" s="73"/>
      <c r="L233" s="73"/>
      <c r="M233" s="73"/>
      <c r="N233" s="73"/>
      <c r="O233" s="73"/>
      <c r="P233" s="73"/>
      <c r="Q233" s="73"/>
      <c r="R233" s="73"/>
      <c r="S233" s="73"/>
      <c r="T233" s="73"/>
      <c r="U233" s="73"/>
      <c r="V233" s="73"/>
      <c r="W233" s="73"/>
      <c r="X233" s="73"/>
      <c r="Y233" s="73"/>
      <c r="Z233" s="73"/>
      <c r="AA233" s="82"/>
      <c r="AB233" s="82">
        <f>SUM(AB234:AB245)</f>
        <v>13980.12</v>
      </c>
      <c r="AC233" s="84">
        <f t="shared" si="262"/>
        <v>0</v>
      </c>
      <c r="AD233" s="73"/>
      <c r="AE233" s="73"/>
      <c r="AF233" s="73"/>
      <c r="AG233" s="73"/>
      <c r="AH233" s="85">
        <f t="shared" ref="AH233:AL233" si="360">SUM(AH234:AH245)</f>
        <v>2456.64</v>
      </c>
      <c r="AI233" s="85">
        <f t="shared" si="360"/>
        <v>26129.8449</v>
      </c>
      <c r="AJ233" s="85">
        <f t="shared" si="360"/>
        <v>0</v>
      </c>
      <c r="AK233" s="85">
        <f t="shared" si="360"/>
        <v>36478.865099999995</v>
      </c>
      <c r="AL233" s="85">
        <f t="shared" si="360"/>
        <v>62608.710000000006</v>
      </c>
      <c r="AM233" s="85"/>
      <c r="AN233" s="85"/>
      <c r="AO233" s="85">
        <f>SUM(AO234:AO245)</f>
        <v>73006.39</v>
      </c>
      <c r="AP233" s="92">
        <f t="shared" si="3"/>
        <v>0.8085082689337193</v>
      </c>
      <c r="AQ233" s="69"/>
      <c r="AR233" s="87">
        <f>SUM(AR234:AR245)</f>
        <v>13980.12</v>
      </c>
      <c r="AS233" s="69">
        <f t="shared" si="4"/>
        <v>0</v>
      </c>
      <c r="AT233" s="69"/>
      <c r="AU233" s="87">
        <f>SUM(AU234:AU245)</f>
        <v>13980.12</v>
      </c>
      <c r="AV233" s="73"/>
      <c r="AW233" s="73"/>
    </row>
    <row r="234" spans="1:49" ht="42.75" x14ac:dyDescent="0.2">
      <c r="A234" s="88" t="s">
        <v>1454</v>
      </c>
      <c r="B234" s="88" t="s">
        <v>310</v>
      </c>
      <c r="C234" s="88" t="s">
        <v>21</v>
      </c>
      <c r="D234" s="89" t="s">
        <v>311</v>
      </c>
      <c r="E234" s="88" t="s">
        <v>77</v>
      </c>
      <c r="F234" s="90">
        <v>0</v>
      </c>
      <c r="G234" s="91">
        <f>'Orçamento Analítico'!J2215</f>
        <v>83.703800000000015</v>
      </c>
      <c r="H234" s="91">
        <f>'Orçamento Analítico'!J2223</f>
        <v>104.37</v>
      </c>
      <c r="I234" s="91">
        <f t="shared" ref="I234:I275" si="361">TRUNC(H234*F234,2)</f>
        <v>0</v>
      </c>
      <c r="J234" s="73"/>
      <c r="K234" s="73"/>
      <c r="L234" s="73"/>
      <c r="M234" s="73"/>
      <c r="N234" s="73"/>
      <c r="O234" s="73"/>
      <c r="P234" s="73"/>
      <c r="Q234" s="73"/>
      <c r="R234" s="73"/>
      <c r="S234" s="73"/>
      <c r="T234" s="73"/>
      <c r="U234" s="73"/>
      <c r="V234" s="73"/>
      <c r="W234" s="73"/>
      <c r="X234" s="73"/>
      <c r="Y234" s="73"/>
      <c r="Z234" s="73"/>
      <c r="AA234" s="69">
        <f t="shared" ref="AA234:AA245" si="362">TRUNC(G234*(1+G$2),2)</f>
        <v>104.37</v>
      </c>
      <c r="AB234" s="69">
        <f t="shared" ref="AB234:AB245" si="363">TRUNC(F234*AA234,2)</f>
        <v>0</v>
      </c>
      <c r="AC234" s="69">
        <f t="shared" si="262"/>
        <v>0</v>
      </c>
      <c r="AD234" s="40">
        <f>'Detran MT'!G235</f>
        <v>83.81</v>
      </c>
      <c r="AE234" s="40">
        <f>'Detran MT'!H235</f>
        <v>57.04</v>
      </c>
      <c r="AF234" s="40">
        <f>'Detran MT'!I235</f>
        <v>0</v>
      </c>
      <c r="AG234" s="40">
        <f>'Detran MT'!J235</f>
        <v>48.3</v>
      </c>
      <c r="AH234" s="40">
        <f>'Detran MT'!K235</f>
        <v>105.34</v>
      </c>
      <c r="AI234" s="40">
        <f>'Detran MT'!L235</f>
        <v>3700.1848</v>
      </c>
      <c r="AJ234" s="40">
        <f>'Detran MT'!M235</f>
        <v>0</v>
      </c>
      <c r="AK234" s="40">
        <f>'Detran MT'!N235</f>
        <v>3133.2152000000001</v>
      </c>
      <c r="AL234" s="40">
        <f>'Detran MT'!O235</f>
        <v>6833.4</v>
      </c>
      <c r="AM234" s="40">
        <f>'Detran Inical'!G234</f>
        <v>94.76</v>
      </c>
      <c r="AN234" s="40">
        <f>'Detran Inical'!H234</f>
        <v>119.11</v>
      </c>
      <c r="AO234" s="40">
        <f>'Detran Inical'!I234</f>
        <v>7726.66</v>
      </c>
      <c r="AP234" s="92">
        <f t="shared" si="3"/>
        <v>1</v>
      </c>
      <c r="AQ234" s="69">
        <f t="shared" ref="AQ234:AQ245" si="364">TRUNC(G234*(1+G$2),2)</f>
        <v>104.37</v>
      </c>
      <c r="AR234" s="69">
        <f t="shared" ref="AR234:AR246" si="365">TRUNC(F234*H234,2)</f>
        <v>0</v>
      </c>
      <c r="AS234" s="69">
        <f t="shared" si="4"/>
        <v>0</v>
      </c>
      <c r="AT234" s="69">
        <f t="shared" ref="AT234:AT245" si="366">TRUNC(G234*(1+G$2),2)</f>
        <v>104.37</v>
      </c>
      <c r="AU234" s="69">
        <f t="shared" ref="AU234:AU245" si="367">TRUNC(F234*AT234,2)</f>
        <v>0</v>
      </c>
      <c r="AV234" s="69">
        <f t="shared" ref="AV234:AW234" si="368">H234-AT234</f>
        <v>0</v>
      </c>
      <c r="AW234" s="69">
        <f t="shared" si="368"/>
        <v>0</v>
      </c>
    </row>
    <row r="235" spans="1:49" ht="14.25" x14ac:dyDescent="0.2">
      <c r="A235" s="88" t="s">
        <v>1456</v>
      </c>
      <c r="B235" s="88" t="s">
        <v>174</v>
      </c>
      <c r="C235" s="88" t="s">
        <v>63</v>
      </c>
      <c r="D235" s="89" t="s">
        <v>175</v>
      </c>
      <c r="E235" s="88" t="s">
        <v>176</v>
      </c>
      <c r="F235" s="90"/>
      <c r="G235" s="91">
        <f>'Orçamento Analítico'!J2227</f>
        <v>296.99</v>
      </c>
      <c r="H235" s="91">
        <f>'Orçamento Analítico'!J2231</f>
        <v>370.34</v>
      </c>
      <c r="I235" s="91">
        <f t="shared" si="361"/>
        <v>0</v>
      </c>
      <c r="J235" s="73"/>
      <c r="K235" s="73"/>
      <c r="L235" s="73"/>
      <c r="M235" s="73"/>
      <c r="N235" s="73"/>
      <c r="O235" s="73"/>
      <c r="P235" s="73"/>
      <c r="Q235" s="73"/>
      <c r="R235" s="73"/>
      <c r="S235" s="73"/>
      <c r="T235" s="73"/>
      <c r="U235" s="73"/>
      <c r="V235" s="73"/>
      <c r="W235" s="73"/>
      <c r="X235" s="73"/>
      <c r="Y235" s="73"/>
      <c r="Z235" s="73"/>
      <c r="AA235" s="69">
        <f t="shared" si="362"/>
        <v>370.34</v>
      </c>
      <c r="AB235" s="69">
        <f t="shared" si="363"/>
        <v>0</v>
      </c>
      <c r="AC235" s="69">
        <f t="shared" si="262"/>
        <v>0</v>
      </c>
      <c r="AD235" s="40">
        <f>'Detran MT'!G236</f>
        <v>280.27999999999997</v>
      </c>
      <c r="AE235" s="40">
        <f>'Detran MT'!H236</f>
        <v>279.22000000000003</v>
      </c>
      <c r="AF235" s="40">
        <f>'Detran MT'!I236</f>
        <v>0</v>
      </c>
      <c r="AG235" s="40">
        <f>'Detran MT'!J236</f>
        <v>73.09</v>
      </c>
      <c r="AH235" s="40">
        <f>'Detran MT'!K236</f>
        <v>352.31</v>
      </c>
      <c r="AI235" s="40">
        <f>'Detran MT'!L236</f>
        <v>270.84339999999997</v>
      </c>
      <c r="AJ235" s="40">
        <f>'Detran MT'!M236</f>
        <v>0</v>
      </c>
      <c r="AK235" s="40">
        <f>'Detran MT'!N236</f>
        <v>70.896600000000007</v>
      </c>
      <c r="AL235" s="40">
        <f>'Detran MT'!O236</f>
        <v>341.74</v>
      </c>
      <c r="AM235" s="40">
        <f>'Detran Inical'!G235</f>
        <v>296.99</v>
      </c>
      <c r="AN235" s="40">
        <f>'Detran Inical'!H235</f>
        <v>373.31</v>
      </c>
      <c r="AO235" s="40">
        <f>'Detran Inical'!I235</f>
        <v>362.11</v>
      </c>
      <c r="AP235" s="92">
        <f t="shared" si="3"/>
        <v>1</v>
      </c>
      <c r="AQ235" s="69">
        <f t="shared" si="364"/>
        <v>370.34</v>
      </c>
      <c r="AR235" s="69">
        <f t="shared" si="365"/>
        <v>0</v>
      </c>
      <c r="AS235" s="69">
        <f t="shared" si="4"/>
        <v>0</v>
      </c>
      <c r="AT235" s="69">
        <f t="shared" si="366"/>
        <v>370.34</v>
      </c>
      <c r="AU235" s="69">
        <f t="shared" si="367"/>
        <v>0</v>
      </c>
      <c r="AV235" s="69">
        <f t="shared" ref="AV235:AW235" si="369">H235-AT235</f>
        <v>0</v>
      </c>
      <c r="AW235" s="69">
        <f t="shared" si="369"/>
        <v>0</v>
      </c>
    </row>
    <row r="236" spans="1:49" ht="28.5" x14ac:dyDescent="0.2">
      <c r="A236" s="88" t="s">
        <v>1458</v>
      </c>
      <c r="B236" s="88" t="s">
        <v>280</v>
      </c>
      <c r="C236" s="88" t="s">
        <v>21</v>
      </c>
      <c r="D236" s="89" t="s">
        <v>281</v>
      </c>
      <c r="E236" s="88" t="s">
        <v>77</v>
      </c>
      <c r="F236" s="90"/>
      <c r="G236" s="91">
        <f>'Orçamento Analítico'!J2235</f>
        <v>125.63</v>
      </c>
      <c r="H236" s="91">
        <f>'Orçamento Analítico'!J2242</f>
        <v>156.66</v>
      </c>
      <c r="I236" s="91">
        <f t="shared" si="361"/>
        <v>0</v>
      </c>
      <c r="J236" s="73"/>
      <c r="K236" s="73"/>
      <c r="L236" s="73"/>
      <c r="M236" s="73"/>
      <c r="N236" s="73"/>
      <c r="O236" s="73"/>
      <c r="P236" s="73"/>
      <c r="Q236" s="73"/>
      <c r="R236" s="73"/>
      <c r="S236" s="73"/>
      <c r="T236" s="73"/>
      <c r="U236" s="73"/>
      <c r="V236" s="73"/>
      <c r="W236" s="73"/>
      <c r="X236" s="73"/>
      <c r="Y236" s="73"/>
      <c r="Z236" s="73"/>
      <c r="AA236" s="69">
        <f t="shared" si="362"/>
        <v>156.66</v>
      </c>
      <c r="AB236" s="69">
        <f t="shared" si="363"/>
        <v>0</v>
      </c>
      <c r="AC236" s="69">
        <f t="shared" si="262"/>
        <v>0</v>
      </c>
      <c r="AD236" s="40">
        <f>'Detran MT'!G237</f>
        <v>146.26</v>
      </c>
      <c r="AE236" s="40">
        <f>'Detran MT'!H237</f>
        <v>89.69</v>
      </c>
      <c r="AF236" s="40">
        <f>'Detran MT'!I237</f>
        <v>0</v>
      </c>
      <c r="AG236" s="40">
        <f>'Detran MT'!J237</f>
        <v>94.15</v>
      </c>
      <c r="AH236" s="40">
        <f>'Detran MT'!K237</f>
        <v>183.84</v>
      </c>
      <c r="AI236" s="40">
        <f>'Detran MT'!L237</f>
        <v>6399.3815000000004</v>
      </c>
      <c r="AJ236" s="40">
        <f>'Detran MT'!M237</f>
        <v>0</v>
      </c>
      <c r="AK236" s="40">
        <f>'Detran MT'!N237</f>
        <v>6717.5985000000001</v>
      </c>
      <c r="AL236" s="40">
        <f>'Detran MT'!O237</f>
        <v>13116.98</v>
      </c>
      <c r="AM236" s="40">
        <f>'Detran Inical'!G236</f>
        <v>167.71</v>
      </c>
      <c r="AN236" s="40">
        <f>'Detran Inical'!H236</f>
        <v>210.81</v>
      </c>
      <c r="AO236" s="40">
        <f>'Detran Inical'!I236</f>
        <v>15041.29</v>
      </c>
      <c r="AP236" s="92">
        <f t="shared" si="3"/>
        <v>1</v>
      </c>
      <c r="AQ236" s="69">
        <f t="shared" si="364"/>
        <v>156.66</v>
      </c>
      <c r="AR236" s="69">
        <f t="shared" si="365"/>
        <v>0</v>
      </c>
      <c r="AS236" s="69">
        <f t="shared" si="4"/>
        <v>0</v>
      </c>
      <c r="AT236" s="69">
        <f t="shared" si="366"/>
        <v>156.66</v>
      </c>
      <c r="AU236" s="69">
        <f t="shared" si="367"/>
        <v>0</v>
      </c>
      <c r="AV236" s="69">
        <f t="shared" ref="AV236:AW236" si="370">H236-AT236</f>
        <v>0</v>
      </c>
      <c r="AW236" s="69">
        <f t="shared" si="370"/>
        <v>0</v>
      </c>
    </row>
    <row r="237" spans="1:49" ht="28.5" x14ac:dyDescent="0.2">
      <c r="A237" s="88" t="s">
        <v>1460</v>
      </c>
      <c r="B237" s="88" t="s">
        <v>218</v>
      </c>
      <c r="C237" s="88" t="s">
        <v>21</v>
      </c>
      <c r="D237" s="89" t="s">
        <v>219</v>
      </c>
      <c r="E237" s="88" t="s">
        <v>70</v>
      </c>
      <c r="F237" s="90"/>
      <c r="G237" s="91">
        <f>'Orçamento Analítico'!J2246</f>
        <v>553.99</v>
      </c>
      <c r="H237" s="91">
        <f>'Orçamento Analítico'!J2255</f>
        <v>690.82</v>
      </c>
      <c r="I237" s="91">
        <f t="shared" si="361"/>
        <v>0</v>
      </c>
      <c r="J237" s="73"/>
      <c r="K237" s="73"/>
      <c r="L237" s="73"/>
      <c r="M237" s="73"/>
      <c r="N237" s="73"/>
      <c r="O237" s="73"/>
      <c r="P237" s="73"/>
      <c r="Q237" s="73"/>
      <c r="R237" s="73"/>
      <c r="S237" s="73"/>
      <c r="T237" s="73"/>
      <c r="U237" s="73"/>
      <c r="V237" s="73"/>
      <c r="W237" s="73"/>
      <c r="X237" s="73"/>
      <c r="Y237" s="73"/>
      <c r="Z237" s="73"/>
      <c r="AA237" s="69">
        <f t="shared" si="362"/>
        <v>690.82</v>
      </c>
      <c r="AB237" s="69">
        <f t="shared" si="363"/>
        <v>0</v>
      </c>
      <c r="AC237" s="69">
        <f t="shared" si="262"/>
        <v>0</v>
      </c>
      <c r="AD237" s="40">
        <f>'Detran MT'!G238</f>
        <v>442.55</v>
      </c>
      <c r="AE237" s="40">
        <f>'Detran MT'!H238</f>
        <v>61.76</v>
      </c>
      <c r="AF237" s="40">
        <f>'Detran MT'!I238</f>
        <v>0</v>
      </c>
      <c r="AG237" s="40">
        <f>'Detran MT'!J238</f>
        <v>494.52</v>
      </c>
      <c r="AH237" s="40">
        <f>'Detran MT'!K238</f>
        <v>556.28</v>
      </c>
      <c r="AI237" s="40">
        <f>'Detran MT'!L238</f>
        <v>330.416</v>
      </c>
      <c r="AJ237" s="40">
        <f>'Detran MT'!M238</f>
        <v>0</v>
      </c>
      <c r="AK237" s="40">
        <f>'Detran MT'!N238</f>
        <v>2645.674</v>
      </c>
      <c r="AL237" s="40">
        <f>'Detran MT'!O238</f>
        <v>2976.09</v>
      </c>
      <c r="AM237" s="40">
        <f>'Detran Inical'!G237</f>
        <v>553.99</v>
      </c>
      <c r="AN237" s="40">
        <f>'Detran Inical'!H237</f>
        <v>696.36</v>
      </c>
      <c r="AO237" s="40">
        <f>'Detran Inical'!I237</f>
        <v>3725.52</v>
      </c>
      <c r="AP237" s="92">
        <f t="shared" si="3"/>
        <v>1</v>
      </c>
      <c r="AQ237" s="69">
        <f t="shared" si="364"/>
        <v>690.82</v>
      </c>
      <c r="AR237" s="69">
        <f t="shared" si="365"/>
        <v>0</v>
      </c>
      <c r="AS237" s="69">
        <f t="shared" si="4"/>
        <v>0</v>
      </c>
      <c r="AT237" s="69">
        <f t="shared" si="366"/>
        <v>690.82</v>
      </c>
      <c r="AU237" s="69">
        <f t="shared" si="367"/>
        <v>0</v>
      </c>
      <c r="AV237" s="69">
        <f t="shared" ref="AV237:AW237" si="371">H237-AT237</f>
        <v>0</v>
      </c>
      <c r="AW237" s="69">
        <f t="shared" si="371"/>
        <v>0</v>
      </c>
    </row>
    <row r="238" spans="1:49" ht="28.5" x14ac:dyDescent="0.2">
      <c r="A238" s="88" t="s">
        <v>1462</v>
      </c>
      <c r="B238" s="88" t="s">
        <v>226</v>
      </c>
      <c r="C238" s="88" t="s">
        <v>21</v>
      </c>
      <c r="D238" s="89" t="s">
        <v>227</v>
      </c>
      <c r="E238" s="88" t="s">
        <v>70</v>
      </c>
      <c r="F238" s="90"/>
      <c r="G238" s="91">
        <f>'Orçamento Analítico'!J2259</f>
        <v>277.07</v>
      </c>
      <c r="H238" s="91">
        <f>'Orçamento Analítico'!J2266</f>
        <v>345.5</v>
      </c>
      <c r="I238" s="91">
        <f t="shared" si="361"/>
        <v>0</v>
      </c>
      <c r="J238" s="73"/>
      <c r="K238" s="73"/>
      <c r="L238" s="73"/>
      <c r="M238" s="73"/>
      <c r="N238" s="73"/>
      <c r="O238" s="73"/>
      <c r="P238" s="73"/>
      <c r="Q238" s="73"/>
      <c r="R238" s="73"/>
      <c r="S238" s="73"/>
      <c r="T238" s="73"/>
      <c r="U238" s="73"/>
      <c r="V238" s="73"/>
      <c r="W238" s="73"/>
      <c r="X238" s="73"/>
      <c r="Y238" s="73"/>
      <c r="Z238" s="73"/>
      <c r="AA238" s="69">
        <f t="shared" si="362"/>
        <v>345.5</v>
      </c>
      <c r="AB238" s="69">
        <f t="shared" si="363"/>
        <v>0</v>
      </c>
      <c r="AC238" s="69">
        <f t="shared" si="262"/>
        <v>0</v>
      </c>
      <c r="AD238" s="40">
        <f>'Detran MT'!G239</f>
        <v>262.19</v>
      </c>
      <c r="AE238" s="40">
        <f>'Detran MT'!H239</f>
        <v>264.39999999999998</v>
      </c>
      <c r="AF238" s="40">
        <f>'Detran MT'!I239</f>
        <v>0</v>
      </c>
      <c r="AG238" s="40">
        <f>'Detran MT'!J239</f>
        <v>65.17</v>
      </c>
      <c r="AH238" s="40">
        <f>'Detran MT'!K239</f>
        <v>329.57</v>
      </c>
      <c r="AI238" s="40">
        <f>'Detran MT'!L239</f>
        <v>1414.54</v>
      </c>
      <c r="AJ238" s="40">
        <f>'Detran MT'!M239</f>
        <v>0</v>
      </c>
      <c r="AK238" s="40">
        <f>'Detran MT'!N239</f>
        <v>348.65</v>
      </c>
      <c r="AL238" s="40">
        <f>'Detran MT'!O239</f>
        <v>1763.19</v>
      </c>
      <c r="AM238" s="40">
        <f>'Detran Inical'!G238</f>
        <v>277.07</v>
      </c>
      <c r="AN238" s="40">
        <f>'Detran Inical'!H238</f>
        <v>348.27</v>
      </c>
      <c r="AO238" s="40">
        <f>'Detran Inical'!I238</f>
        <v>1863.24</v>
      </c>
      <c r="AP238" s="92">
        <f t="shared" si="3"/>
        <v>1</v>
      </c>
      <c r="AQ238" s="69">
        <f t="shared" si="364"/>
        <v>345.5</v>
      </c>
      <c r="AR238" s="69">
        <f t="shared" si="365"/>
        <v>0</v>
      </c>
      <c r="AS238" s="69">
        <f t="shared" si="4"/>
        <v>0</v>
      </c>
      <c r="AT238" s="69">
        <f t="shared" si="366"/>
        <v>345.5</v>
      </c>
      <c r="AU238" s="69">
        <f t="shared" si="367"/>
        <v>0</v>
      </c>
      <c r="AV238" s="69">
        <f t="shared" ref="AV238:AW238" si="372">H238-AT238</f>
        <v>0</v>
      </c>
      <c r="AW238" s="69">
        <f t="shared" si="372"/>
        <v>0</v>
      </c>
    </row>
    <row r="239" spans="1:49" ht="28.5" x14ac:dyDescent="0.2">
      <c r="A239" s="88" t="s">
        <v>1463</v>
      </c>
      <c r="B239" s="88" t="s">
        <v>247</v>
      </c>
      <c r="C239" s="88" t="s">
        <v>21</v>
      </c>
      <c r="D239" s="89" t="s">
        <v>248</v>
      </c>
      <c r="E239" s="88" t="s">
        <v>80</v>
      </c>
      <c r="F239" s="90"/>
      <c r="G239" s="91">
        <f>'Orçamento Analítico'!J2270</f>
        <v>10.75</v>
      </c>
      <c r="H239" s="91">
        <f>'Orçamento Analítico'!J2277</f>
        <v>13.4</v>
      </c>
      <c r="I239" s="91">
        <f t="shared" si="361"/>
        <v>0</v>
      </c>
      <c r="J239" s="73"/>
      <c r="K239" s="73"/>
      <c r="L239" s="73"/>
      <c r="M239" s="73"/>
      <c r="N239" s="73"/>
      <c r="O239" s="73"/>
      <c r="P239" s="73"/>
      <c r="Q239" s="73"/>
      <c r="R239" s="73"/>
      <c r="S239" s="73"/>
      <c r="T239" s="73"/>
      <c r="U239" s="73"/>
      <c r="V239" s="73"/>
      <c r="W239" s="73"/>
      <c r="X239" s="73"/>
      <c r="Y239" s="73"/>
      <c r="Z239" s="73"/>
      <c r="AA239" s="69">
        <f t="shared" si="362"/>
        <v>13.4</v>
      </c>
      <c r="AB239" s="69">
        <f t="shared" si="363"/>
        <v>0</v>
      </c>
      <c r="AC239" s="69">
        <f t="shared" si="262"/>
        <v>0</v>
      </c>
      <c r="AD239" s="40">
        <f>'Detran MT'!G240</f>
        <v>9.8699999999999992</v>
      </c>
      <c r="AE239" s="40">
        <f>'Detran MT'!H240</f>
        <v>1.33</v>
      </c>
      <c r="AF239" s="40">
        <f>'Detran MT'!I240</f>
        <v>0</v>
      </c>
      <c r="AG239" s="40">
        <f>'Detran MT'!J240</f>
        <v>11.07</v>
      </c>
      <c r="AH239" s="40">
        <f>'Detran MT'!K240</f>
        <v>12.4</v>
      </c>
      <c r="AI239" s="40">
        <f>'Detran MT'!L240</f>
        <v>398.46800000000002</v>
      </c>
      <c r="AJ239" s="40">
        <f>'Detran MT'!M240</f>
        <v>0</v>
      </c>
      <c r="AK239" s="40">
        <f>'Detran MT'!N240</f>
        <v>3316.5720000000001</v>
      </c>
      <c r="AL239" s="40">
        <f>'Detran MT'!O240</f>
        <v>3715.04</v>
      </c>
      <c r="AM239" s="40">
        <f>'Detran Inical'!G239</f>
        <v>12.4</v>
      </c>
      <c r="AN239" s="40">
        <f>'Detran Inical'!H239</f>
        <v>15.58</v>
      </c>
      <c r="AO239" s="40">
        <f>'Detran Inical'!I239</f>
        <v>4667.76</v>
      </c>
      <c r="AP239" s="92">
        <f t="shared" si="3"/>
        <v>1</v>
      </c>
      <c r="AQ239" s="69">
        <f t="shared" si="364"/>
        <v>13.4</v>
      </c>
      <c r="AR239" s="69">
        <f t="shared" si="365"/>
        <v>0</v>
      </c>
      <c r="AS239" s="69">
        <f t="shared" si="4"/>
        <v>0</v>
      </c>
      <c r="AT239" s="69">
        <f t="shared" si="366"/>
        <v>13.4</v>
      </c>
      <c r="AU239" s="69">
        <f t="shared" si="367"/>
        <v>0</v>
      </c>
      <c r="AV239" s="69">
        <f t="shared" ref="AV239:AW239" si="373">H239-AT239</f>
        <v>0</v>
      </c>
      <c r="AW239" s="69">
        <f t="shared" si="373"/>
        <v>0</v>
      </c>
    </row>
    <row r="240" spans="1:49" ht="28.5" x14ac:dyDescent="0.2">
      <c r="A240" s="88" t="s">
        <v>1465</v>
      </c>
      <c r="B240" s="88" t="s">
        <v>261</v>
      </c>
      <c r="C240" s="88" t="s">
        <v>21</v>
      </c>
      <c r="D240" s="89" t="s">
        <v>262</v>
      </c>
      <c r="E240" s="88" t="s">
        <v>80</v>
      </c>
      <c r="F240" s="90"/>
      <c r="G240" s="91">
        <f>'Orçamento Analítico'!J2281</f>
        <v>14.45</v>
      </c>
      <c r="H240" s="91">
        <f>'Orçamento Analítico'!J2288</f>
        <v>18.010000000000002</v>
      </c>
      <c r="I240" s="91">
        <f t="shared" si="361"/>
        <v>0</v>
      </c>
      <c r="J240" s="73"/>
      <c r="K240" s="73"/>
      <c r="L240" s="73"/>
      <c r="M240" s="73"/>
      <c r="N240" s="73"/>
      <c r="O240" s="73"/>
      <c r="P240" s="73"/>
      <c r="Q240" s="73"/>
      <c r="R240" s="73"/>
      <c r="S240" s="73"/>
      <c r="T240" s="73"/>
      <c r="U240" s="73"/>
      <c r="V240" s="73"/>
      <c r="W240" s="73"/>
      <c r="X240" s="73"/>
      <c r="Y240" s="73"/>
      <c r="Z240" s="73"/>
      <c r="AA240" s="69">
        <f t="shared" si="362"/>
        <v>18.010000000000002</v>
      </c>
      <c r="AB240" s="69">
        <f t="shared" si="363"/>
        <v>0</v>
      </c>
      <c r="AC240" s="69">
        <f t="shared" si="262"/>
        <v>0</v>
      </c>
      <c r="AD240" s="40">
        <f>'Detran MT'!G241</f>
        <v>11.8</v>
      </c>
      <c r="AE240" s="40">
        <f>'Detran MT'!H241</f>
        <v>3.1</v>
      </c>
      <c r="AF240" s="40">
        <f>'Detran MT'!I241</f>
        <v>0</v>
      </c>
      <c r="AG240" s="40">
        <f>'Detran MT'!J241</f>
        <v>11.73</v>
      </c>
      <c r="AH240" s="40">
        <f>'Detran MT'!K241</f>
        <v>14.83</v>
      </c>
      <c r="AI240" s="40">
        <f>'Detran MT'!L241</f>
        <v>398.04</v>
      </c>
      <c r="AJ240" s="40">
        <f>'Detran MT'!M241</f>
        <v>0</v>
      </c>
      <c r="AK240" s="40">
        <f>'Detran MT'!N241</f>
        <v>1506.13</v>
      </c>
      <c r="AL240" s="40">
        <f>'Detran MT'!O241</f>
        <v>1904.17</v>
      </c>
      <c r="AM240" s="40">
        <f>'Detran Inical'!G240</f>
        <v>14.45</v>
      </c>
      <c r="AN240" s="40">
        <f>'Detran Inical'!H240</f>
        <v>18.16</v>
      </c>
      <c r="AO240" s="40">
        <f>'Detran Inical'!I240</f>
        <v>2331.7399999999998</v>
      </c>
      <c r="AP240" s="92">
        <f t="shared" si="3"/>
        <v>1</v>
      </c>
      <c r="AQ240" s="69">
        <f t="shared" si="364"/>
        <v>18.010000000000002</v>
      </c>
      <c r="AR240" s="69">
        <f t="shared" si="365"/>
        <v>0</v>
      </c>
      <c r="AS240" s="69">
        <f t="shared" si="4"/>
        <v>0</v>
      </c>
      <c r="AT240" s="69">
        <f t="shared" si="366"/>
        <v>18.010000000000002</v>
      </c>
      <c r="AU240" s="69">
        <f t="shared" si="367"/>
        <v>0</v>
      </c>
      <c r="AV240" s="69">
        <f t="shared" ref="AV240:AW240" si="374">H240-AT240</f>
        <v>0</v>
      </c>
      <c r="AW240" s="69">
        <f t="shared" si="374"/>
        <v>0</v>
      </c>
    </row>
    <row r="241" spans="1:50" ht="42.75" x14ac:dyDescent="0.2">
      <c r="A241" s="88" t="s">
        <v>1467</v>
      </c>
      <c r="B241" s="88" t="s">
        <v>522</v>
      </c>
      <c r="C241" s="88" t="s">
        <v>21</v>
      </c>
      <c r="D241" s="89" t="s">
        <v>523</v>
      </c>
      <c r="E241" s="88" t="s">
        <v>77</v>
      </c>
      <c r="F241" s="90">
        <v>162.22</v>
      </c>
      <c r="G241" s="91">
        <f>'Orçamento Analítico'!J2292</f>
        <v>4.34</v>
      </c>
      <c r="H241" s="91">
        <f>'Orçamento Analítico'!J2297</f>
        <v>5.41</v>
      </c>
      <c r="I241" s="91">
        <f t="shared" si="361"/>
        <v>877.61</v>
      </c>
      <c r="J241" s="73"/>
      <c r="K241" s="73"/>
      <c r="L241" s="73"/>
      <c r="M241" s="73"/>
      <c r="N241" s="73"/>
      <c r="O241" s="73"/>
      <c r="P241" s="73"/>
      <c r="Q241" s="73"/>
      <c r="R241" s="73"/>
      <c r="S241" s="73"/>
      <c r="T241" s="73"/>
      <c r="U241" s="73"/>
      <c r="V241" s="73"/>
      <c r="W241" s="73"/>
      <c r="X241" s="73"/>
      <c r="Y241" s="73"/>
      <c r="Z241" s="73"/>
      <c r="AA241" s="69">
        <f t="shared" si="362"/>
        <v>5.41</v>
      </c>
      <c r="AB241" s="69">
        <f t="shared" si="363"/>
        <v>877.61</v>
      </c>
      <c r="AC241" s="69">
        <f t="shared" si="262"/>
        <v>0</v>
      </c>
      <c r="AD241" s="40">
        <f>'Detran MT'!G242</f>
        <v>3.82</v>
      </c>
      <c r="AE241" s="40">
        <f>'Detran MT'!H242</f>
        <v>2.5</v>
      </c>
      <c r="AF241" s="40">
        <f>'Detran MT'!I242</f>
        <v>0</v>
      </c>
      <c r="AG241" s="40">
        <f>'Detran MT'!J242</f>
        <v>2.2999999999999998</v>
      </c>
      <c r="AH241" s="40">
        <f>'Detran MT'!K242</f>
        <v>4.8</v>
      </c>
      <c r="AI241" s="40">
        <f>'Detran MT'!L242</f>
        <v>1405.55</v>
      </c>
      <c r="AJ241" s="40">
        <f>'Detran MT'!M242</f>
        <v>0</v>
      </c>
      <c r="AK241" s="40">
        <f>'Detran MT'!N242</f>
        <v>1293.0999999999999</v>
      </c>
      <c r="AL241" s="40">
        <f>'Detran MT'!O242</f>
        <v>2698.65</v>
      </c>
      <c r="AM241" s="40">
        <f>'Detran Inical'!G241</f>
        <v>4.34</v>
      </c>
      <c r="AN241" s="40">
        <f>'Detran Inical'!H241</f>
        <v>5.45</v>
      </c>
      <c r="AO241" s="40">
        <f>'Detran Inical'!I241</f>
        <v>3064.09</v>
      </c>
      <c r="AP241" s="92">
        <f t="shared" si="3"/>
        <v>0.71358217284740333</v>
      </c>
      <c r="AQ241" s="69">
        <f t="shared" si="364"/>
        <v>5.41</v>
      </c>
      <c r="AR241" s="69">
        <f t="shared" si="365"/>
        <v>877.61</v>
      </c>
      <c r="AS241" s="69">
        <f t="shared" si="4"/>
        <v>0</v>
      </c>
      <c r="AT241" s="69">
        <f t="shared" si="366"/>
        <v>5.41</v>
      </c>
      <c r="AU241" s="69">
        <f t="shared" si="367"/>
        <v>877.61</v>
      </c>
      <c r="AV241" s="69">
        <f t="shared" ref="AV241:AW241" si="375">H241-AT241</f>
        <v>0</v>
      </c>
      <c r="AW241" s="69">
        <f t="shared" si="375"/>
        <v>0</v>
      </c>
      <c r="AX241">
        <f>F241-350</f>
        <v>-187.78</v>
      </c>
    </row>
    <row r="242" spans="1:50" ht="42.75" x14ac:dyDescent="0.2">
      <c r="A242" s="88" t="s">
        <v>1468</v>
      </c>
      <c r="B242" s="88" t="s">
        <v>528</v>
      </c>
      <c r="C242" s="88" t="s">
        <v>21</v>
      </c>
      <c r="D242" s="89" t="s">
        <v>529</v>
      </c>
      <c r="E242" s="88" t="s">
        <v>77</v>
      </c>
      <c r="F242" s="90">
        <v>162.22</v>
      </c>
      <c r="G242" s="91">
        <f>'Orçamento Analítico'!J2301</f>
        <v>26.009999999999998</v>
      </c>
      <c r="H242" s="91">
        <f>'Orçamento Analítico'!J2306</f>
        <v>32.43</v>
      </c>
      <c r="I242" s="91">
        <f t="shared" si="361"/>
        <v>5260.79</v>
      </c>
      <c r="J242" s="73"/>
      <c r="K242" s="73"/>
      <c r="L242" s="73"/>
      <c r="M242" s="73"/>
      <c r="N242" s="73"/>
      <c r="O242" s="73"/>
      <c r="P242" s="73"/>
      <c r="Q242" s="73"/>
      <c r="R242" s="73"/>
      <c r="S242" s="73"/>
      <c r="T242" s="73"/>
      <c r="U242" s="73"/>
      <c r="V242" s="73"/>
      <c r="W242" s="73"/>
      <c r="X242" s="73"/>
      <c r="Y242" s="73"/>
      <c r="Z242" s="73"/>
      <c r="AA242" s="69">
        <f t="shared" si="362"/>
        <v>32.43</v>
      </c>
      <c r="AB242" s="69">
        <f t="shared" si="363"/>
        <v>5260.79</v>
      </c>
      <c r="AC242" s="69">
        <f t="shared" si="262"/>
        <v>0</v>
      </c>
      <c r="AD242" s="40">
        <f>'Detran MT'!G243</f>
        <v>30.26</v>
      </c>
      <c r="AE242" s="40">
        <f>'Detran MT'!H243</f>
        <v>19.14</v>
      </c>
      <c r="AF242" s="40">
        <f>'Detran MT'!I243</f>
        <v>0</v>
      </c>
      <c r="AG242" s="40">
        <f>'Detran MT'!J243</f>
        <v>18.89</v>
      </c>
      <c r="AH242" s="40">
        <f>'Detran MT'!K243</f>
        <v>38.03</v>
      </c>
      <c r="AI242" s="40">
        <f>'Detran MT'!L243</f>
        <v>10760.890799999999</v>
      </c>
      <c r="AJ242" s="40">
        <f>'Detran MT'!M243</f>
        <v>0</v>
      </c>
      <c r="AK242" s="40">
        <f>'Detran MT'!N243</f>
        <v>10620.3292</v>
      </c>
      <c r="AL242" s="40">
        <f>'Detran MT'!O243</f>
        <v>21381.22</v>
      </c>
      <c r="AM242" s="40">
        <f>'Detran Inical'!G242</f>
        <v>34.520000000000003</v>
      </c>
      <c r="AN242" s="40">
        <f>'Detran Inical'!H242</f>
        <v>43.39</v>
      </c>
      <c r="AO242" s="40">
        <f>'Detran Inical'!I242</f>
        <v>24394.720000000001</v>
      </c>
      <c r="AP242" s="92">
        <f t="shared" si="3"/>
        <v>0.78434718660431435</v>
      </c>
      <c r="AQ242" s="69">
        <f t="shared" si="364"/>
        <v>32.43</v>
      </c>
      <c r="AR242" s="69">
        <f t="shared" si="365"/>
        <v>5260.79</v>
      </c>
      <c r="AS242" s="69">
        <f t="shared" si="4"/>
        <v>0</v>
      </c>
      <c r="AT242" s="69">
        <f t="shared" si="366"/>
        <v>32.43</v>
      </c>
      <c r="AU242" s="69">
        <f t="shared" si="367"/>
        <v>5260.79</v>
      </c>
      <c r="AV242" s="69">
        <f t="shared" ref="AV242:AW242" si="376">H242-AT242</f>
        <v>0</v>
      </c>
      <c r="AW242" s="69">
        <f t="shared" si="376"/>
        <v>0</v>
      </c>
    </row>
    <row r="243" spans="1:50" ht="14.25" x14ac:dyDescent="0.2">
      <c r="A243" s="88" t="s">
        <v>1469</v>
      </c>
      <c r="B243" s="88" t="s">
        <v>1470</v>
      </c>
      <c r="C243" s="88" t="s">
        <v>63</v>
      </c>
      <c r="D243" s="89" t="s">
        <v>1471</v>
      </c>
      <c r="E243" s="88" t="s">
        <v>1473</v>
      </c>
      <c r="F243" s="90">
        <v>2</v>
      </c>
      <c r="G243" s="91">
        <f>'Orçamento Analítico'!J2310</f>
        <v>825.86</v>
      </c>
      <c r="H243" s="91">
        <f>'Orçamento Analítico'!J2316</f>
        <v>1029.8399999999999</v>
      </c>
      <c r="I243" s="91">
        <f t="shared" si="361"/>
        <v>2059.6799999999998</v>
      </c>
      <c r="J243" s="73"/>
      <c r="K243" s="73"/>
      <c r="L243" s="73"/>
      <c r="M243" s="73"/>
      <c r="N243" s="73"/>
      <c r="O243" s="73"/>
      <c r="P243" s="73"/>
      <c r="Q243" s="73"/>
      <c r="R243" s="73"/>
      <c r="S243" s="73"/>
      <c r="T243" s="73"/>
      <c r="U243" s="73"/>
      <c r="V243" s="73"/>
      <c r="W243" s="73"/>
      <c r="X243" s="73"/>
      <c r="Y243" s="73"/>
      <c r="Z243" s="73"/>
      <c r="AA243" s="69">
        <f t="shared" si="362"/>
        <v>1029.8399999999999</v>
      </c>
      <c r="AB243" s="69">
        <f t="shared" si="363"/>
        <v>2059.6799999999998</v>
      </c>
      <c r="AC243" s="69">
        <f t="shared" si="262"/>
        <v>0</v>
      </c>
      <c r="AD243" s="40">
        <f>'Detran MT'!G244</f>
        <v>646.55999999999995</v>
      </c>
      <c r="AE243" s="40">
        <f>'Detran MT'!H244</f>
        <v>24.91</v>
      </c>
      <c r="AF243" s="40">
        <f>'Detran MT'!I244</f>
        <v>0</v>
      </c>
      <c r="AG243" s="40">
        <f>'Detran MT'!J244</f>
        <v>787.81</v>
      </c>
      <c r="AH243" s="40">
        <f>'Detran MT'!K244</f>
        <v>812.72</v>
      </c>
      <c r="AI243" s="40">
        <f>'Detran MT'!L244</f>
        <v>49.82</v>
      </c>
      <c r="AJ243" s="40">
        <f>'Detran MT'!M244</f>
        <v>0</v>
      </c>
      <c r="AK243" s="40">
        <f>'Detran MT'!N244</f>
        <v>1575.62</v>
      </c>
      <c r="AL243" s="40">
        <f>'Detran MT'!O244</f>
        <v>1625.44</v>
      </c>
      <c r="AM243" s="40">
        <f>'Detran Inical'!G243</f>
        <v>825.86</v>
      </c>
      <c r="AN243" s="40">
        <f>'Detran Inical'!H243</f>
        <v>1038.0999999999999</v>
      </c>
      <c r="AO243" s="40">
        <f>'Detran Inical'!I243</f>
        <v>2076.1999999999998</v>
      </c>
      <c r="AP243" s="92">
        <f t="shared" si="3"/>
        <v>7.956844234659477E-3</v>
      </c>
      <c r="AQ243" s="69">
        <f t="shared" si="364"/>
        <v>1029.8399999999999</v>
      </c>
      <c r="AR243" s="69">
        <f t="shared" si="365"/>
        <v>2059.6799999999998</v>
      </c>
      <c r="AS243" s="69">
        <f t="shared" si="4"/>
        <v>0</v>
      </c>
      <c r="AT243" s="69">
        <f t="shared" si="366"/>
        <v>1029.8399999999999</v>
      </c>
      <c r="AU243" s="69">
        <f t="shared" si="367"/>
        <v>2059.6799999999998</v>
      </c>
      <c r="AV243" s="69">
        <f t="shared" ref="AV243:AW243" si="377">H243-AT243</f>
        <v>0</v>
      </c>
      <c r="AW243" s="69">
        <f t="shared" si="377"/>
        <v>0</v>
      </c>
    </row>
    <row r="244" spans="1:50" ht="14.25" x14ac:dyDescent="0.2">
      <c r="A244" s="88" t="s">
        <v>1477</v>
      </c>
      <c r="B244" s="88" t="s">
        <v>1478</v>
      </c>
      <c r="C244" s="88" t="s">
        <v>21</v>
      </c>
      <c r="D244" s="89" t="s">
        <v>1479</v>
      </c>
      <c r="E244" s="88" t="s">
        <v>77</v>
      </c>
      <c r="F244" s="90">
        <v>188.69</v>
      </c>
      <c r="G244" s="91">
        <f>'Orçamento Analítico'!J2320</f>
        <v>12</v>
      </c>
      <c r="H244" s="91">
        <f>'Orçamento Analítico'!J2324</f>
        <v>14.96</v>
      </c>
      <c r="I244" s="91">
        <f t="shared" si="361"/>
        <v>2822.8</v>
      </c>
      <c r="J244" s="73"/>
      <c r="K244" s="73"/>
      <c r="L244" s="73"/>
      <c r="M244" s="73"/>
      <c r="N244" s="73"/>
      <c r="O244" s="73"/>
      <c r="P244" s="73"/>
      <c r="Q244" s="73"/>
      <c r="R244" s="73"/>
      <c r="S244" s="73"/>
      <c r="T244" s="73"/>
      <c r="U244" s="73"/>
      <c r="V244" s="73"/>
      <c r="W244" s="73"/>
      <c r="X244" s="73"/>
      <c r="Y244" s="73"/>
      <c r="Z244" s="73"/>
      <c r="AA244" s="69">
        <f t="shared" si="362"/>
        <v>14.96</v>
      </c>
      <c r="AB244" s="69">
        <f t="shared" si="363"/>
        <v>2822.8</v>
      </c>
      <c r="AC244" s="69">
        <f t="shared" si="262"/>
        <v>0</v>
      </c>
      <c r="AD244" s="40">
        <f>'Detran MT'!G245</f>
        <v>12.08</v>
      </c>
      <c r="AE244" s="40">
        <f>'Detran MT'!H245</f>
        <v>3.16</v>
      </c>
      <c r="AF244" s="40">
        <f>'Detran MT'!I245</f>
        <v>0</v>
      </c>
      <c r="AG244" s="40">
        <f>'Detran MT'!J245</f>
        <v>12.02</v>
      </c>
      <c r="AH244" s="40">
        <f>'Detran MT'!K245</f>
        <v>15.18</v>
      </c>
      <c r="AI244" s="40">
        <f>'Detran MT'!L245</f>
        <v>596.2604</v>
      </c>
      <c r="AJ244" s="40">
        <f>'Detran MT'!M245</f>
        <v>0</v>
      </c>
      <c r="AK244" s="40">
        <f>'Detran MT'!N245</f>
        <v>2268.0495999999998</v>
      </c>
      <c r="AL244" s="40">
        <f>'Detran MT'!O245</f>
        <v>2864.31</v>
      </c>
      <c r="AM244" s="40">
        <f>'Detran Inical'!G244</f>
        <v>14.81</v>
      </c>
      <c r="AN244" s="40">
        <f>'Detran Inical'!H244</f>
        <v>18.61</v>
      </c>
      <c r="AO244" s="40">
        <f>'Detran Inical'!I244</f>
        <v>3511.52</v>
      </c>
      <c r="AP244" s="92">
        <f t="shared" si="3"/>
        <v>0.19613158973891642</v>
      </c>
      <c r="AQ244" s="69">
        <f t="shared" si="364"/>
        <v>14.96</v>
      </c>
      <c r="AR244" s="69">
        <f t="shared" si="365"/>
        <v>2822.8</v>
      </c>
      <c r="AS244" s="69">
        <f t="shared" si="4"/>
        <v>0</v>
      </c>
      <c r="AT244" s="69">
        <f t="shared" si="366"/>
        <v>14.96</v>
      </c>
      <c r="AU244" s="69">
        <f t="shared" si="367"/>
        <v>2822.8</v>
      </c>
      <c r="AV244" s="69">
        <f t="shared" ref="AV244:AW244" si="378">H244-AT244</f>
        <v>0</v>
      </c>
      <c r="AW244" s="69">
        <f t="shared" si="378"/>
        <v>0</v>
      </c>
    </row>
    <row r="245" spans="1:50" ht="14.25" x14ac:dyDescent="0.2">
      <c r="A245" s="88" t="s">
        <v>1485</v>
      </c>
      <c r="B245" s="88" t="s">
        <v>1486</v>
      </c>
      <c r="C245" s="88" t="s">
        <v>21</v>
      </c>
      <c r="D245" s="89" t="s">
        <v>1487</v>
      </c>
      <c r="E245" s="88" t="s">
        <v>83</v>
      </c>
      <c r="F245" s="90">
        <v>108.12</v>
      </c>
      <c r="G245" s="91">
        <f>'Orçamento Analítico'!J2328</f>
        <v>21.9511</v>
      </c>
      <c r="H245" s="91">
        <f>'Orçamento Analítico'!J2334</f>
        <v>27.37</v>
      </c>
      <c r="I245" s="91">
        <f t="shared" si="361"/>
        <v>2959.24</v>
      </c>
      <c r="J245" s="73"/>
      <c r="K245" s="73"/>
      <c r="L245" s="73"/>
      <c r="M245" s="73"/>
      <c r="N245" s="73"/>
      <c r="O245" s="73"/>
      <c r="P245" s="73"/>
      <c r="Q245" s="73"/>
      <c r="R245" s="73"/>
      <c r="S245" s="73"/>
      <c r="T245" s="73"/>
      <c r="U245" s="73"/>
      <c r="V245" s="73"/>
      <c r="W245" s="73"/>
      <c r="X245" s="73"/>
      <c r="Y245" s="73"/>
      <c r="Z245" s="73"/>
      <c r="AA245" s="69">
        <f t="shared" si="362"/>
        <v>27.37</v>
      </c>
      <c r="AB245" s="69">
        <f t="shared" si="363"/>
        <v>2959.24</v>
      </c>
      <c r="AC245" s="69">
        <f t="shared" si="262"/>
        <v>0</v>
      </c>
      <c r="AD245" s="40">
        <f>'Detran MT'!G246</f>
        <v>24.94</v>
      </c>
      <c r="AE245" s="40">
        <f>'Detran MT'!H246</f>
        <v>3.75</v>
      </c>
      <c r="AF245" s="40">
        <f>'Detran MT'!I246</f>
        <v>0</v>
      </c>
      <c r="AG245" s="40">
        <f>'Detran MT'!J246</f>
        <v>27.59</v>
      </c>
      <c r="AH245" s="40">
        <f>'Detran MT'!K246</f>
        <v>31.34</v>
      </c>
      <c r="AI245" s="40">
        <f>'Detran MT'!L246</f>
        <v>405.45</v>
      </c>
      <c r="AJ245" s="40">
        <f>'Detran MT'!M246</f>
        <v>0</v>
      </c>
      <c r="AK245" s="40">
        <f>'Detran MT'!N246</f>
        <v>2983.03</v>
      </c>
      <c r="AL245" s="40">
        <f>'Detran MT'!O246</f>
        <v>3388.48</v>
      </c>
      <c r="AM245" s="40">
        <f>'Detran Inical'!G245</f>
        <v>31.21</v>
      </c>
      <c r="AN245" s="40">
        <f>'Detran Inical'!H245</f>
        <v>39.229999999999997</v>
      </c>
      <c r="AO245" s="40">
        <f>'Detran Inical'!I245</f>
        <v>4241.54</v>
      </c>
      <c r="AP245" s="92">
        <f t="shared" si="3"/>
        <v>0.30231944058054394</v>
      </c>
      <c r="AQ245" s="69">
        <f t="shared" si="364"/>
        <v>27.37</v>
      </c>
      <c r="AR245" s="69">
        <f t="shared" si="365"/>
        <v>2959.24</v>
      </c>
      <c r="AS245" s="69">
        <f t="shared" si="4"/>
        <v>0</v>
      </c>
      <c r="AT245" s="69">
        <f t="shared" si="366"/>
        <v>27.37</v>
      </c>
      <c r="AU245" s="69">
        <f t="shared" si="367"/>
        <v>2959.24</v>
      </c>
      <c r="AV245" s="69">
        <f t="shared" ref="AV245:AW245" si="379">H245-AT245</f>
        <v>0</v>
      </c>
      <c r="AW245" s="69">
        <f t="shared" si="379"/>
        <v>0</v>
      </c>
    </row>
    <row r="246" spans="1:50" x14ac:dyDescent="0.25">
      <c r="A246" s="77" t="s">
        <v>1491</v>
      </c>
      <c r="B246" s="77" t="s">
        <v>1593</v>
      </c>
      <c r="C246" s="78"/>
      <c r="D246" s="79" t="s">
        <v>1492</v>
      </c>
      <c r="E246" s="80"/>
      <c r="F246" s="81">
        <v>1</v>
      </c>
      <c r="G246" s="80" t="s">
        <v>1594</v>
      </c>
      <c r="H246" s="82"/>
      <c r="I246" s="82">
        <f>I247+I266</f>
        <v>23715.840000000007</v>
      </c>
      <c r="J246" s="82">
        <f t="shared" ref="J246:Z246" si="380">I246</f>
        <v>23715.840000000007</v>
      </c>
      <c r="K246" s="82">
        <f t="shared" si="380"/>
        <v>23715.840000000007</v>
      </c>
      <c r="L246" s="82">
        <f t="shared" si="380"/>
        <v>23715.840000000007</v>
      </c>
      <c r="M246" s="82">
        <f t="shared" si="380"/>
        <v>23715.840000000007</v>
      </c>
      <c r="N246" s="82">
        <f t="shared" si="380"/>
        <v>23715.840000000007</v>
      </c>
      <c r="O246" s="82">
        <f t="shared" si="380"/>
        <v>23715.840000000007</v>
      </c>
      <c r="P246" s="82">
        <f t="shared" si="380"/>
        <v>23715.840000000007</v>
      </c>
      <c r="Q246" s="82">
        <f t="shared" si="380"/>
        <v>23715.840000000007</v>
      </c>
      <c r="R246" s="82">
        <f t="shared" si="380"/>
        <v>23715.840000000007</v>
      </c>
      <c r="S246" s="82">
        <f t="shared" si="380"/>
        <v>23715.840000000007</v>
      </c>
      <c r="T246" s="82">
        <f t="shared" si="380"/>
        <v>23715.840000000007</v>
      </c>
      <c r="U246" s="82">
        <f t="shared" si="380"/>
        <v>23715.840000000007</v>
      </c>
      <c r="V246" s="82">
        <f t="shared" si="380"/>
        <v>23715.840000000007</v>
      </c>
      <c r="W246" s="82">
        <f t="shared" si="380"/>
        <v>23715.840000000007</v>
      </c>
      <c r="X246" s="82">
        <f t="shared" si="380"/>
        <v>23715.840000000007</v>
      </c>
      <c r="Y246" s="82">
        <f t="shared" si="380"/>
        <v>23715.840000000007</v>
      </c>
      <c r="Z246" s="82">
        <f t="shared" si="380"/>
        <v>23715.840000000007</v>
      </c>
      <c r="AA246" s="82"/>
      <c r="AB246" s="82">
        <f>AB247+AB266</f>
        <v>23715.840000000007</v>
      </c>
      <c r="AC246" s="84">
        <f t="shared" si="262"/>
        <v>0</v>
      </c>
      <c r="AD246" s="73"/>
      <c r="AE246" s="73"/>
      <c r="AF246" s="73"/>
      <c r="AG246" s="73"/>
      <c r="AH246" s="85">
        <f t="shared" ref="AH246:AL246" si="381">AH247+AH266</f>
        <v>4556.29</v>
      </c>
      <c r="AI246" s="85">
        <f t="shared" si="381"/>
        <v>7707.0758999999998</v>
      </c>
      <c r="AJ246" s="85">
        <f t="shared" si="381"/>
        <v>0</v>
      </c>
      <c r="AK246" s="85">
        <f t="shared" si="381"/>
        <v>12879.604099999999</v>
      </c>
      <c r="AL246" s="85">
        <f t="shared" si="381"/>
        <v>20586.68</v>
      </c>
      <c r="AM246" s="85"/>
      <c r="AN246" s="85"/>
      <c r="AO246" s="85">
        <f>AO247+AO266</f>
        <v>24267.489999999998</v>
      </c>
      <c r="AP246" s="92">
        <f t="shared" si="3"/>
        <v>2.2732058404062006E-2</v>
      </c>
      <c r="AQ246" s="69"/>
      <c r="AR246" s="69">
        <f t="shared" si="365"/>
        <v>0</v>
      </c>
      <c r="AS246" s="69">
        <f t="shared" si="4"/>
        <v>23715.840000000007</v>
      </c>
      <c r="AT246" s="69"/>
      <c r="AU246" s="87">
        <f>AU247+AU266</f>
        <v>19019.581800000004</v>
      </c>
      <c r="AV246" s="73"/>
      <c r="AW246" s="73"/>
    </row>
    <row r="247" spans="1:50" x14ac:dyDescent="0.25">
      <c r="A247" s="77" t="s">
        <v>1493</v>
      </c>
      <c r="B247" s="77" t="s">
        <v>1593</v>
      </c>
      <c r="C247" s="78"/>
      <c r="D247" s="79" t="s">
        <v>1494</v>
      </c>
      <c r="E247" s="80"/>
      <c r="F247" s="81">
        <v>1</v>
      </c>
      <c r="G247" s="80" t="s">
        <v>1594</v>
      </c>
      <c r="H247" s="82"/>
      <c r="I247" s="82">
        <f>SUM(I248:I265)</f>
        <v>18419.660000000007</v>
      </c>
      <c r="J247" s="82">
        <f>'Orçamento Analítico'!K2338</f>
        <v>23634.960000000003</v>
      </c>
      <c r="K247" s="82">
        <f>'Orçamento Analítico'!L2338</f>
        <v>0</v>
      </c>
      <c r="L247" s="82">
        <f>'Orçamento Analítico'!M2338</f>
        <v>0</v>
      </c>
      <c r="M247" s="82">
        <f>'Orçamento Analítico'!N2338</f>
        <v>0</v>
      </c>
      <c r="N247" s="82">
        <f>'Orçamento Analítico'!O2338</f>
        <v>0</v>
      </c>
      <c r="O247" s="82">
        <f>'Orçamento Analítico'!P2338</f>
        <v>0</v>
      </c>
      <c r="P247" s="82">
        <f>'Orçamento Analítico'!Q2338</f>
        <v>0</v>
      </c>
      <c r="Q247" s="82">
        <f>'Orçamento Analítico'!R2338</f>
        <v>0</v>
      </c>
      <c r="R247" s="82">
        <f>'Orçamento Analítico'!S2338</f>
        <v>0</v>
      </c>
      <c r="S247" s="82">
        <f>'Orçamento Analítico'!T2338</f>
        <v>0</v>
      </c>
      <c r="T247" s="82">
        <f>'Orçamento Analítico'!U2338</f>
        <v>0</v>
      </c>
      <c r="U247" s="82">
        <f>'Orçamento Analítico'!V2338</f>
        <v>0</v>
      </c>
      <c r="V247" s="82">
        <f>'Orçamento Analítico'!W2338</f>
        <v>0</v>
      </c>
      <c r="W247" s="82">
        <f>'Orçamento Analítico'!X2338</f>
        <v>0</v>
      </c>
      <c r="X247" s="82">
        <f>'Orçamento Analítico'!Y2338</f>
        <v>0</v>
      </c>
      <c r="Y247" s="82">
        <f>'Orçamento Analítico'!Z2338</f>
        <v>0</v>
      </c>
      <c r="Z247" s="82">
        <f>'Orçamento Analítico'!AA2338</f>
        <v>0</v>
      </c>
      <c r="AA247" s="82"/>
      <c r="AB247" s="82">
        <f>SUM(AB248:AB265)</f>
        <v>18419.660000000007</v>
      </c>
      <c r="AC247" s="84">
        <f t="shared" si="262"/>
        <v>0</v>
      </c>
      <c r="AD247" s="73"/>
      <c r="AE247" s="73"/>
      <c r="AF247" s="73"/>
      <c r="AG247" s="73"/>
      <c r="AH247" s="85">
        <f t="shared" ref="AH247:AL247" si="382">SUM(AH248:AH265)</f>
        <v>3643.86</v>
      </c>
      <c r="AI247" s="85">
        <f t="shared" si="382"/>
        <v>5933.7566999999999</v>
      </c>
      <c r="AJ247" s="85">
        <f t="shared" si="382"/>
        <v>0</v>
      </c>
      <c r="AK247" s="85">
        <f t="shared" si="382"/>
        <v>10097.913299999998</v>
      </c>
      <c r="AL247" s="85">
        <f t="shared" si="382"/>
        <v>16031.67</v>
      </c>
      <c r="AM247" s="85"/>
      <c r="AN247" s="85"/>
      <c r="AO247" s="85">
        <f>SUM(AO248:AO265)</f>
        <v>18918.389999999996</v>
      </c>
      <c r="AP247" s="92">
        <f t="shared" si="3"/>
        <v>2.6362179868370861E-2</v>
      </c>
      <c r="AQ247" s="69"/>
      <c r="AR247" s="87">
        <f>SUM(AR248:AR265)</f>
        <v>18419.660000000007</v>
      </c>
      <c r="AS247" s="69">
        <f t="shared" si="4"/>
        <v>0</v>
      </c>
      <c r="AT247" s="69"/>
      <c r="AU247" s="87">
        <f>SUM(AU248:AU265)</f>
        <v>14772.094800000003</v>
      </c>
      <c r="AV247" s="73"/>
      <c r="AW247" s="73"/>
    </row>
    <row r="248" spans="1:50" ht="28.5" x14ac:dyDescent="0.2">
      <c r="A248" s="88" t="s">
        <v>1495</v>
      </c>
      <c r="B248" s="88" t="s">
        <v>181</v>
      </c>
      <c r="C248" s="88" t="s">
        <v>21</v>
      </c>
      <c r="D248" s="89" t="s">
        <v>182</v>
      </c>
      <c r="E248" s="88" t="s">
        <v>70</v>
      </c>
      <c r="F248" s="90">
        <v>11.5</v>
      </c>
      <c r="G248" s="91">
        <f>'Orçamento Analítico'!J2340</f>
        <v>80.38</v>
      </c>
      <c r="H248" s="91">
        <f>'Orçamento Analítico'!J2343</f>
        <v>100.23</v>
      </c>
      <c r="I248" s="91">
        <f t="shared" si="361"/>
        <v>1152.6400000000001</v>
      </c>
      <c r="J248" s="73"/>
      <c r="K248" s="73"/>
      <c r="L248" s="73"/>
      <c r="M248" s="73"/>
      <c r="N248" s="73"/>
      <c r="O248" s="73"/>
      <c r="P248" s="73"/>
      <c r="Q248" s="73"/>
      <c r="R248" s="73"/>
      <c r="S248" s="73"/>
      <c r="T248" s="73"/>
      <c r="U248" s="73"/>
      <c r="V248" s="73"/>
      <c r="W248" s="73"/>
      <c r="X248" s="73"/>
      <c r="Y248" s="73"/>
      <c r="Z248" s="73"/>
      <c r="AA248" s="69">
        <f t="shared" ref="AA248:AA265" si="383">TRUNC(G248*(1+G$2),2)</f>
        <v>100.23</v>
      </c>
      <c r="AB248" s="69">
        <f t="shared" ref="AB248:AB265" si="384">TRUNC(F248*AA248,2)</f>
        <v>1152.6400000000001</v>
      </c>
      <c r="AC248" s="69">
        <f t="shared" si="262"/>
        <v>0</v>
      </c>
      <c r="AD248" s="40">
        <f>'Detran MT'!G249</f>
        <v>75.75</v>
      </c>
      <c r="AE248" s="40">
        <f>'Detran MT'!H249</f>
        <v>74.989999999999995</v>
      </c>
      <c r="AF248" s="40">
        <f>'Detran MT'!I249</f>
        <v>0</v>
      </c>
      <c r="AG248" s="40">
        <f>'Detran MT'!J249</f>
        <v>20.22</v>
      </c>
      <c r="AH248" s="40">
        <f>'Detran MT'!K249</f>
        <v>95.21</v>
      </c>
      <c r="AI248" s="40">
        <f>'Detran MT'!L249</f>
        <v>862.38499999999999</v>
      </c>
      <c r="AJ248" s="40">
        <f>'Detran MT'!M249</f>
        <v>0</v>
      </c>
      <c r="AK248" s="40">
        <f>'Detran MT'!N249</f>
        <v>232.52500000000001</v>
      </c>
      <c r="AL248" s="40">
        <f>'Detran MT'!O249</f>
        <v>1094.9100000000001</v>
      </c>
      <c r="AM248" s="40">
        <f>'Detran Inical'!G248</f>
        <v>80.38</v>
      </c>
      <c r="AN248" s="40">
        <f>'Detran Inical'!H248</f>
        <v>101.03</v>
      </c>
      <c r="AO248" s="40">
        <f>'Detran Inical'!I248</f>
        <v>1161.8399999999999</v>
      </c>
      <c r="AP248" s="92">
        <f t="shared" si="3"/>
        <v>7.9184741444603413E-3</v>
      </c>
      <c r="AQ248" s="69">
        <f t="shared" ref="AQ248:AQ265" si="385">TRUNC(G248*(1+G$2),2)</f>
        <v>100.23</v>
      </c>
      <c r="AR248" s="69">
        <f t="shared" ref="AR248:AR265" si="386">TRUNC(F248*H248,2)</f>
        <v>1152.6400000000001</v>
      </c>
      <c r="AS248" s="69">
        <f t="shared" si="4"/>
        <v>0</v>
      </c>
      <c r="AT248" s="69">
        <f t="shared" ref="AT248:AT265" si="387">TRUNC(G248*(1+G$2),2)</f>
        <v>100.23</v>
      </c>
      <c r="AU248" s="69">
        <f>F248*G248</f>
        <v>924.36999999999989</v>
      </c>
      <c r="AV248" s="69">
        <f t="shared" ref="AV248:AW248" si="388">H248-AT248</f>
        <v>0</v>
      </c>
      <c r="AW248" s="69">
        <f t="shared" si="388"/>
        <v>228.27000000000021</v>
      </c>
    </row>
    <row r="249" spans="1:50" ht="42.75" x14ac:dyDescent="0.2">
      <c r="A249" s="88" t="s">
        <v>1497</v>
      </c>
      <c r="B249" s="88" t="s">
        <v>310</v>
      </c>
      <c r="C249" s="88" t="s">
        <v>21</v>
      </c>
      <c r="D249" s="89" t="s">
        <v>311</v>
      </c>
      <c r="E249" s="88" t="s">
        <v>77</v>
      </c>
      <c r="F249" s="90">
        <v>18.36</v>
      </c>
      <c r="G249" s="91">
        <f>'Orçamento Analítico'!J2347</f>
        <v>94.76</v>
      </c>
      <c r="H249" s="91">
        <f>'Orçamento Analítico'!J2355</f>
        <v>118.16</v>
      </c>
      <c r="I249" s="91">
        <f t="shared" si="361"/>
        <v>2169.41</v>
      </c>
      <c r="J249" s="73"/>
      <c r="K249" s="73"/>
      <c r="L249" s="73"/>
      <c r="M249" s="73"/>
      <c r="N249" s="73"/>
      <c r="O249" s="73"/>
      <c r="P249" s="73"/>
      <c r="Q249" s="73"/>
      <c r="R249" s="73"/>
      <c r="S249" s="73"/>
      <c r="T249" s="73"/>
      <c r="U249" s="73"/>
      <c r="V249" s="73"/>
      <c r="W249" s="73"/>
      <c r="X249" s="73"/>
      <c r="Y249" s="73"/>
      <c r="Z249" s="73"/>
      <c r="AA249" s="69">
        <f t="shared" si="383"/>
        <v>118.16</v>
      </c>
      <c r="AB249" s="69">
        <f t="shared" si="384"/>
        <v>2169.41</v>
      </c>
      <c r="AC249" s="69">
        <f t="shared" si="262"/>
        <v>0</v>
      </c>
      <c r="AD249" s="40">
        <f>'Detran MT'!G250</f>
        <v>83.81</v>
      </c>
      <c r="AE249" s="40">
        <f>'Detran MT'!H250</f>
        <v>57.04</v>
      </c>
      <c r="AF249" s="40">
        <f>'Detran MT'!I250</f>
        <v>0</v>
      </c>
      <c r="AG249" s="40">
        <f>'Detran MT'!J250</f>
        <v>48.3</v>
      </c>
      <c r="AH249" s="40">
        <f>'Detran MT'!K250</f>
        <v>105.34</v>
      </c>
      <c r="AI249" s="40">
        <f>'Detran MT'!L250</f>
        <v>1047.2544</v>
      </c>
      <c r="AJ249" s="40">
        <f>'Detran MT'!M250</f>
        <v>0</v>
      </c>
      <c r="AK249" s="40">
        <f>'Detran MT'!N250</f>
        <v>886.78560000000004</v>
      </c>
      <c r="AL249" s="40">
        <f>'Detran MT'!O250</f>
        <v>1934.04</v>
      </c>
      <c r="AM249" s="40">
        <f>'Detran Inical'!G249</f>
        <v>94.76</v>
      </c>
      <c r="AN249" s="40">
        <f>'Detran Inical'!H249</f>
        <v>119.11</v>
      </c>
      <c r="AO249" s="40">
        <f>'Detran Inical'!I249</f>
        <v>2186.85</v>
      </c>
      <c r="AP249" s="92">
        <f t="shared" si="3"/>
        <v>7.9749411253630109E-3</v>
      </c>
      <c r="AQ249" s="69">
        <f t="shared" si="385"/>
        <v>118.16</v>
      </c>
      <c r="AR249" s="69">
        <f t="shared" si="386"/>
        <v>2169.41</v>
      </c>
      <c r="AS249" s="69">
        <f t="shared" si="4"/>
        <v>0</v>
      </c>
      <c r="AT249" s="69">
        <f t="shared" si="387"/>
        <v>118.16</v>
      </c>
      <c r="AU249" s="69">
        <f t="shared" ref="AU249:AU265" si="389">F249*G249</f>
        <v>1739.7936</v>
      </c>
      <c r="AV249" s="69">
        <f t="shared" ref="AV249:AW249" si="390">H249-AT249</f>
        <v>0</v>
      </c>
      <c r="AW249" s="69">
        <f t="shared" si="390"/>
        <v>429.61639999999989</v>
      </c>
    </row>
    <row r="250" spans="1:50" ht="28.5" x14ac:dyDescent="0.2">
      <c r="A250" s="88" t="s">
        <v>1499</v>
      </c>
      <c r="B250" s="88" t="s">
        <v>280</v>
      </c>
      <c r="C250" s="88" t="s">
        <v>21</v>
      </c>
      <c r="D250" s="89" t="s">
        <v>281</v>
      </c>
      <c r="E250" s="88" t="s">
        <v>77</v>
      </c>
      <c r="F250" s="90">
        <v>18.28</v>
      </c>
      <c r="G250" s="91">
        <f>'Orçamento Analítico'!J2359</f>
        <v>167.71</v>
      </c>
      <c r="H250" s="91">
        <f>'Orçamento Analítico'!J2366</f>
        <v>209.13</v>
      </c>
      <c r="I250" s="91">
        <f t="shared" si="361"/>
        <v>3822.89</v>
      </c>
      <c r="J250" s="73"/>
      <c r="K250" s="73"/>
      <c r="L250" s="73"/>
      <c r="M250" s="73"/>
      <c r="N250" s="73"/>
      <c r="O250" s="73"/>
      <c r="P250" s="73"/>
      <c r="Q250" s="73"/>
      <c r="R250" s="73"/>
      <c r="S250" s="73"/>
      <c r="T250" s="73"/>
      <c r="U250" s="73"/>
      <c r="V250" s="73"/>
      <c r="W250" s="73"/>
      <c r="X250" s="73"/>
      <c r="Y250" s="73"/>
      <c r="Z250" s="73"/>
      <c r="AA250" s="69">
        <f t="shared" si="383"/>
        <v>209.13</v>
      </c>
      <c r="AB250" s="69">
        <f t="shared" si="384"/>
        <v>3822.89</v>
      </c>
      <c r="AC250" s="69">
        <f t="shared" si="262"/>
        <v>0</v>
      </c>
      <c r="AD250" s="40">
        <f>'Detran MT'!G251</f>
        <v>146.26</v>
      </c>
      <c r="AE250" s="40">
        <f>'Detran MT'!H251</f>
        <v>89.69</v>
      </c>
      <c r="AF250" s="40">
        <f>'Detran MT'!I251</f>
        <v>0</v>
      </c>
      <c r="AG250" s="40">
        <f>'Detran MT'!J251</f>
        <v>94.15</v>
      </c>
      <c r="AH250" s="40">
        <f>'Detran MT'!K251</f>
        <v>183.84</v>
      </c>
      <c r="AI250" s="40">
        <f>'Detran MT'!L251</f>
        <v>1639.5332000000001</v>
      </c>
      <c r="AJ250" s="40">
        <f>'Detran MT'!M251</f>
        <v>0</v>
      </c>
      <c r="AK250" s="40">
        <f>'Detran MT'!N251</f>
        <v>1721.0568000000001</v>
      </c>
      <c r="AL250" s="40">
        <f>'Detran MT'!O251</f>
        <v>3360.59</v>
      </c>
      <c r="AM250" s="40">
        <f>'Detran Inical'!G250</f>
        <v>167.71</v>
      </c>
      <c r="AN250" s="40">
        <f>'Detran Inical'!H250</f>
        <v>210.81</v>
      </c>
      <c r="AO250" s="40">
        <f>'Detran Inical'!I250</f>
        <v>3853.6</v>
      </c>
      <c r="AP250" s="92">
        <f t="shared" si="3"/>
        <v>7.9691716836205462E-3</v>
      </c>
      <c r="AQ250" s="69">
        <f t="shared" si="385"/>
        <v>209.13</v>
      </c>
      <c r="AR250" s="69">
        <f t="shared" si="386"/>
        <v>3822.89</v>
      </c>
      <c r="AS250" s="69">
        <f t="shared" si="4"/>
        <v>0</v>
      </c>
      <c r="AT250" s="69">
        <f t="shared" si="387"/>
        <v>209.13</v>
      </c>
      <c r="AU250" s="69">
        <f t="shared" si="389"/>
        <v>3065.7388000000005</v>
      </c>
      <c r="AV250" s="69">
        <f t="shared" ref="AV250:AW250" si="391">H250-AT250</f>
        <v>0</v>
      </c>
      <c r="AW250" s="69">
        <f t="shared" si="391"/>
        <v>757.15119999999933</v>
      </c>
    </row>
    <row r="251" spans="1:50" ht="28.5" x14ac:dyDescent="0.2">
      <c r="A251" s="88" t="s">
        <v>1501</v>
      </c>
      <c r="B251" s="88" t="s">
        <v>218</v>
      </c>
      <c r="C251" s="88" t="s">
        <v>21</v>
      </c>
      <c r="D251" s="89" t="s">
        <v>219</v>
      </c>
      <c r="E251" s="88" t="s">
        <v>70</v>
      </c>
      <c r="F251" s="90">
        <v>1.18</v>
      </c>
      <c r="G251" s="91">
        <f>'Orçamento Analítico'!J2370</f>
        <v>553.99</v>
      </c>
      <c r="H251" s="91">
        <f>'Orçamento Analítico'!J2379</f>
        <v>690.82</v>
      </c>
      <c r="I251" s="91">
        <f t="shared" si="361"/>
        <v>815.16</v>
      </c>
      <c r="J251" s="73"/>
      <c r="K251" s="73"/>
      <c r="L251" s="73"/>
      <c r="M251" s="73"/>
      <c r="N251" s="73"/>
      <c r="O251" s="73"/>
      <c r="P251" s="73"/>
      <c r="Q251" s="73"/>
      <c r="R251" s="73"/>
      <c r="S251" s="73"/>
      <c r="T251" s="73"/>
      <c r="U251" s="73"/>
      <c r="V251" s="73"/>
      <c r="W251" s="73"/>
      <c r="X251" s="73"/>
      <c r="Y251" s="73"/>
      <c r="Z251" s="73"/>
      <c r="AA251" s="69">
        <f t="shared" si="383"/>
        <v>690.82</v>
      </c>
      <c r="AB251" s="69">
        <f t="shared" si="384"/>
        <v>815.16</v>
      </c>
      <c r="AC251" s="69">
        <f t="shared" si="262"/>
        <v>0</v>
      </c>
      <c r="AD251" s="40">
        <f>'Detran MT'!G252</f>
        <v>442.55</v>
      </c>
      <c r="AE251" s="40">
        <f>'Detran MT'!H252</f>
        <v>61.76</v>
      </c>
      <c r="AF251" s="40">
        <f>'Detran MT'!I252</f>
        <v>0</v>
      </c>
      <c r="AG251" s="40">
        <f>'Detran MT'!J252</f>
        <v>494.52</v>
      </c>
      <c r="AH251" s="40">
        <f>'Detran MT'!K252</f>
        <v>556.28</v>
      </c>
      <c r="AI251" s="40">
        <f>'Detran MT'!L252</f>
        <v>72.876800000000003</v>
      </c>
      <c r="AJ251" s="40">
        <f>'Detran MT'!M252</f>
        <v>0</v>
      </c>
      <c r="AK251" s="40">
        <f>'Detran MT'!N252</f>
        <v>583.53319999999997</v>
      </c>
      <c r="AL251" s="40">
        <f>'Detran MT'!O252</f>
        <v>656.41</v>
      </c>
      <c r="AM251" s="40">
        <f>'Detran Inical'!G251</f>
        <v>553.99</v>
      </c>
      <c r="AN251" s="40">
        <f>'Detran Inical'!H251</f>
        <v>696.36</v>
      </c>
      <c r="AO251" s="40">
        <f>'Detran Inical'!I251</f>
        <v>821.7</v>
      </c>
      <c r="AP251" s="92">
        <f t="shared" si="3"/>
        <v>7.9591091639285017E-3</v>
      </c>
      <c r="AQ251" s="69">
        <f t="shared" si="385"/>
        <v>690.82</v>
      </c>
      <c r="AR251" s="69">
        <f t="shared" si="386"/>
        <v>815.16</v>
      </c>
      <c r="AS251" s="69">
        <f t="shared" si="4"/>
        <v>0</v>
      </c>
      <c r="AT251" s="69">
        <f t="shared" si="387"/>
        <v>690.82</v>
      </c>
      <c r="AU251" s="69">
        <f t="shared" si="389"/>
        <v>653.70819999999992</v>
      </c>
      <c r="AV251" s="69">
        <f t="shared" ref="AV251:AW251" si="392">H251-AT251</f>
        <v>0</v>
      </c>
      <c r="AW251" s="69">
        <f t="shared" si="392"/>
        <v>161.45180000000005</v>
      </c>
    </row>
    <row r="252" spans="1:50" ht="28.5" x14ac:dyDescent="0.2">
      <c r="A252" s="88" t="s">
        <v>1503</v>
      </c>
      <c r="B252" s="88" t="s">
        <v>226</v>
      </c>
      <c r="C252" s="88" t="s">
        <v>21</v>
      </c>
      <c r="D252" s="89" t="s">
        <v>227</v>
      </c>
      <c r="E252" s="88" t="s">
        <v>70</v>
      </c>
      <c r="F252" s="90">
        <v>1.18</v>
      </c>
      <c r="G252" s="91">
        <f>'Orçamento Analítico'!J2383</f>
        <v>277.07</v>
      </c>
      <c r="H252" s="91">
        <f>'Orçamento Analítico'!J2390</f>
        <v>345.5</v>
      </c>
      <c r="I252" s="91">
        <f t="shared" si="361"/>
        <v>407.69</v>
      </c>
      <c r="J252" s="73"/>
      <c r="K252" s="73"/>
      <c r="L252" s="73"/>
      <c r="M252" s="73"/>
      <c r="N252" s="73"/>
      <c r="O252" s="73"/>
      <c r="P252" s="73"/>
      <c r="Q252" s="73"/>
      <c r="R252" s="73"/>
      <c r="S252" s="73"/>
      <c r="T252" s="73"/>
      <c r="U252" s="73"/>
      <c r="V252" s="73"/>
      <c r="W252" s="73"/>
      <c r="X252" s="73"/>
      <c r="Y252" s="73"/>
      <c r="Z252" s="73"/>
      <c r="AA252" s="69">
        <f t="shared" si="383"/>
        <v>345.5</v>
      </c>
      <c r="AB252" s="69">
        <f t="shared" si="384"/>
        <v>407.69</v>
      </c>
      <c r="AC252" s="69">
        <f t="shared" si="262"/>
        <v>0</v>
      </c>
      <c r="AD252" s="40">
        <f>'Detran MT'!G253</f>
        <v>262.19</v>
      </c>
      <c r="AE252" s="40">
        <f>'Detran MT'!H253</f>
        <v>264.39999999999998</v>
      </c>
      <c r="AF252" s="40">
        <f>'Detran MT'!I253</f>
        <v>0</v>
      </c>
      <c r="AG252" s="40">
        <f>'Detran MT'!J253</f>
        <v>65.17</v>
      </c>
      <c r="AH252" s="40">
        <f>'Detran MT'!K253</f>
        <v>329.57</v>
      </c>
      <c r="AI252" s="40">
        <f>'Detran MT'!L253</f>
        <v>311.99200000000002</v>
      </c>
      <c r="AJ252" s="40">
        <f>'Detran MT'!M253</f>
        <v>0</v>
      </c>
      <c r="AK252" s="40">
        <f>'Detran MT'!N253</f>
        <v>76.897999999999996</v>
      </c>
      <c r="AL252" s="40">
        <f>'Detran MT'!O253</f>
        <v>388.89</v>
      </c>
      <c r="AM252" s="40">
        <f>'Detran Inical'!G252</f>
        <v>277.07</v>
      </c>
      <c r="AN252" s="40">
        <f>'Detran Inical'!H252</f>
        <v>348.27</v>
      </c>
      <c r="AO252" s="40">
        <f>'Detran Inical'!I252</f>
        <v>410.95</v>
      </c>
      <c r="AP252" s="92">
        <f t="shared" si="3"/>
        <v>7.9328385448350636E-3</v>
      </c>
      <c r="AQ252" s="69">
        <f t="shared" si="385"/>
        <v>345.5</v>
      </c>
      <c r="AR252" s="69">
        <f t="shared" si="386"/>
        <v>407.69</v>
      </c>
      <c r="AS252" s="69">
        <f t="shared" si="4"/>
        <v>0</v>
      </c>
      <c r="AT252" s="69">
        <f t="shared" si="387"/>
        <v>345.5</v>
      </c>
      <c r="AU252" s="69">
        <f t="shared" si="389"/>
        <v>326.94259999999997</v>
      </c>
      <c r="AV252" s="69">
        <f t="shared" ref="AV252:AW252" si="393">H252-AT252</f>
        <v>0</v>
      </c>
      <c r="AW252" s="69">
        <f t="shared" si="393"/>
        <v>80.747400000000027</v>
      </c>
    </row>
    <row r="253" spans="1:50" ht="28.5" x14ac:dyDescent="0.2">
      <c r="A253" s="88" t="s">
        <v>1504</v>
      </c>
      <c r="B253" s="88" t="s">
        <v>247</v>
      </c>
      <c r="C253" s="88" t="s">
        <v>21</v>
      </c>
      <c r="D253" s="89" t="s">
        <v>248</v>
      </c>
      <c r="E253" s="88" t="s">
        <v>80</v>
      </c>
      <c r="F253" s="90">
        <v>60.48</v>
      </c>
      <c r="G253" s="91">
        <f>'Orçamento Analítico'!J2394</f>
        <v>12.4</v>
      </c>
      <c r="H253" s="91">
        <f>'Orçamento Analítico'!J2401</f>
        <v>15.46</v>
      </c>
      <c r="I253" s="91">
        <f t="shared" si="361"/>
        <v>935.02</v>
      </c>
      <c r="J253" s="73"/>
      <c r="K253" s="73"/>
      <c r="L253" s="73"/>
      <c r="M253" s="73"/>
      <c r="N253" s="73"/>
      <c r="O253" s="73"/>
      <c r="P253" s="73"/>
      <c r="Q253" s="73"/>
      <c r="R253" s="73"/>
      <c r="S253" s="73"/>
      <c r="T253" s="73"/>
      <c r="U253" s="73"/>
      <c r="V253" s="73"/>
      <c r="W253" s="73"/>
      <c r="X253" s="73"/>
      <c r="Y253" s="73"/>
      <c r="Z253" s="73"/>
      <c r="AA253" s="69">
        <f t="shared" si="383"/>
        <v>15.46</v>
      </c>
      <c r="AB253" s="69">
        <f t="shared" si="384"/>
        <v>935.02</v>
      </c>
      <c r="AC253" s="69">
        <f t="shared" si="262"/>
        <v>0</v>
      </c>
      <c r="AD253" s="40">
        <f>'Detran MT'!G254</f>
        <v>9.8699999999999992</v>
      </c>
      <c r="AE253" s="40">
        <f>'Detran MT'!H254</f>
        <v>1.33</v>
      </c>
      <c r="AF253" s="40">
        <f>'Detran MT'!I254</f>
        <v>0</v>
      </c>
      <c r="AG253" s="40">
        <f>'Detran MT'!J254</f>
        <v>11.07</v>
      </c>
      <c r="AH253" s="40">
        <f>'Detran MT'!K254</f>
        <v>12.4</v>
      </c>
      <c r="AI253" s="40">
        <f>'Detran MT'!L254</f>
        <v>80.438400000000001</v>
      </c>
      <c r="AJ253" s="40">
        <f>'Detran MT'!M254</f>
        <v>0</v>
      </c>
      <c r="AK253" s="40">
        <f>'Detran MT'!N254</f>
        <v>669.51160000000004</v>
      </c>
      <c r="AL253" s="40">
        <f>'Detran MT'!O254</f>
        <v>749.95</v>
      </c>
      <c r="AM253" s="40">
        <f>'Detran Inical'!G253</f>
        <v>12.4</v>
      </c>
      <c r="AN253" s="40">
        <f>'Detran Inical'!H253</f>
        <v>15.58</v>
      </c>
      <c r="AO253" s="40">
        <f>'Detran Inical'!I253</f>
        <v>942.27</v>
      </c>
      <c r="AP253" s="92">
        <f t="shared" si="3"/>
        <v>7.6941853184331332E-3</v>
      </c>
      <c r="AQ253" s="69">
        <f t="shared" si="385"/>
        <v>15.46</v>
      </c>
      <c r="AR253" s="69">
        <f t="shared" si="386"/>
        <v>935.02</v>
      </c>
      <c r="AS253" s="69">
        <f t="shared" si="4"/>
        <v>0</v>
      </c>
      <c r="AT253" s="69">
        <f t="shared" si="387"/>
        <v>15.46</v>
      </c>
      <c r="AU253" s="69">
        <f t="shared" si="389"/>
        <v>749.952</v>
      </c>
      <c r="AV253" s="69">
        <f t="shared" ref="AV253:AW253" si="394">H253-AT253</f>
        <v>0</v>
      </c>
      <c r="AW253" s="69">
        <f t="shared" si="394"/>
        <v>185.06799999999998</v>
      </c>
    </row>
    <row r="254" spans="1:50" ht="28.5" x14ac:dyDescent="0.2">
      <c r="A254" s="88" t="s">
        <v>1506</v>
      </c>
      <c r="B254" s="88" t="s">
        <v>261</v>
      </c>
      <c r="C254" s="88" t="s">
        <v>21</v>
      </c>
      <c r="D254" s="89" t="s">
        <v>262</v>
      </c>
      <c r="E254" s="88" t="s">
        <v>80</v>
      </c>
      <c r="F254" s="90">
        <v>26.16</v>
      </c>
      <c r="G254" s="91">
        <f>'Orçamento Analítico'!J2405</f>
        <v>14.45</v>
      </c>
      <c r="H254" s="91">
        <f>'Orçamento Analítico'!J2412</f>
        <v>18.010000000000002</v>
      </c>
      <c r="I254" s="91">
        <f t="shared" si="361"/>
        <v>471.14</v>
      </c>
      <c r="J254" s="73"/>
      <c r="K254" s="73"/>
      <c r="L254" s="73"/>
      <c r="M254" s="73"/>
      <c r="N254" s="73"/>
      <c r="O254" s="73"/>
      <c r="P254" s="73"/>
      <c r="Q254" s="73"/>
      <c r="R254" s="73"/>
      <c r="S254" s="73"/>
      <c r="T254" s="73"/>
      <c r="U254" s="73"/>
      <c r="V254" s="73"/>
      <c r="W254" s="73"/>
      <c r="X254" s="73"/>
      <c r="Y254" s="73"/>
      <c r="Z254" s="73"/>
      <c r="AA254" s="69">
        <f t="shared" si="383"/>
        <v>18.010000000000002</v>
      </c>
      <c r="AB254" s="69">
        <f t="shared" si="384"/>
        <v>471.14</v>
      </c>
      <c r="AC254" s="69">
        <f t="shared" si="262"/>
        <v>0</v>
      </c>
      <c r="AD254" s="40">
        <f>'Detran MT'!G255</f>
        <v>11.8</v>
      </c>
      <c r="AE254" s="40">
        <f>'Detran MT'!H255</f>
        <v>3.1</v>
      </c>
      <c r="AF254" s="40">
        <f>'Detran MT'!I255</f>
        <v>0</v>
      </c>
      <c r="AG254" s="40">
        <f>'Detran MT'!J255</f>
        <v>11.73</v>
      </c>
      <c r="AH254" s="40">
        <f>'Detran MT'!K255</f>
        <v>14.83</v>
      </c>
      <c r="AI254" s="40">
        <f>'Detran MT'!L255</f>
        <v>81.096000000000004</v>
      </c>
      <c r="AJ254" s="40">
        <f>'Detran MT'!M255</f>
        <v>0</v>
      </c>
      <c r="AK254" s="40">
        <f>'Detran MT'!N255</f>
        <v>306.85399999999998</v>
      </c>
      <c r="AL254" s="40">
        <f>'Detran MT'!O255</f>
        <v>387.95</v>
      </c>
      <c r="AM254" s="40">
        <f>'Detran Inical'!G254</f>
        <v>14.45</v>
      </c>
      <c r="AN254" s="40">
        <f>'Detran Inical'!H254</f>
        <v>18.16</v>
      </c>
      <c r="AO254" s="40">
        <f>'Detran Inical'!I254</f>
        <v>475.06</v>
      </c>
      <c r="AP254" s="92">
        <f t="shared" si="3"/>
        <v>8.2515892729340123E-3</v>
      </c>
      <c r="AQ254" s="69">
        <f t="shared" si="385"/>
        <v>18.010000000000002</v>
      </c>
      <c r="AR254" s="69">
        <f t="shared" si="386"/>
        <v>471.14</v>
      </c>
      <c r="AS254" s="69">
        <f t="shared" si="4"/>
        <v>0</v>
      </c>
      <c r="AT254" s="69">
        <f t="shared" si="387"/>
        <v>18.010000000000002</v>
      </c>
      <c r="AU254" s="69">
        <f t="shared" si="389"/>
        <v>378.012</v>
      </c>
      <c r="AV254" s="69">
        <f t="shared" ref="AV254:AW254" si="395">H254-AT254</f>
        <v>0</v>
      </c>
      <c r="AW254" s="69">
        <f t="shared" si="395"/>
        <v>93.127999999999986</v>
      </c>
    </row>
    <row r="255" spans="1:50" ht="42.75" x14ac:dyDescent="0.2">
      <c r="A255" s="88" t="s">
        <v>1508</v>
      </c>
      <c r="B255" s="88" t="s">
        <v>522</v>
      </c>
      <c r="C255" s="88" t="s">
        <v>21</v>
      </c>
      <c r="D255" s="89" t="s">
        <v>523</v>
      </c>
      <c r="E255" s="88" t="s">
        <v>77</v>
      </c>
      <c r="F255" s="90">
        <v>15.81</v>
      </c>
      <c r="G255" s="91">
        <f>'Orçamento Analítico'!J2416</f>
        <v>4.34</v>
      </c>
      <c r="H255" s="91">
        <f>'Orçamento Analítico'!J2421</f>
        <v>5.41</v>
      </c>
      <c r="I255" s="91">
        <f t="shared" si="361"/>
        <v>85.53</v>
      </c>
      <c r="J255" s="73"/>
      <c r="K255" s="73"/>
      <c r="L255" s="73"/>
      <c r="M255" s="73"/>
      <c r="N255" s="73"/>
      <c r="O255" s="73"/>
      <c r="P255" s="73"/>
      <c r="Q255" s="73"/>
      <c r="R255" s="73"/>
      <c r="S255" s="73"/>
      <c r="T255" s="73"/>
      <c r="U255" s="73"/>
      <c r="V255" s="73"/>
      <c r="W255" s="73"/>
      <c r="X255" s="73"/>
      <c r="Y255" s="73"/>
      <c r="Z255" s="73"/>
      <c r="AA255" s="69">
        <f t="shared" si="383"/>
        <v>5.41</v>
      </c>
      <c r="AB255" s="69">
        <f t="shared" si="384"/>
        <v>85.53</v>
      </c>
      <c r="AC255" s="69">
        <f t="shared" si="262"/>
        <v>0</v>
      </c>
      <c r="AD255" s="40">
        <f>'Detran MT'!G256</f>
        <v>3.82</v>
      </c>
      <c r="AE255" s="40">
        <f>'Detran MT'!H256</f>
        <v>2.5</v>
      </c>
      <c r="AF255" s="40">
        <f>'Detran MT'!I256</f>
        <v>0</v>
      </c>
      <c r="AG255" s="40">
        <f>'Detran MT'!J256</f>
        <v>2.2999999999999998</v>
      </c>
      <c r="AH255" s="40">
        <f>'Detran MT'!K256</f>
        <v>4.8</v>
      </c>
      <c r="AI255" s="40">
        <f>'Detran MT'!L256</f>
        <v>39.524999999999999</v>
      </c>
      <c r="AJ255" s="40">
        <f>'Detran MT'!M256</f>
        <v>0</v>
      </c>
      <c r="AK255" s="40">
        <f>'Detran MT'!N256</f>
        <v>36.354999999999997</v>
      </c>
      <c r="AL255" s="40">
        <f>'Detran MT'!O256</f>
        <v>75.88</v>
      </c>
      <c r="AM255" s="40">
        <f>'Detran Inical'!G255</f>
        <v>4.34</v>
      </c>
      <c r="AN255" s="40">
        <f>'Detran Inical'!H255</f>
        <v>5.45</v>
      </c>
      <c r="AO255" s="40">
        <f>'Detran Inical'!I255</f>
        <v>86.16</v>
      </c>
      <c r="AP255" s="92">
        <f t="shared" si="3"/>
        <v>7.3119777158774379E-3</v>
      </c>
      <c r="AQ255" s="69">
        <f t="shared" si="385"/>
        <v>5.41</v>
      </c>
      <c r="AR255" s="69">
        <f t="shared" si="386"/>
        <v>85.53</v>
      </c>
      <c r="AS255" s="69">
        <f t="shared" si="4"/>
        <v>0</v>
      </c>
      <c r="AT255" s="69">
        <f t="shared" si="387"/>
        <v>5.41</v>
      </c>
      <c r="AU255" s="69">
        <f t="shared" si="389"/>
        <v>68.615399999999994</v>
      </c>
      <c r="AV255" s="69">
        <f t="shared" ref="AV255:AW255" si="396">H255-AT255</f>
        <v>0</v>
      </c>
      <c r="AW255" s="69">
        <f t="shared" si="396"/>
        <v>16.914600000000007</v>
      </c>
    </row>
    <row r="256" spans="1:50" ht="42.75" x14ac:dyDescent="0.2">
      <c r="A256" s="88" t="s">
        <v>1510</v>
      </c>
      <c r="B256" s="88" t="s">
        <v>528</v>
      </c>
      <c r="C256" s="88" t="s">
        <v>21</v>
      </c>
      <c r="D256" s="89" t="s">
        <v>529</v>
      </c>
      <c r="E256" s="88" t="s">
        <v>77</v>
      </c>
      <c r="F256" s="90">
        <v>15.81</v>
      </c>
      <c r="G256" s="91">
        <f>'Orçamento Analítico'!J2425</f>
        <v>34.520000000000003</v>
      </c>
      <c r="H256" s="91">
        <f>'Orçamento Analítico'!J2430</f>
        <v>43.04</v>
      </c>
      <c r="I256" s="91">
        <f t="shared" si="361"/>
        <v>680.46</v>
      </c>
      <c r="J256" s="73"/>
      <c r="K256" s="73"/>
      <c r="L256" s="73"/>
      <c r="M256" s="73"/>
      <c r="N256" s="73"/>
      <c r="O256" s="73"/>
      <c r="P256" s="73"/>
      <c r="Q256" s="73"/>
      <c r="R256" s="73"/>
      <c r="S256" s="73"/>
      <c r="T256" s="73"/>
      <c r="U256" s="73"/>
      <c r="V256" s="73"/>
      <c r="W256" s="73"/>
      <c r="X256" s="73"/>
      <c r="Y256" s="73"/>
      <c r="Z256" s="73"/>
      <c r="AA256" s="69">
        <f t="shared" si="383"/>
        <v>43.04</v>
      </c>
      <c r="AB256" s="69">
        <f t="shared" si="384"/>
        <v>680.46</v>
      </c>
      <c r="AC256" s="69">
        <f t="shared" si="262"/>
        <v>0</v>
      </c>
      <c r="AD256" s="40">
        <f>'Detran MT'!G257</f>
        <v>30.26</v>
      </c>
      <c r="AE256" s="40">
        <f>'Detran MT'!H257</f>
        <v>19.14</v>
      </c>
      <c r="AF256" s="40">
        <f>'Detran MT'!I257</f>
        <v>0</v>
      </c>
      <c r="AG256" s="40">
        <f>'Detran MT'!J257</f>
        <v>18.89</v>
      </c>
      <c r="AH256" s="40">
        <f>'Detran MT'!K257</f>
        <v>38.03</v>
      </c>
      <c r="AI256" s="40">
        <f>'Detran MT'!L257</f>
        <v>302.60340000000002</v>
      </c>
      <c r="AJ256" s="40">
        <f>'Detran MT'!M257</f>
        <v>0</v>
      </c>
      <c r="AK256" s="40">
        <f>'Detran MT'!N257</f>
        <v>298.64659999999998</v>
      </c>
      <c r="AL256" s="40">
        <f>'Detran MT'!O257</f>
        <v>601.25</v>
      </c>
      <c r="AM256" s="40">
        <f>'Detran Inical'!G256</f>
        <v>34.520000000000003</v>
      </c>
      <c r="AN256" s="40">
        <f>'Detran Inical'!H256</f>
        <v>43.39</v>
      </c>
      <c r="AO256" s="40">
        <f>'Detran Inical'!I256</f>
        <v>685.99</v>
      </c>
      <c r="AP256" s="92">
        <f t="shared" si="3"/>
        <v>8.0613420020699822E-3</v>
      </c>
      <c r="AQ256" s="69">
        <f t="shared" si="385"/>
        <v>43.04</v>
      </c>
      <c r="AR256" s="69">
        <f t="shared" si="386"/>
        <v>680.46</v>
      </c>
      <c r="AS256" s="69">
        <f t="shared" si="4"/>
        <v>0</v>
      </c>
      <c r="AT256" s="69">
        <f t="shared" si="387"/>
        <v>43.04</v>
      </c>
      <c r="AU256" s="69">
        <f t="shared" si="389"/>
        <v>545.76120000000003</v>
      </c>
      <c r="AV256" s="69">
        <f t="shared" ref="AV256:AW256" si="397">H256-AT256</f>
        <v>0</v>
      </c>
      <c r="AW256" s="69">
        <f t="shared" si="397"/>
        <v>134.69880000000001</v>
      </c>
    </row>
    <row r="257" spans="1:49" ht="28.5" x14ac:dyDescent="0.2">
      <c r="A257" s="88" t="s">
        <v>1511</v>
      </c>
      <c r="B257" s="88" t="s">
        <v>650</v>
      </c>
      <c r="C257" s="88" t="s">
        <v>21</v>
      </c>
      <c r="D257" s="89" t="s">
        <v>651</v>
      </c>
      <c r="E257" s="88" t="s">
        <v>77</v>
      </c>
      <c r="F257" s="90">
        <v>43.21</v>
      </c>
      <c r="G257" s="91">
        <f>'Orçamento Analítico'!J2434</f>
        <v>12.04</v>
      </c>
      <c r="H257" s="91">
        <f>'Orçamento Analítico'!J2439</f>
        <v>15.01</v>
      </c>
      <c r="I257" s="91">
        <f t="shared" si="361"/>
        <v>648.58000000000004</v>
      </c>
      <c r="J257" s="73"/>
      <c r="K257" s="73"/>
      <c r="L257" s="73"/>
      <c r="M257" s="73"/>
      <c r="N257" s="73"/>
      <c r="O257" s="73"/>
      <c r="P257" s="73"/>
      <c r="Q257" s="73"/>
      <c r="R257" s="73"/>
      <c r="S257" s="73"/>
      <c r="T257" s="73"/>
      <c r="U257" s="73"/>
      <c r="V257" s="73"/>
      <c r="W257" s="73"/>
      <c r="X257" s="73"/>
      <c r="Y257" s="73"/>
      <c r="Z257" s="73"/>
      <c r="AA257" s="69">
        <f t="shared" si="383"/>
        <v>15.01</v>
      </c>
      <c r="AB257" s="69">
        <f t="shared" si="384"/>
        <v>648.58000000000004</v>
      </c>
      <c r="AC257" s="69">
        <f t="shared" si="262"/>
        <v>0</v>
      </c>
      <c r="AD257" s="40">
        <f>'Detran MT'!G258</f>
        <v>10.27</v>
      </c>
      <c r="AE257" s="40">
        <f>'Detran MT'!H258</f>
        <v>5.15</v>
      </c>
      <c r="AF257" s="40">
        <f>'Detran MT'!I258</f>
        <v>0</v>
      </c>
      <c r="AG257" s="40">
        <f>'Detran MT'!J258</f>
        <v>7.75</v>
      </c>
      <c r="AH257" s="40">
        <f>'Detran MT'!K258</f>
        <v>12.9</v>
      </c>
      <c r="AI257" s="40">
        <f>'Detran MT'!L258</f>
        <v>222.53149999999999</v>
      </c>
      <c r="AJ257" s="40">
        <f>'Detran MT'!M258</f>
        <v>0</v>
      </c>
      <c r="AK257" s="40">
        <f>'Detran MT'!N258</f>
        <v>334.86849999999998</v>
      </c>
      <c r="AL257" s="40">
        <f>'Detran MT'!O258</f>
        <v>557.4</v>
      </c>
      <c r="AM257" s="40">
        <f>'Detran Inical'!G257</f>
        <v>12.04</v>
      </c>
      <c r="AN257" s="40">
        <f>'Detran Inical'!H257</f>
        <v>15.13</v>
      </c>
      <c r="AO257" s="40">
        <f>'Detran Inical'!I257</f>
        <v>653.76</v>
      </c>
      <c r="AP257" s="92">
        <f t="shared" si="3"/>
        <v>7.9233969652471314E-3</v>
      </c>
      <c r="AQ257" s="69">
        <f t="shared" si="385"/>
        <v>15.01</v>
      </c>
      <c r="AR257" s="69">
        <f t="shared" si="386"/>
        <v>648.58000000000004</v>
      </c>
      <c r="AS257" s="69">
        <f t="shared" si="4"/>
        <v>0</v>
      </c>
      <c r="AT257" s="69">
        <f t="shared" si="387"/>
        <v>15.01</v>
      </c>
      <c r="AU257" s="69">
        <f t="shared" si="389"/>
        <v>520.24839999999995</v>
      </c>
      <c r="AV257" s="69">
        <f t="shared" ref="AV257:AW257" si="398">H257-AT257</f>
        <v>0</v>
      </c>
      <c r="AW257" s="69">
        <f t="shared" si="398"/>
        <v>128.33160000000009</v>
      </c>
    </row>
    <row r="258" spans="1:49" ht="28.5" x14ac:dyDescent="0.2">
      <c r="A258" s="88" t="s">
        <v>1513</v>
      </c>
      <c r="B258" s="88" t="s">
        <v>1514</v>
      </c>
      <c r="C258" s="88" t="s">
        <v>21</v>
      </c>
      <c r="D258" s="89" t="s">
        <v>1515</v>
      </c>
      <c r="E258" s="88" t="s">
        <v>77</v>
      </c>
      <c r="F258" s="90">
        <v>5.4</v>
      </c>
      <c r="G258" s="91">
        <f>'Orçamento Analítico'!J2443</f>
        <v>37.79</v>
      </c>
      <c r="H258" s="91">
        <f>'Orçamento Analítico'!J2449</f>
        <v>47.12</v>
      </c>
      <c r="I258" s="91">
        <f t="shared" si="361"/>
        <v>254.44</v>
      </c>
      <c r="J258" s="73"/>
      <c r="K258" s="73"/>
      <c r="L258" s="73"/>
      <c r="M258" s="73"/>
      <c r="N258" s="73"/>
      <c r="O258" s="73"/>
      <c r="P258" s="73"/>
      <c r="Q258" s="73"/>
      <c r="R258" s="73"/>
      <c r="S258" s="73"/>
      <c r="T258" s="73"/>
      <c r="U258" s="73"/>
      <c r="V258" s="73"/>
      <c r="W258" s="73"/>
      <c r="X258" s="73"/>
      <c r="Y258" s="73"/>
      <c r="Z258" s="73"/>
      <c r="AA258" s="69">
        <f t="shared" si="383"/>
        <v>47.12</v>
      </c>
      <c r="AB258" s="69">
        <f t="shared" si="384"/>
        <v>254.44</v>
      </c>
      <c r="AC258" s="69">
        <f t="shared" si="262"/>
        <v>0</v>
      </c>
      <c r="AD258" s="40">
        <f>'Detran MT'!G259</f>
        <v>32.78</v>
      </c>
      <c r="AE258" s="40">
        <f>'Detran MT'!H259</f>
        <v>19</v>
      </c>
      <c r="AF258" s="40">
        <f>'Detran MT'!I259</f>
        <v>0</v>
      </c>
      <c r="AG258" s="40">
        <f>'Detran MT'!J259</f>
        <v>22.2</v>
      </c>
      <c r="AH258" s="40">
        <f>'Detran MT'!K259</f>
        <v>41.2</v>
      </c>
      <c r="AI258" s="40">
        <f>'Detran MT'!L259</f>
        <v>102.6</v>
      </c>
      <c r="AJ258" s="40">
        <f>'Detran MT'!M259</f>
        <v>0</v>
      </c>
      <c r="AK258" s="40">
        <f>'Detran MT'!N259</f>
        <v>119.88</v>
      </c>
      <c r="AL258" s="40">
        <f>'Detran MT'!O259</f>
        <v>222.48</v>
      </c>
      <c r="AM258" s="40">
        <f>'Detran Inical'!G258</f>
        <v>37.79</v>
      </c>
      <c r="AN258" s="40">
        <f>'Detran Inical'!H258</f>
        <v>47.5</v>
      </c>
      <c r="AO258" s="40">
        <f>'Detran Inical'!I258</f>
        <v>256.5</v>
      </c>
      <c r="AP258" s="92">
        <f t="shared" si="3"/>
        <v>8.0311890838207223E-3</v>
      </c>
      <c r="AQ258" s="69">
        <f t="shared" si="385"/>
        <v>47.12</v>
      </c>
      <c r="AR258" s="69">
        <f t="shared" si="386"/>
        <v>254.44</v>
      </c>
      <c r="AS258" s="69">
        <f t="shared" si="4"/>
        <v>0</v>
      </c>
      <c r="AT258" s="69">
        <f t="shared" si="387"/>
        <v>47.12</v>
      </c>
      <c r="AU258" s="69">
        <f t="shared" si="389"/>
        <v>204.066</v>
      </c>
      <c r="AV258" s="69">
        <f t="shared" ref="AV258:AW258" si="399">H258-AT258</f>
        <v>0</v>
      </c>
      <c r="AW258" s="69">
        <f t="shared" si="399"/>
        <v>50.373999999999995</v>
      </c>
    </row>
    <row r="259" spans="1:49" ht="28.5" x14ac:dyDescent="0.2">
      <c r="A259" s="88" t="s">
        <v>1522</v>
      </c>
      <c r="B259" s="88" t="s">
        <v>1523</v>
      </c>
      <c r="C259" s="88" t="s">
        <v>21</v>
      </c>
      <c r="D259" s="89" t="s">
        <v>1524</v>
      </c>
      <c r="E259" s="88" t="s">
        <v>77</v>
      </c>
      <c r="F259" s="90">
        <v>10.41</v>
      </c>
      <c r="G259" s="91">
        <f>'Orçamento Analítico'!J2453</f>
        <v>50.27</v>
      </c>
      <c r="H259" s="91">
        <f>'Orçamento Analítico'!J2459</f>
        <v>62.68</v>
      </c>
      <c r="I259" s="91">
        <f t="shared" si="361"/>
        <v>652.49</v>
      </c>
      <c r="J259" s="73"/>
      <c r="K259" s="73"/>
      <c r="L259" s="73"/>
      <c r="M259" s="73"/>
      <c r="N259" s="73"/>
      <c r="O259" s="73"/>
      <c r="P259" s="73"/>
      <c r="Q259" s="73"/>
      <c r="R259" s="73"/>
      <c r="S259" s="73"/>
      <c r="T259" s="73"/>
      <c r="U259" s="73"/>
      <c r="V259" s="73"/>
      <c r="W259" s="73"/>
      <c r="X259" s="73"/>
      <c r="Y259" s="73"/>
      <c r="Z259" s="73"/>
      <c r="AA259" s="69">
        <f t="shared" si="383"/>
        <v>62.68</v>
      </c>
      <c r="AB259" s="69">
        <f t="shared" si="384"/>
        <v>652.49</v>
      </c>
      <c r="AC259" s="69">
        <f t="shared" si="262"/>
        <v>0</v>
      </c>
      <c r="AD259" s="40">
        <f>'Detran MT'!G260</f>
        <v>42.8</v>
      </c>
      <c r="AE259" s="40">
        <f>'Detran MT'!H260</f>
        <v>20.82</v>
      </c>
      <c r="AF259" s="40">
        <f>'Detran MT'!I260</f>
        <v>0</v>
      </c>
      <c r="AG259" s="40">
        <f>'Detran MT'!J260</f>
        <v>32.97</v>
      </c>
      <c r="AH259" s="40">
        <f>'Detran MT'!K260</f>
        <v>53.79</v>
      </c>
      <c r="AI259" s="40">
        <f>'Detran MT'!L260</f>
        <v>216.7362</v>
      </c>
      <c r="AJ259" s="40">
        <f>'Detran MT'!M260</f>
        <v>0</v>
      </c>
      <c r="AK259" s="40">
        <f>'Detran MT'!N260</f>
        <v>343.21379999999999</v>
      </c>
      <c r="AL259" s="40">
        <f>'Detran MT'!O260</f>
        <v>559.95000000000005</v>
      </c>
      <c r="AM259" s="40">
        <f>'Detran Inical'!G259</f>
        <v>50.27</v>
      </c>
      <c r="AN259" s="40">
        <f>'Detran Inical'!H259</f>
        <v>63.18</v>
      </c>
      <c r="AO259" s="40">
        <f>'Detran Inical'!I259</f>
        <v>657.7</v>
      </c>
      <c r="AP259" s="92">
        <f t="shared" si="3"/>
        <v>7.9215447772541525E-3</v>
      </c>
      <c r="AQ259" s="69">
        <f t="shared" si="385"/>
        <v>62.68</v>
      </c>
      <c r="AR259" s="69">
        <f t="shared" si="386"/>
        <v>652.49</v>
      </c>
      <c r="AS259" s="69">
        <f t="shared" si="4"/>
        <v>0</v>
      </c>
      <c r="AT259" s="69">
        <f t="shared" si="387"/>
        <v>62.68</v>
      </c>
      <c r="AU259" s="69">
        <f t="shared" si="389"/>
        <v>523.3107</v>
      </c>
      <c r="AV259" s="69">
        <f t="shared" ref="AV259:AW259" si="400">H259-AT259</f>
        <v>0</v>
      </c>
      <c r="AW259" s="69">
        <f t="shared" si="400"/>
        <v>129.17930000000001</v>
      </c>
    </row>
    <row r="260" spans="1:49" ht="42.75" x14ac:dyDescent="0.2">
      <c r="A260" s="88" t="s">
        <v>1528</v>
      </c>
      <c r="B260" s="88" t="s">
        <v>1529</v>
      </c>
      <c r="C260" s="88" t="s">
        <v>63</v>
      </c>
      <c r="D260" s="89" t="s">
        <v>1530</v>
      </c>
      <c r="E260" s="88" t="s">
        <v>116</v>
      </c>
      <c r="F260" s="90">
        <v>1</v>
      </c>
      <c r="G260" s="91">
        <f>'Orçamento Analítico'!J2463</f>
        <v>1940.0099999999998</v>
      </c>
      <c r="H260" s="91">
        <f>'Orçamento Analítico'!J2470</f>
        <v>2419.19</v>
      </c>
      <c r="I260" s="91">
        <f t="shared" si="361"/>
        <v>2419.19</v>
      </c>
      <c r="J260" s="73"/>
      <c r="K260" s="73"/>
      <c r="L260" s="73"/>
      <c r="M260" s="73"/>
      <c r="N260" s="73"/>
      <c r="O260" s="73"/>
      <c r="P260" s="73"/>
      <c r="Q260" s="73"/>
      <c r="R260" s="73"/>
      <c r="S260" s="73"/>
      <c r="T260" s="73"/>
      <c r="U260" s="73"/>
      <c r="V260" s="73"/>
      <c r="W260" s="73"/>
      <c r="X260" s="73"/>
      <c r="Y260" s="73"/>
      <c r="Z260" s="73"/>
      <c r="AA260" s="69">
        <f t="shared" si="383"/>
        <v>2419.19</v>
      </c>
      <c r="AB260" s="69">
        <f t="shared" si="384"/>
        <v>2419.19</v>
      </c>
      <c r="AC260" s="69">
        <f t="shared" si="262"/>
        <v>0</v>
      </c>
      <c r="AD260" s="40">
        <f>'Detran MT'!G261</f>
        <v>1563.65</v>
      </c>
      <c r="AE260" s="40">
        <f>'Detran MT'!H261</f>
        <v>230.37</v>
      </c>
      <c r="AF260" s="40">
        <f>'Detran MT'!I261</f>
        <v>0</v>
      </c>
      <c r="AG260" s="40">
        <f>'Detran MT'!J261</f>
        <v>1735.13</v>
      </c>
      <c r="AH260" s="40">
        <f>'Detran MT'!K261</f>
        <v>1965.5</v>
      </c>
      <c r="AI260" s="40">
        <f>'Detran MT'!L261</f>
        <v>230.37</v>
      </c>
      <c r="AJ260" s="40">
        <f>'Detran MT'!M261</f>
        <v>0</v>
      </c>
      <c r="AK260" s="40">
        <f>'Detran MT'!N261</f>
        <v>1735.13</v>
      </c>
      <c r="AL260" s="40">
        <f>'Detran MT'!O261</f>
        <v>1965.5</v>
      </c>
      <c r="AM260" s="40">
        <f>'Detran Inical'!G260</f>
        <v>1958.61</v>
      </c>
      <c r="AN260" s="40">
        <f>'Detran Inical'!H260</f>
        <v>2461.9699999999998</v>
      </c>
      <c r="AO260" s="40">
        <f>'Detran Inical'!I260</f>
        <v>2461.9699999999998</v>
      </c>
      <c r="AP260" s="92">
        <f t="shared" ref="AP260:AP267" si="401">1-(I260/AO260)</f>
        <v>1.7376328712372491E-2</v>
      </c>
      <c r="AQ260" s="69">
        <f t="shared" si="385"/>
        <v>2419.19</v>
      </c>
      <c r="AR260" s="69">
        <f t="shared" si="386"/>
        <v>2419.19</v>
      </c>
      <c r="AS260" s="69">
        <f t="shared" ref="AS260:AS275" si="402">I260-AR260</f>
        <v>0</v>
      </c>
      <c r="AT260" s="69">
        <f t="shared" si="387"/>
        <v>2419.19</v>
      </c>
      <c r="AU260" s="69">
        <f t="shared" si="389"/>
        <v>1940.0099999999998</v>
      </c>
      <c r="AV260" s="69">
        <f t="shared" ref="AV260:AW260" si="403">H260-AT260</f>
        <v>0</v>
      </c>
      <c r="AW260" s="69">
        <f t="shared" si="403"/>
        <v>479.18000000000029</v>
      </c>
    </row>
    <row r="261" spans="1:49" ht="28.5" x14ac:dyDescent="0.2">
      <c r="A261" s="88" t="s">
        <v>1537</v>
      </c>
      <c r="B261" s="88" t="s">
        <v>1538</v>
      </c>
      <c r="C261" s="88" t="s">
        <v>21</v>
      </c>
      <c r="D261" s="89" t="s">
        <v>1539</v>
      </c>
      <c r="E261" s="88" t="s">
        <v>77</v>
      </c>
      <c r="F261" s="90">
        <v>15.81</v>
      </c>
      <c r="G261" s="91">
        <f>'Orçamento Analítico'!J2474</f>
        <v>158.99</v>
      </c>
      <c r="H261" s="91">
        <f>'Orçamento Analítico'!J2480</f>
        <v>198.26</v>
      </c>
      <c r="I261" s="91">
        <f t="shared" si="361"/>
        <v>3134.49</v>
      </c>
      <c r="J261" s="73"/>
      <c r="K261" s="73"/>
      <c r="L261" s="73"/>
      <c r="M261" s="73"/>
      <c r="N261" s="73"/>
      <c r="O261" s="73"/>
      <c r="P261" s="73"/>
      <c r="Q261" s="73"/>
      <c r="R261" s="73"/>
      <c r="S261" s="73"/>
      <c r="T261" s="73"/>
      <c r="U261" s="73"/>
      <c r="V261" s="73"/>
      <c r="W261" s="73"/>
      <c r="X261" s="73"/>
      <c r="Y261" s="73"/>
      <c r="Z261" s="73"/>
      <c r="AA261" s="69">
        <f t="shared" si="383"/>
        <v>198.26</v>
      </c>
      <c r="AB261" s="69">
        <f t="shared" si="384"/>
        <v>3134.49</v>
      </c>
      <c r="AC261" s="69">
        <f t="shared" si="262"/>
        <v>0</v>
      </c>
      <c r="AD261" s="40">
        <f>'Detran MT'!G262</f>
        <v>138.81</v>
      </c>
      <c r="AE261" s="40">
        <f>'Detran MT'!H262</f>
        <v>13.38</v>
      </c>
      <c r="AF261" s="40">
        <f>'Detran MT'!I262</f>
        <v>0</v>
      </c>
      <c r="AG261" s="40">
        <f>'Detran MT'!J262</f>
        <v>161.1</v>
      </c>
      <c r="AH261" s="40">
        <f>'Detran MT'!K262</f>
        <v>174.48</v>
      </c>
      <c r="AI261" s="40">
        <f>'Detran MT'!L262</f>
        <v>211.5378</v>
      </c>
      <c r="AJ261" s="40">
        <f>'Detran MT'!M262</f>
        <v>0</v>
      </c>
      <c r="AK261" s="40">
        <f>'Detran MT'!N262</f>
        <v>2546.9821999999999</v>
      </c>
      <c r="AL261" s="40">
        <f>'Detran MT'!O262</f>
        <v>2758.52</v>
      </c>
      <c r="AM261" s="40">
        <f>'Detran Inical'!G261</f>
        <v>175.49</v>
      </c>
      <c r="AN261" s="40">
        <f>'Detran Inical'!H261</f>
        <v>220.59</v>
      </c>
      <c r="AO261" s="40">
        <f>'Detran Inical'!I261</f>
        <v>3487.52</v>
      </c>
      <c r="AP261" s="92">
        <f t="shared" si="401"/>
        <v>0.10122665963205957</v>
      </c>
      <c r="AQ261" s="69">
        <f t="shared" si="385"/>
        <v>198.26</v>
      </c>
      <c r="AR261" s="69">
        <f t="shared" si="386"/>
        <v>3134.49</v>
      </c>
      <c r="AS261" s="69">
        <f t="shared" si="402"/>
        <v>0</v>
      </c>
      <c r="AT261" s="69">
        <f t="shared" si="387"/>
        <v>198.26</v>
      </c>
      <c r="AU261" s="69">
        <f t="shared" si="389"/>
        <v>2513.6319000000003</v>
      </c>
      <c r="AV261" s="69">
        <f t="shared" ref="AV261:AW261" si="404">H261-AT261</f>
        <v>0</v>
      </c>
      <c r="AW261" s="69">
        <f t="shared" si="404"/>
        <v>620.85809999999947</v>
      </c>
    </row>
    <row r="262" spans="1:49" ht="28.5" x14ac:dyDescent="0.2">
      <c r="A262" s="88" t="s">
        <v>1548</v>
      </c>
      <c r="B262" s="88" t="s">
        <v>741</v>
      </c>
      <c r="C262" s="88" t="s">
        <v>21</v>
      </c>
      <c r="D262" s="89" t="s">
        <v>742</v>
      </c>
      <c r="E262" s="88" t="s">
        <v>83</v>
      </c>
      <c r="F262" s="90">
        <v>7</v>
      </c>
      <c r="G262" s="91">
        <f>'Orçamento Analítico'!J2484</f>
        <v>7.7</v>
      </c>
      <c r="H262" s="91">
        <f>'Orçamento Analítico'!J2488</f>
        <v>9.6</v>
      </c>
      <c r="I262" s="91">
        <f t="shared" si="361"/>
        <v>67.2</v>
      </c>
      <c r="J262" s="73"/>
      <c r="K262" s="73"/>
      <c r="L262" s="73"/>
      <c r="M262" s="73"/>
      <c r="N262" s="73"/>
      <c r="O262" s="73"/>
      <c r="P262" s="73"/>
      <c r="Q262" s="73"/>
      <c r="R262" s="73"/>
      <c r="S262" s="73"/>
      <c r="T262" s="73"/>
      <c r="U262" s="73"/>
      <c r="V262" s="73"/>
      <c r="W262" s="73"/>
      <c r="X262" s="73"/>
      <c r="Y262" s="73"/>
      <c r="Z262" s="73"/>
      <c r="AA262" s="69">
        <f t="shared" si="383"/>
        <v>9.6</v>
      </c>
      <c r="AB262" s="69">
        <f t="shared" si="384"/>
        <v>67.2</v>
      </c>
      <c r="AC262" s="69">
        <f t="shared" si="262"/>
        <v>0</v>
      </c>
      <c r="AD262" s="40">
        <f>'Detran MT'!G263</f>
        <v>7.35</v>
      </c>
      <c r="AE262" s="40">
        <f>'Detran MT'!H263</f>
        <v>7.66</v>
      </c>
      <c r="AF262" s="40">
        <f>'Detran MT'!I263</f>
        <v>0</v>
      </c>
      <c r="AG262" s="40">
        <f>'Detran MT'!J263</f>
        <v>1.57</v>
      </c>
      <c r="AH262" s="40">
        <f>'Detran MT'!K263</f>
        <v>9.23</v>
      </c>
      <c r="AI262" s="40">
        <f>'Detran MT'!L263</f>
        <v>53.62</v>
      </c>
      <c r="AJ262" s="40">
        <f>'Detran MT'!M263</f>
        <v>0</v>
      </c>
      <c r="AK262" s="40">
        <f>'Detran MT'!N263</f>
        <v>10.99</v>
      </c>
      <c r="AL262" s="40">
        <f>'Detran MT'!O263</f>
        <v>64.61</v>
      </c>
      <c r="AM262" s="40">
        <f>'Detran Inical'!G262</f>
        <v>7.7</v>
      </c>
      <c r="AN262" s="40">
        <f>'Detran Inical'!H262</f>
        <v>9.67</v>
      </c>
      <c r="AO262" s="40">
        <f>'Detran Inical'!I262</f>
        <v>67.69</v>
      </c>
      <c r="AP262" s="92">
        <f t="shared" si="401"/>
        <v>7.2388831437434353E-3</v>
      </c>
      <c r="AQ262" s="69">
        <f t="shared" si="385"/>
        <v>9.6</v>
      </c>
      <c r="AR262" s="69">
        <f t="shared" si="386"/>
        <v>67.2</v>
      </c>
      <c r="AS262" s="69">
        <f t="shared" si="402"/>
        <v>0</v>
      </c>
      <c r="AT262" s="69">
        <f t="shared" si="387"/>
        <v>9.6</v>
      </c>
      <c r="AU262" s="69">
        <f t="shared" si="389"/>
        <v>53.9</v>
      </c>
      <c r="AV262" s="69">
        <f t="shared" ref="AV262:AW262" si="405">H262-AT262</f>
        <v>0</v>
      </c>
      <c r="AW262" s="69">
        <f t="shared" si="405"/>
        <v>13.300000000000004</v>
      </c>
    </row>
    <row r="263" spans="1:49" ht="28.5" x14ac:dyDescent="0.2">
      <c r="A263" s="88" t="s">
        <v>1549</v>
      </c>
      <c r="B263" s="88" t="s">
        <v>1227</v>
      </c>
      <c r="C263" s="88" t="s">
        <v>21</v>
      </c>
      <c r="D263" s="89" t="s">
        <v>1228</v>
      </c>
      <c r="E263" s="88" t="s">
        <v>83</v>
      </c>
      <c r="F263" s="90">
        <v>22.7</v>
      </c>
      <c r="G263" s="91">
        <f>'Orçamento Analítico'!J2492</f>
        <v>21.62</v>
      </c>
      <c r="H263" s="91">
        <f>'Orçamento Analítico'!J2498</f>
        <v>26.96</v>
      </c>
      <c r="I263" s="91">
        <f t="shared" si="361"/>
        <v>611.99</v>
      </c>
      <c r="J263" s="73"/>
      <c r="K263" s="73"/>
      <c r="L263" s="73"/>
      <c r="M263" s="73"/>
      <c r="N263" s="73"/>
      <c r="O263" s="73"/>
      <c r="P263" s="73"/>
      <c r="Q263" s="73"/>
      <c r="R263" s="73"/>
      <c r="S263" s="73"/>
      <c r="T263" s="73"/>
      <c r="U263" s="73"/>
      <c r="V263" s="73"/>
      <c r="W263" s="73"/>
      <c r="X263" s="73"/>
      <c r="Y263" s="73"/>
      <c r="Z263" s="73"/>
      <c r="AA263" s="69">
        <f t="shared" si="383"/>
        <v>26.96</v>
      </c>
      <c r="AB263" s="69">
        <f t="shared" si="384"/>
        <v>611.99</v>
      </c>
      <c r="AC263" s="69">
        <f t="shared" si="262"/>
        <v>0</v>
      </c>
      <c r="AD263" s="40">
        <f>'Detran MT'!G264</f>
        <v>19.95</v>
      </c>
      <c r="AE263" s="40">
        <f>'Detran MT'!H264</f>
        <v>17.71</v>
      </c>
      <c r="AF263" s="40">
        <f>'Detran MT'!I264</f>
        <v>0</v>
      </c>
      <c r="AG263" s="40">
        <f>'Detran MT'!J264</f>
        <v>7.36</v>
      </c>
      <c r="AH263" s="40">
        <f>'Detran MT'!K264</f>
        <v>25.07</v>
      </c>
      <c r="AI263" s="40">
        <f>'Detran MT'!L264</f>
        <v>402.017</v>
      </c>
      <c r="AJ263" s="40">
        <f>'Detran MT'!M264</f>
        <v>0</v>
      </c>
      <c r="AK263" s="40">
        <f>'Detran MT'!N264</f>
        <v>167.06299999999999</v>
      </c>
      <c r="AL263" s="40">
        <f>'Detran MT'!O264</f>
        <v>569.08000000000004</v>
      </c>
      <c r="AM263" s="40">
        <f>'Detran Inical'!G263</f>
        <v>21.62</v>
      </c>
      <c r="AN263" s="40">
        <f>'Detran Inical'!H263</f>
        <v>27.17</v>
      </c>
      <c r="AO263" s="40">
        <f>'Detran Inical'!I263</f>
        <v>616.75</v>
      </c>
      <c r="AP263" s="92">
        <f t="shared" si="401"/>
        <v>7.7178759627076765E-3</v>
      </c>
      <c r="AQ263" s="69">
        <f t="shared" si="385"/>
        <v>26.96</v>
      </c>
      <c r="AR263" s="69">
        <f t="shared" si="386"/>
        <v>611.99</v>
      </c>
      <c r="AS263" s="69">
        <f t="shared" si="402"/>
        <v>0</v>
      </c>
      <c r="AT263" s="69">
        <f t="shared" si="387"/>
        <v>26.96</v>
      </c>
      <c r="AU263" s="69">
        <f t="shared" si="389"/>
        <v>490.774</v>
      </c>
      <c r="AV263" s="69">
        <f t="shared" ref="AV263:AW263" si="406">H263-AT263</f>
        <v>0</v>
      </c>
      <c r="AW263" s="69">
        <f t="shared" si="406"/>
        <v>121.21600000000001</v>
      </c>
    </row>
    <row r="264" spans="1:49" ht="28.5" x14ac:dyDescent="0.2">
      <c r="A264" s="88" t="s">
        <v>1551</v>
      </c>
      <c r="B264" s="88" t="s">
        <v>1552</v>
      </c>
      <c r="C264" s="88" t="s">
        <v>21</v>
      </c>
      <c r="D264" s="89" t="s">
        <v>1553</v>
      </c>
      <c r="E264" s="88" t="s">
        <v>159</v>
      </c>
      <c r="F264" s="90">
        <v>6</v>
      </c>
      <c r="G264" s="91">
        <f>'Orçamento Analítico'!J2502</f>
        <v>8.99</v>
      </c>
      <c r="H264" s="91">
        <f>'Orçamento Analítico'!J2510</f>
        <v>11.21</v>
      </c>
      <c r="I264" s="91">
        <f t="shared" si="361"/>
        <v>67.260000000000005</v>
      </c>
      <c r="J264" s="73"/>
      <c r="K264" s="73"/>
      <c r="L264" s="73"/>
      <c r="M264" s="73"/>
      <c r="N264" s="73"/>
      <c r="O264" s="73"/>
      <c r="P264" s="73"/>
      <c r="Q264" s="73"/>
      <c r="R264" s="73"/>
      <c r="S264" s="73"/>
      <c r="T264" s="73"/>
      <c r="U264" s="73"/>
      <c r="V264" s="73"/>
      <c r="W264" s="73"/>
      <c r="X264" s="73"/>
      <c r="Y264" s="73"/>
      <c r="Z264" s="73"/>
      <c r="AA264" s="69">
        <f t="shared" si="383"/>
        <v>11.21</v>
      </c>
      <c r="AB264" s="69">
        <f t="shared" si="384"/>
        <v>67.260000000000005</v>
      </c>
      <c r="AC264" s="69">
        <f t="shared" si="262"/>
        <v>0</v>
      </c>
      <c r="AD264" s="40">
        <f>'Detran MT'!G265</f>
        <v>8.25</v>
      </c>
      <c r="AE264" s="40">
        <f>'Detran MT'!H265</f>
        <v>7.08</v>
      </c>
      <c r="AF264" s="40">
        <f>'Detran MT'!I265</f>
        <v>0</v>
      </c>
      <c r="AG264" s="40">
        <f>'Detran MT'!J265</f>
        <v>3.29</v>
      </c>
      <c r="AH264" s="40">
        <f>'Detran MT'!K265</f>
        <v>10.37</v>
      </c>
      <c r="AI264" s="40">
        <f>'Detran MT'!L265</f>
        <v>42.48</v>
      </c>
      <c r="AJ264" s="40">
        <f>'Detran MT'!M265</f>
        <v>0</v>
      </c>
      <c r="AK264" s="40">
        <f>'Detran MT'!N265</f>
        <v>19.739999999999998</v>
      </c>
      <c r="AL264" s="40">
        <f>'Detran MT'!O265</f>
        <v>62.22</v>
      </c>
      <c r="AM264" s="40">
        <f>'Detran Inical'!G264</f>
        <v>8.99</v>
      </c>
      <c r="AN264" s="40">
        <f>'Detran Inical'!H264</f>
        <v>11.3</v>
      </c>
      <c r="AO264" s="40">
        <f>'Detran Inical'!I264</f>
        <v>67.8</v>
      </c>
      <c r="AP264" s="92">
        <f t="shared" si="401"/>
        <v>7.964601769911428E-3</v>
      </c>
      <c r="AQ264" s="69">
        <f t="shared" si="385"/>
        <v>11.21</v>
      </c>
      <c r="AR264" s="69">
        <f t="shared" si="386"/>
        <v>67.260000000000005</v>
      </c>
      <c r="AS264" s="69">
        <f t="shared" si="402"/>
        <v>0</v>
      </c>
      <c r="AT264" s="69">
        <f t="shared" si="387"/>
        <v>11.21</v>
      </c>
      <c r="AU264" s="69">
        <f t="shared" si="389"/>
        <v>53.94</v>
      </c>
      <c r="AV264" s="69">
        <f t="shared" ref="AV264:AW264" si="407">H264-AT264</f>
        <v>0</v>
      </c>
      <c r="AW264" s="69">
        <f t="shared" si="407"/>
        <v>13.320000000000007</v>
      </c>
    </row>
    <row r="265" spans="1:49" ht="28.5" x14ac:dyDescent="0.2">
      <c r="A265" s="88" t="s">
        <v>1554</v>
      </c>
      <c r="B265" s="88" t="s">
        <v>1555</v>
      </c>
      <c r="C265" s="88" t="s">
        <v>21</v>
      </c>
      <c r="D265" s="89" t="s">
        <v>1556</v>
      </c>
      <c r="E265" s="88" t="s">
        <v>159</v>
      </c>
      <c r="F265" s="90">
        <v>2</v>
      </c>
      <c r="G265" s="91">
        <f>'Orçamento Analítico'!J2514</f>
        <v>9.66</v>
      </c>
      <c r="H265" s="91">
        <f>'Orçamento Analítico'!J2522</f>
        <v>12.04</v>
      </c>
      <c r="I265" s="91">
        <f t="shared" si="361"/>
        <v>24.08</v>
      </c>
      <c r="J265" s="73"/>
      <c r="K265" s="73"/>
      <c r="L265" s="73"/>
      <c r="M265" s="73"/>
      <c r="N265" s="73"/>
      <c r="O265" s="73"/>
      <c r="P265" s="73"/>
      <c r="Q265" s="73"/>
      <c r="R265" s="73"/>
      <c r="S265" s="73"/>
      <c r="T265" s="73"/>
      <c r="U265" s="73"/>
      <c r="V265" s="73"/>
      <c r="W265" s="73"/>
      <c r="X265" s="73"/>
      <c r="Y265" s="73"/>
      <c r="Z265" s="73"/>
      <c r="AA265" s="69">
        <f t="shared" si="383"/>
        <v>12.04</v>
      </c>
      <c r="AB265" s="69">
        <f t="shared" si="384"/>
        <v>24.08</v>
      </c>
      <c r="AC265" s="69">
        <f t="shared" si="262"/>
        <v>0</v>
      </c>
      <c r="AD265" s="40">
        <f>'Detran MT'!G266</f>
        <v>8.77</v>
      </c>
      <c r="AE265" s="40">
        <f>'Detran MT'!H266</f>
        <v>7.08</v>
      </c>
      <c r="AF265" s="40">
        <f>'Detran MT'!I266</f>
        <v>0</v>
      </c>
      <c r="AG265" s="40">
        <f>'Detran MT'!J266</f>
        <v>3.94</v>
      </c>
      <c r="AH265" s="40">
        <f>'Detran MT'!K266</f>
        <v>11.02</v>
      </c>
      <c r="AI265" s="40">
        <f>'Detran MT'!L266</f>
        <v>14.16</v>
      </c>
      <c r="AJ265" s="40">
        <f>'Detran MT'!M266</f>
        <v>0</v>
      </c>
      <c r="AK265" s="40">
        <f>'Detran MT'!N266</f>
        <v>7.88</v>
      </c>
      <c r="AL265" s="40">
        <f>'Detran MT'!O266</f>
        <v>22.04</v>
      </c>
      <c r="AM265" s="40">
        <f>'Detran Inical'!G265</f>
        <v>9.66</v>
      </c>
      <c r="AN265" s="40">
        <f>'Detran Inical'!H265</f>
        <v>12.14</v>
      </c>
      <c r="AO265" s="40">
        <f>'Detran Inical'!I265</f>
        <v>24.28</v>
      </c>
      <c r="AP265" s="92">
        <f t="shared" si="401"/>
        <v>8.2372322899506578E-3</v>
      </c>
      <c r="AQ265" s="69">
        <f t="shared" si="385"/>
        <v>12.04</v>
      </c>
      <c r="AR265" s="69">
        <f t="shared" si="386"/>
        <v>24.08</v>
      </c>
      <c r="AS265" s="69">
        <f t="shared" si="402"/>
        <v>0</v>
      </c>
      <c r="AT265" s="69">
        <f t="shared" si="387"/>
        <v>12.04</v>
      </c>
      <c r="AU265" s="69">
        <f t="shared" si="389"/>
        <v>19.32</v>
      </c>
      <c r="AV265" s="69">
        <f t="shared" ref="AV265:AW265" si="408">H265-AT265</f>
        <v>0</v>
      </c>
      <c r="AW265" s="69">
        <f t="shared" si="408"/>
        <v>4.759999999999998</v>
      </c>
    </row>
    <row r="266" spans="1:49" x14ac:dyDescent="0.25">
      <c r="A266" s="77" t="s">
        <v>1559</v>
      </c>
      <c r="B266" s="77" t="s">
        <v>1593</v>
      </c>
      <c r="C266" s="78"/>
      <c r="D266" s="79" t="s">
        <v>1560</v>
      </c>
      <c r="E266" s="80"/>
      <c r="F266" s="81">
        <v>1</v>
      </c>
      <c r="G266" s="80" t="s">
        <v>1594</v>
      </c>
      <c r="H266" s="82"/>
      <c r="I266" s="82">
        <f>SUM(I267:I273)</f>
        <v>5296.18</v>
      </c>
      <c r="J266" s="73"/>
      <c r="K266" s="73"/>
      <c r="L266" s="73"/>
      <c r="M266" s="73"/>
      <c r="N266" s="73"/>
      <c r="O266" s="73"/>
      <c r="P266" s="73"/>
      <c r="Q266" s="73"/>
      <c r="R266" s="73"/>
      <c r="S266" s="73"/>
      <c r="T266" s="73"/>
      <c r="U266" s="73"/>
      <c r="V266" s="73"/>
      <c r="W266" s="73"/>
      <c r="X266" s="73"/>
      <c r="Y266" s="73"/>
      <c r="Z266" s="73"/>
      <c r="AA266" s="82"/>
      <c r="AB266" s="82">
        <f>SUM(AB267:AB273)</f>
        <v>5296.18</v>
      </c>
      <c r="AC266" s="84">
        <f t="shared" si="262"/>
        <v>0</v>
      </c>
      <c r="AD266" s="73"/>
      <c r="AE266" s="73"/>
      <c r="AF266" s="73"/>
      <c r="AG266" s="73"/>
      <c r="AH266" s="85">
        <f t="shared" ref="AH266:AL266" si="409">SUM(AH267:AH273)</f>
        <v>912.43</v>
      </c>
      <c r="AI266" s="85">
        <f t="shared" si="409"/>
        <v>1773.3191999999999</v>
      </c>
      <c r="AJ266" s="85">
        <f t="shared" si="409"/>
        <v>0</v>
      </c>
      <c r="AK266" s="85">
        <f t="shared" si="409"/>
        <v>2781.6908000000003</v>
      </c>
      <c r="AL266" s="85">
        <f t="shared" si="409"/>
        <v>4555.01</v>
      </c>
      <c r="AM266" s="85"/>
      <c r="AN266" s="85"/>
      <c r="AO266" s="85">
        <f>SUM(AO267:AO273)</f>
        <v>5349.1000000000013</v>
      </c>
      <c r="AP266" s="92">
        <f t="shared" si="401"/>
        <v>9.8932530706101751E-3</v>
      </c>
      <c r="AQ266" s="69"/>
      <c r="AR266" s="87">
        <f>SUM(AR267:AR273)</f>
        <v>5296.18</v>
      </c>
      <c r="AS266" s="69">
        <f t="shared" si="402"/>
        <v>0</v>
      </c>
      <c r="AT266" s="69"/>
      <c r="AU266" s="87">
        <f>SUM(AU267:AU273)</f>
        <v>4247.4870000000001</v>
      </c>
      <c r="AV266" s="73"/>
      <c r="AW266" s="73"/>
    </row>
    <row r="267" spans="1:49" ht="28.5" x14ac:dyDescent="0.2">
      <c r="A267" s="88" t="s">
        <v>1561</v>
      </c>
      <c r="B267" s="88" t="s">
        <v>1411</v>
      </c>
      <c r="C267" s="88" t="s">
        <v>21</v>
      </c>
      <c r="D267" s="89" t="s">
        <v>1412</v>
      </c>
      <c r="E267" s="88" t="s">
        <v>83</v>
      </c>
      <c r="F267" s="90">
        <v>31.5</v>
      </c>
      <c r="G267" s="91">
        <f>'Orçamento Analítico'!J2527</f>
        <v>35.32</v>
      </c>
      <c r="H267" s="91">
        <f>'Orçamento Analítico'!J2533</f>
        <v>44.04</v>
      </c>
      <c r="I267" s="91">
        <f t="shared" si="361"/>
        <v>1387.26</v>
      </c>
      <c r="J267" s="73"/>
      <c r="K267" s="73"/>
      <c r="L267" s="73"/>
      <c r="M267" s="73"/>
      <c r="N267" s="73"/>
      <c r="O267" s="73"/>
      <c r="P267" s="73"/>
      <c r="Q267" s="73"/>
      <c r="R267" s="73"/>
      <c r="S267" s="73"/>
      <c r="T267" s="73"/>
      <c r="U267" s="73"/>
      <c r="V267" s="73"/>
      <c r="W267" s="73"/>
      <c r="X267" s="73"/>
      <c r="Y267" s="73"/>
      <c r="Z267" s="73"/>
      <c r="AA267" s="69">
        <f t="shared" ref="AA267:AA273" si="410">TRUNC(G267*(1+G$2),2)</f>
        <v>44.04</v>
      </c>
      <c r="AB267" s="69">
        <f t="shared" ref="AB267:AB273" si="411">TRUNC(F267*AA267,2)</f>
        <v>1387.26</v>
      </c>
      <c r="AC267" s="69">
        <f t="shared" si="262"/>
        <v>0</v>
      </c>
      <c r="AD267" s="40">
        <f>'Detran MT'!G268</f>
        <v>31.14</v>
      </c>
      <c r="AE267" s="40">
        <f>'Detran MT'!H268</f>
        <v>20.73</v>
      </c>
      <c r="AF267" s="40">
        <f>'Detran MT'!I268</f>
        <v>0</v>
      </c>
      <c r="AG267" s="40">
        <f>'Detran MT'!J268</f>
        <v>18.41</v>
      </c>
      <c r="AH267" s="40">
        <f>'Detran MT'!K268</f>
        <v>39.14</v>
      </c>
      <c r="AI267" s="40">
        <f>'Detran MT'!L268</f>
        <v>652.995</v>
      </c>
      <c r="AJ267" s="40">
        <f>'Detran MT'!M268</f>
        <v>0</v>
      </c>
      <c r="AK267" s="40">
        <f>'Detran MT'!N268</f>
        <v>579.91499999999996</v>
      </c>
      <c r="AL267" s="40">
        <f>'Detran MT'!O268</f>
        <v>1232.9100000000001</v>
      </c>
      <c r="AM267" s="40">
        <f>'Detran Inical'!G267</f>
        <v>35.32</v>
      </c>
      <c r="AN267" s="40">
        <f>'Detran Inical'!H267</f>
        <v>44.39</v>
      </c>
      <c r="AO267" s="40">
        <f>'Detran Inical'!I267</f>
        <v>1398.28</v>
      </c>
      <c r="AP267" s="92">
        <f t="shared" si="401"/>
        <v>7.8811110793259864E-3</v>
      </c>
      <c r="AQ267" s="69">
        <f t="shared" ref="AQ267:AQ273" si="412">TRUNC(G267*(1+G$2),2)</f>
        <v>44.04</v>
      </c>
      <c r="AR267" s="69">
        <f t="shared" ref="AR267:AR273" si="413">TRUNC(F267*H267,2)</f>
        <v>1387.26</v>
      </c>
      <c r="AS267" s="69">
        <f t="shared" si="402"/>
        <v>0</v>
      </c>
      <c r="AT267" s="69">
        <f t="shared" ref="AT267:AT273" si="414">TRUNC(G267*(1+G$2),2)</f>
        <v>44.04</v>
      </c>
      <c r="AU267" s="69">
        <f>F267*G267</f>
        <v>1112.58</v>
      </c>
      <c r="AV267" s="69">
        <f t="shared" ref="AV267:AW267" si="415">H267-AT267</f>
        <v>0</v>
      </c>
      <c r="AW267" s="69">
        <f t="shared" si="415"/>
        <v>274.68000000000006</v>
      </c>
    </row>
    <row r="268" spans="1:49" ht="28.5" x14ac:dyDescent="0.2">
      <c r="A268" s="88" t="s">
        <v>1563</v>
      </c>
      <c r="B268" s="88" t="s">
        <v>181</v>
      </c>
      <c r="C268" s="88" t="s">
        <v>21</v>
      </c>
      <c r="D268" s="89" t="s">
        <v>182</v>
      </c>
      <c r="E268" s="88" t="s">
        <v>70</v>
      </c>
      <c r="F268" s="90">
        <v>1.26</v>
      </c>
      <c r="G268" s="91">
        <f>'Orçamento Analítico'!J2537</f>
        <v>80.38</v>
      </c>
      <c r="H268" s="91">
        <f>'Orçamento Analítico'!J2540</f>
        <v>100.23</v>
      </c>
      <c r="I268" s="91">
        <f t="shared" si="361"/>
        <v>126.28</v>
      </c>
      <c r="J268" s="73"/>
      <c r="K268" s="73"/>
      <c r="L268" s="73"/>
      <c r="M268" s="73"/>
      <c r="N268" s="73"/>
      <c r="O268" s="73"/>
      <c r="P268" s="73"/>
      <c r="Q268" s="73"/>
      <c r="R268" s="73"/>
      <c r="S268" s="73"/>
      <c r="T268" s="73"/>
      <c r="U268" s="73"/>
      <c r="V268" s="73"/>
      <c r="W268" s="73"/>
      <c r="X268" s="73"/>
      <c r="Y268" s="73"/>
      <c r="Z268" s="73"/>
      <c r="AA268" s="69">
        <f t="shared" si="410"/>
        <v>100.23</v>
      </c>
      <c r="AB268" s="69">
        <f t="shared" si="411"/>
        <v>126.28</v>
      </c>
      <c r="AC268" s="69">
        <f t="shared" si="262"/>
        <v>0</v>
      </c>
      <c r="AD268" s="40">
        <f>'Detran MT'!G269</f>
        <v>75.75</v>
      </c>
      <c r="AE268" s="40">
        <f>'Detran MT'!H269</f>
        <v>74.989999999999995</v>
      </c>
      <c r="AF268" s="40">
        <f>'Detran MT'!I269</f>
        <v>0</v>
      </c>
      <c r="AG268" s="40">
        <f>'Detran MT'!J269</f>
        <v>20.22</v>
      </c>
      <c r="AH268" s="40">
        <f>'Detran MT'!K269</f>
        <v>95.21</v>
      </c>
      <c r="AI268" s="40">
        <f>'Detran MT'!L269</f>
        <v>94.487399999999994</v>
      </c>
      <c r="AJ268" s="40">
        <f>'Detran MT'!M269</f>
        <v>0</v>
      </c>
      <c r="AK268" s="40">
        <f>'Detran MT'!N269</f>
        <v>25.4726</v>
      </c>
      <c r="AL268" s="40">
        <f>'Detran MT'!O269</f>
        <v>119.96</v>
      </c>
      <c r="AM268" s="40">
        <f>'Detran Inical'!G268</f>
        <v>80.38</v>
      </c>
      <c r="AN268" s="40">
        <f>'Detran Inical'!H268</f>
        <v>101.03</v>
      </c>
      <c r="AO268" s="40">
        <f>'Detran Inical'!I268</f>
        <v>127.29</v>
      </c>
      <c r="AP268" s="92">
        <f t="shared" ref="AP268:AP275" si="416">1-I268/AO268</f>
        <v>7.9346374420614652E-3</v>
      </c>
      <c r="AQ268" s="69">
        <f t="shared" si="412"/>
        <v>100.23</v>
      </c>
      <c r="AR268" s="69">
        <f t="shared" si="413"/>
        <v>126.28</v>
      </c>
      <c r="AS268" s="69">
        <f t="shared" si="402"/>
        <v>0</v>
      </c>
      <c r="AT268" s="69">
        <f t="shared" si="414"/>
        <v>100.23</v>
      </c>
      <c r="AU268" s="69">
        <f t="shared" ref="AU268:AU273" si="417">F268*G268</f>
        <v>101.27879999999999</v>
      </c>
      <c r="AV268" s="69">
        <f t="shared" ref="AV268:AW268" si="418">H268-AT268</f>
        <v>0</v>
      </c>
      <c r="AW268" s="69">
        <f t="shared" si="418"/>
        <v>25.001200000000011</v>
      </c>
    </row>
    <row r="269" spans="1:49" ht="42.75" x14ac:dyDescent="0.2">
      <c r="A269" s="88" t="s">
        <v>1565</v>
      </c>
      <c r="B269" s="88" t="s">
        <v>1566</v>
      </c>
      <c r="C269" s="88" t="s">
        <v>21</v>
      </c>
      <c r="D269" s="89" t="s">
        <v>1567</v>
      </c>
      <c r="E269" s="88" t="s">
        <v>159</v>
      </c>
      <c r="F269" s="90">
        <v>21</v>
      </c>
      <c r="G269" s="91">
        <f>'Orçamento Analítico'!J2544</f>
        <v>72.900000000000006</v>
      </c>
      <c r="H269" s="91">
        <f>'Orçamento Analítico'!J2551</f>
        <v>90.9</v>
      </c>
      <c r="I269" s="91">
        <f t="shared" si="361"/>
        <v>1908.9</v>
      </c>
      <c r="J269" s="73"/>
      <c r="K269" s="73"/>
      <c r="L269" s="73"/>
      <c r="M269" s="73"/>
      <c r="N269" s="73"/>
      <c r="O269" s="73"/>
      <c r="P269" s="73"/>
      <c r="Q269" s="73"/>
      <c r="R269" s="73"/>
      <c r="S269" s="73"/>
      <c r="T269" s="73"/>
      <c r="U269" s="73"/>
      <c r="V269" s="73"/>
      <c r="W269" s="73"/>
      <c r="X269" s="73"/>
      <c r="Y269" s="73"/>
      <c r="Z269" s="73"/>
      <c r="AA269" s="69">
        <f t="shared" si="410"/>
        <v>90.9</v>
      </c>
      <c r="AB269" s="69">
        <f t="shared" si="411"/>
        <v>1908.9</v>
      </c>
      <c r="AC269" s="69">
        <f t="shared" si="262"/>
        <v>0</v>
      </c>
      <c r="AD269" s="40">
        <f>'Detran MT'!G270</f>
        <v>58.58</v>
      </c>
      <c r="AE269" s="40">
        <f>'Detran MT'!H270</f>
        <v>8.98</v>
      </c>
      <c r="AF269" s="40">
        <f>'Detran MT'!I270</f>
        <v>0</v>
      </c>
      <c r="AG269" s="40">
        <f>'Detran MT'!J270</f>
        <v>64.650000000000006</v>
      </c>
      <c r="AH269" s="40">
        <f>'Detran MT'!K270</f>
        <v>73.63</v>
      </c>
      <c r="AI269" s="40">
        <f>'Detran MT'!L270</f>
        <v>188.58</v>
      </c>
      <c r="AJ269" s="40">
        <f>'Detran MT'!M270</f>
        <v>0</v>
      </c>
      <c r="AK269" s="40">
        <f>'Detran MT'!N270</f>
        <v>1357.65</v>
      </c>
      <c r="AL269" s="40">
        <f>'Detran MT'!O270</f>
        <v>1546.23</v>
      </c>
      <c r="AM269" s="40">
        <f>'Detran Inical'!G269</f>
        <v>73.3</v>
      </c>
      <c r="AN269" s="40">
        <f>'Detran Inical'!H269</f>
        <v>92.13</v>
      </c>
      <c r="AO269" s="40">
        <f>'Detran Inical'!I269</f>
        <v>1934.73</v>
      </c>
      <c r="AP269" s="92">
        <f t="shared" si="416"/>
        <v>1.3350700097688017E-2</v>
      </c>
      <c r="AQ269" s="69">
        <f t="shared" si="412"/>
        <v>90.9</v>
      </c>
      <c r="AR269" s="69">
        <f t="shared" si="413"/>
        <v>1908.9</v>
      </c>
      <c r="AS269" s="69">
        <f t="shared" si="402"/>
        <v>0</v>
      </c>
      <c r="AT269" s="69">
        <f t="shared" si="414"/>
        <v>90.9</v>
      </c>
      <c r="AU269" s="69">
        <f t="shared" si="417"/>
        <v>1530.9</v>
      </c>
      <c r="AV269" s="69">
        <f t="shared" ref="AV269:AW269" si="419">H269-AT269</f>
        <v>0</v>
      </c>
      <c r="AW269" s="69">
        <f t="shared" si="419"/>
        <v>378</v>
      </c>
    </row>
    <row r="270" spans="1:49" ht="42.75" x14ac:dyDescent="0.2">
      <c r="A270" s="88" t="s">
        <v>1569</v>
      </c>
      <c r="B270" s="88" t="s">
        <v>310</v>
      </c>
      <c r="C270" s="88" t="s">
        <v>21</v>
      </c>
      <c r="D270" s="89" t="s">
        <v>311</v>
      </c>
      <c r="E270" s="88" t="s">
        <v>77</v>
      </c>
      <c r="F270" s="90">
        <v>10.5</v>
      </c>
      <c r="G270" s="91">
        <f>'Orçamento Analítico'!J2555</f>
        <v>94.76</v>
      </c>
      <c r="H270" s="91">
        <f>'Orçamento Analítico'!J2563</f>
        <v>118.16</v>
      </c>
      <c r="I270" s="91">
        <f t="shared" si="361"/>
        <v>1240.68</v>
      </c>
      <c r="J270" s="73"/>
      <c r="K270" s="73"/>
      <c r="L270" s="73"/>
      <c r="M270" s="73"/>
      <c r="N270" s="73"/>
      <c r="O270" s="73"/>
      <c r="P270" s="73"/>
      <c r="Q270" s="73"/>
      <c r="R270" s="73"/>
      <c r="S270" s="73"/>
      <c r="T270" s="73"/>
      <c r="U270" s="73"/>
      <c r="V270" s="73"/>
      <c r="W270" s="73"/>
      <c r="X270" s="73"/>
      <c r="Y270" s="73"/>
      <c r="Z270" s="73"/>
      <c r="AA270" s="69">
        <f t="shared" si="410"/>
        <v>118.16</v>
      </c>
      <c r="AB270" s="69">
        <f t="shared" si="411"/>
        <v>1240.68</v>
      </c>
      <c r="AC270" s="69">
        <f t="shared" si="262"/>
        <v>0</v>
      </c>
      <c r="AD270" s="40">
        <f>'Detran MT'!G271</f>
        <v>83.81</v>
      </c>
      <c r="AE270" s="40">
        <f>'Detran MT'!H271</f>
        <v>57.04</v>
      </c>
      <c r="AF270" s="40">
        <f>'Detran MT'!I271</f>
        <v>0</v>
      </c>
      <c r="AG270" s="40">
        <f>'Detran MT'!J271</f>
        <v>48.3</v>
      </c>
      <c r="AH270" s="40">
        <f>'Detran MT'!K271</f>
        <v>105.34</v>
      </c>
      <c r="AI270" s="40">
        <f>'Detran MT'!L271</f>
        <v>598.91999999999996</v>
      </c>
      <c r="AJ270" s="40">
        <f>'Detran MT'!M271</f>
        <v>0</v>
      </c>
      <c r="AK270" s="40">
        <f>'Detran MT'!N271</f>
        <v>507.15</v>
      </c>
      <c r="AL270" s="40">
        <f>'Detran MT'!O271</f>
        <v>1106.07</v>
      </c>
      <c r="AM270" s="40">
        <f>'Detran Inical'!G270</f>
        <v>94.76</v>
      </c>
      <c r="AN270" s="40">
        <f>'Detran Inical'!H270</f>
        <v>119.11</v>
      </c>
      <c r="AO270" s="40">
        <f>'Detran Inical'!I270</f>
        <v>1250.6500000000001</v>
      </c>
      <c r="AP270" s="92">
        <f t="shared" si="416"/>
        <v>7.9718546355894704E-3</v>
      </c>
      <c r="AQ270" s="69">
        <f t="shared" si="412"/>
        <v>118.16</v>
      </c>
      <c r="AR270" s="69">
        <f t="shared" si="413"/>
        <v>1240.68</v>
      </c>
      <c r="AS270" s="69">
        <f t="shared" si="402"/>
        <v>0</v>
      </c>
      <c r="AT270" s="69">
        <f t="shared" si="414"/>
        <v>118.16</v>
      </c>
      <c r="AU270" s="69">
        <f t="shared" si="417"/>
        <v>994.98</v>
      </c>
      <c r="AV270" s="69">
        <f t="shared" ref="AV270:AW270" si="420">H270-AT270</f>
        <v>0</v>
      </c>
      <c r="AW270" s="69">
        <f t="shared" si="420"/>
        <v>245.70000000000005</v>
      </c>
    </row>
    <row r="271" spans="1:49" ht="42.75" x14ac:dyDescent="0.2">
      <c r="A271" s="88" t="s">
        <v>1571</v>
      </c>
      <c r="B271" s="88" t="s">
        <v>522</v>
      </c>
      <c r="C271" s="88" t="s">
        <v>21</v>
      </c>
      <c r="D271" s="89" t="s">
        <v>523</v>
      </c>
      <c r="E271" s="88" t="s">
        <v>77</v>
      </c>
      <c r="F271" s="90">
        <v>10.5</v>
      </c>
      <c r="G271" s="91">
        <f>'Orçamento Analítico'!J2567</f>
        <v>4.34</v>
      </c>
      <c r="H271" s="91">
        <f>'Orçamento Analítico'!J2572</f>
        <v>5.41</v>
      </c>
      <c r="I271" s="91">
        <f t="shared" si="361"/>
        <v>56.8</v>
      </c>
      <c r="J271" s="73"/>
      <c r="K271" s="73"/>
      <c r="L271" s="73"/>
      <c r="M271" s="73"/>
      <c r="N271" s="73"/>
      <c r="O271" s="73"/>
      <c r="P271" s="73"/>
      <c r="Q271" s="73"/>
      <c r="R271" s="73"/>
      <c r="S271" s="73"/>
      <c r="T271" s="73"/>
      <c r="U271" s="73"/>
      <c r="V271" s="73"/>
      <c r="W271" s="73"/>
      <c r="X271" s="73"/>
      <c r="Y271" s="73"/>
      <c r="Z271" s="73"/>
      <c r="AA271" s="69">
        <f t="shared" si="410"/>
        <v>5.41</v>
      </c>
      <c r="AB271" s="69">
        <f t="shared" si="411"/>
        <v>56.8</v>
      </c>
      <c r="AC271" s="69">
        <f t="shared" si="262"/>
        <v>0</v>
      </c>
      <c r="AD271" s="40">
        <f>'Detran MT'!G272</f>
        <v>3.82</v>
      </c>
      <c r="AE271" s="40">
        <f>'Detran MT'!H272</f>
        <v>2.5</v>
      </c>
      <c r="AF271" s="40">
        <f>'Detran MT'!I272</f>
        <v>0</v>
      </c>
      <c r="AG271" s="40">
        <f>'Detran MT'!J272</f>
        <v>2.2999999999999998</v>
      </c>
      <c r="AH271" s="40">
        <f>'Detran MT'!K272</f>
        <v>4.8</v>
      </c>
      <c r="AI271" s="40">
        <f>'Detran MT'!L272</f>
        <v>26.25</v>
      </c>
      <c r="AJ271" s="40">
        <f>'Detran MT'!M272</f>
        <v>0</v>
      </c>
      <c r="AK271" s="40">
        <f>'Detran MT'!N272</f>
        <v>24.15</v>
      </c>
      <c r="AL271" s="40">
        <f>'Detran MT'!O272</f>
        <v>50.4</v>
      </c>
      <c r="AM271" s="40">
        <f>'Detran Inical'!G271</f>
        <v>4.34</v>
      </c>
      <c r="AN271" s="40">
        <f>'Detran Inical'!H271</f>
        <v>5.45</v>
      </c>
      <c r="AO271" s="40">
        <f>'Detran Inical'!I271</f>
        <v>57.22</v>
      </c>
      <c r="AP271" s="92">
        <f t="shared" si="416"/>
        <v>7.3400908773156859E-3</v>
      </c>
      <c r="AQ271" s="69">
        <f t="shared" si="412"/>
        <v>5.41</v>
      </c>
      <c r="AR271" s="69">
        <f t="shared" si="413"/>
        <v>56.8</v>
      </c>
      <c r="AS271" s="69">
        <f t="shared" si="402"/>
        <v>0</v>
      </c>
      <c r="AT271" s="69">
        <f t="shared" si="414"/>
        <v>5.41</v>
      </c>
      <c r="AU271" s="69">
        <f t="shared" si="417"/>
        <v>45.57</v>
      </c>
      <c r="AV271" s="69">
        <f t="shared" ref="AV271:AW271" si="421">H271-AT271</f>
        <v>0</v>
      </c>
      <c r="AW271" s="69">
        <f t="shared" si="421"/>
        <v>11.229999999999997</v>
      </c>
    </row>
    <row r="272" spans="1:49" ht="42.75" x14ac:dyDescent="0.2">
      <c r="A272" s="88" t="s">
        <v>1572</v>
      </c>
      <c r="B272" s="88" t="s">
        <v>528</v>
      </c>
      <c r="C272" s="88" t="s">
        <v>21</v>
      </c>
      <c r="D272" s="89" t="s">
        <v>1573</v>
      </c>
      <c r="E272" s="88" t="s">
        <v>77</v>
      </c>
      <c r="F272" s="90">
        <v>10.5</v>
      </c>
      <c r="G272" s="91">
        <f>'Orçamento Analítico'!J2576</f>
        <v>34.520000000000003</v>
      </c>
      <c r="H272" s="91">
        <f>'Orçamento Analítico'!J2581</f>
        <v>43.04</v>
      </c>
      <c r="I272" s="91">
        <f t="shared" si="361"/>
        <v>451.92</v>
      </c>
      <c r="J272" s="73"/>
      <c r="K272" s="73"/>
      <c r="L272" s="73"/>
      <c r="M272" s="73"/>
      <c r="N272" s="73"/>
      <c r="O272" s="73"/>
      <c r="P272" s="73"/>
      <c r="Q272" s="73"/>
      <c r="R272" s="73"/>
      <c r="S272" s="73"/>
      <c r="T272" s="73"/>
      <c r="U272" s="73"/>
      <c r="V272" s="73"/>
      <c r="W272" s="73"/>
      <c r="X272" s="73"/>
      <c r="Y272" s="73"/>
      <c r="Z272" s="73"/>
      <c r="AA272" s="69">
        <f t="shared" si="410"/>
        <v>43.04</v>
      </c>
      <c r="AB272" s="69">
        <f t="shared" si="411"/>
        <v>451.92</v>
      </c>
      <c r="AC272" s="69">
        <f t="shared" si="262"/>
        <v>0</v>
      </c>
      <c r="AD272" s="40">
        <f>'Detran MT'!G273</f>
        <v>30.26</v>
      </c>
      <c r="AE272" s="40">
        <f>'Detran MT'!H273</f>
        <v>19.14</v>
      </c>
      <c r="AF272" s="40">
        <f>'Detran MT'!I273</f>
        <v>0</v>
      </c>
      <c r="AG272" s="40">
        <f>'Detran MT'!J273</f>
        <v>18.89</v>
      </c>
      <c r="AH272" s="40">
        <f>'Detran MT'!K273</f>
        <v>38.03</v>
      </c>
      <c r="AI272" s="40">
        <f>'Detran MT'!L273</f>
        <v>200.97</v>
      </c>
      <c r="AJ272" s="40">
        <f>'Detran MT'!M273</f>
        <v>0</v>
      </c>
      <c r="AK272" s="40">
        <f>'Detran MT'!N273</f>
        <v>198.34</v>
      </c>
      <c r="AL272" s="40">
        <f>'Detran MT'!O273</f>
        <v>399.31</v>
      </c>
      <c r="AM272" s="40">
        <f>'Detran Inical'!G272</f>
        <v>34.520000000000003</v>
      </c>
      <c r="AN272" s="40">
        <f>'Detran Inical'!H272</f>
        <v>43.39</v>
      </c>
      <c r="AO272" s="40">
        <f>'Detran Inical'!I272</f>
        <v>455.59</v>
      </c>
      <c r="AP272" s="92">
        <f t="shared" si="416"/>
        <v>8.055488487455742E-3</v>
      </c>
      <c r="AQ272" s="69">
        <f t="shared" si="412"/>
        <v>43.04</v>
      </c>
      <c r="AR272" s="69">
        <f t="shared" si="413"/>
        <v>451.92</v>
      </c>
      <c r="AS272" s="69">
        <f t="shared" si="402"/>
        <v>0</v>
      </c>
      <c r="AT272" s="69">
        <f t="shared" si="414"/>
        <v>43.04</v>
      </c>
      <c r="AU272" s="69">
        <f t="shared" si="417"/>
        <v>362.46000000000004</v>
      </c>
      <c r="AV272" s="69">
        <f t="shared" ref="AV272:AW272" si="422">H272-AT272</f>
        <v>0</v>
      </c>
      <c r="AW272" s="69">
        <f t="shared" si="422"/>
        <v>89.45999999999998</v>
      </c>
    </row>
    <row r="273" spans="1:50" ht="28.5" x14ac:dyDescent="0.2">
      <c r="A273" s="88" t="s">
        <v>1574</v>
      </c>
      <c r="B273" s="88" t="s">
        <v>218</v>
      </c>
      <c r="C273" s="88" t="s">
        <v>21</v>
      </c>
      <c r="D273" s="89" t="s">
        <v>219</v>
      </c>
      <c r="E273" s="88" t="s">
        <v>70</v>
      </c>
      <c r="F273" s="90">
        <v>0.18</v>
      </c>
      <c r="G273" s="91">
        <f>'Orçamento Analítico'!J2585</f>
        <v>553.99</v>
      </c>
      <c r="H273" s="91">
        <f>'Orçamento Analítico'!J2594</f>
        <v>690.82</v>
      </c>
      <c r="I273" s="91">
        <f t="shared" si="361"/>
        <v>124.34</v>
      </c>
      <c r="J273" s="73"/>
      <c r="K273" s="73"/>
      <c r="L273" s="73"/>
      <c r="M273" s="73"/>
      <c r="N273" s="73"/>
      <c r="O273" s="73"/>
      <c r="P273" s="73"/>
      <c r="Q273" s="73"/>
      <c r="R273" s="73"/>
      <c r="S273" s="73"/>
      <c r="T273" s="73"/>
      <c r="U273" s="73"/>
      <c r="V273" s="73"/>
      <c r="W273" s="73"/>
      <c r="X273" s="73"/>
      <c r="Y273" s="73"/>
      <c r="Z273" s="73"/>
      <c r="AA273" s="69">
        <f t="shared" si="410"/>
        <v>690.82</v>
      </c>
      <c r="AB273" s="69">
        <f t="shared" si="411"/>
        <v>124.34</v>
      </c>
      <c r="AC273" s="69">
        <f t="shared" si="262"/>
        <v>0</v>
      </c>
      <c r="AD273" s="40">
        <f>'Detran MT'!G274</f>
        <v>442.55</v>
      </c>
      <c r="AE273" s="40">
        <f>'Detran MT'!H274</f>
        <v>61.76</v>
      </c>
      <c r="AF273" s="40">
        <f>'Detran MT'!I274</f>
        <v>0</v>
      </c>
      <c r="AG273" s="40">
        <f>'Detran MT'!J274</f>
        <v>494.52</v>
      </c>
      <c r="AH273" s="40">
        <f>'Detran MT'!K274</f>
        <v>556.28</v>
      </c>
      <c r="AI273" s="40">
        <f>'Detran MT'!L274</f>
        <v>11.1168</v>
      </c>
      <c r="AJ273" s="40">
        <f>'Detran MT'!M274</f>
        <v>0</v>
      </c>
      <c r="AK273" s="40">
        <f>'Detran MT'!N274</f>
        <v>89.013199999999998</v>
      </c>
      <c r="AL273" s="40">
        <f>'Detran MT'!O274</f>
        <v>100.13</v>
      </c>
      <c r="AM273" s="40">
        <f>'Detran Inical'!G273</f>
        <v>553.99</v>
      </c>
      <c r="AN273" s="40">
        <f>'Detran Inical'!H273</f>
        <v>696.36</v>
      </c>
      <c r="AO273" s="40">
        <f>'Detran Inical'!I273</f>
        <v>125.34</v>
      </c>
      <c r="AP273" s="92">
        <f t="shared" si="416"/>
        <v>7.978299026647484E-3</v>
      </c>
      <c r="AQ273" s="69">
        <f t="shared" si="412"/>
        <v>690.82</v>
      </c>
      <c r="AR273" s="69">
        <f t="shared" si="413"/>
        <v>124.34</v>
      </c>
      <c r="AS273" s="69">
        <f t="shared" si="402"/>
        <v>0</v>
      </c>
      <c r="AT273" s="69">
        <f t="shared" si="414"/>
        <v>690.82</v>
      </c>
      <c r="AU273" s="69">
        <f t="shared" si="417"/>
        <v>99.718199999999996</v>
      </c>
      <c r="AV273" s="69">
        <f t="shared" ref="AV273:AW273" si="423">H273-AT273</f>
        <v>0</v>
      </c>
      <c r="AW273" s="69">
        <f t="shared" si="423"/>
        <v>24.621800000000007</v>
      </c>
    </row>
    <row r="274" spans="1:50" x14ac:dyDescent="0.25">
      <c r="A274" s="77" t="s">
        <v>1576</v>
      </c>
      <c r="B274" s="77" t="s">
        <v>1593</v>
      </c>
      <c r="C274" s="78"/>
      <c r="D274" s="79" t="s">
        <v>1577</v>
      </c>
      <c r="E274" s="80"/>
      <c r="F274" s="81">
        <v>1</v>
      </c>
      <c r="G274" s="80" t="s">
        <v>1594</v>
      </c>
      <c r="H274" s="82"/>
      <c r="I274" s="82">
        <f>I275</f>
        <v>446.88</v>
      </c>
      <c r="J274" s="73"/>
      <c r="K274" s="73"/>
      <c r="L274" s="73"/>
      <c r="M274" s="73"/>
      <c r="N274" s="73"/>
      <c r="O274" s="73"/>
      <c r="P274" s="73"/>
      <c r="Q274" s="73"/>
      <c r="R274" s="73"/>
      <c r="S274" s="73"/>
      <c r="T274" s="73"/>
      <c r="U274" s="73"/>
      <c r="V274" s="73"/>
      <c r="W274" s="73"/>
      <c r="X274" s="73"/>
      <c r="Y274" s="73"/>
      <c r="Z274" s="73"/>
      <c r="AA274" s="82"/>
      <c r="AB274" s="82">
        <f>SUM(AB275)</f>
        <v>446.88</v>
      </c>
      <c r="AC274" s="84">
        <f t="shared" si="262"/>
        <v>0</v>
      </c>
      <c r="AD274" s="73"/>
      <c r="AE274" s="73"/>
      <c r="AF274" s="73"/>
      <c r="AG274" s="73"/>
      <c r="AH274" s="85">
        <f t="shared" ref="AH274:AL274" si="424">SUM(AH275)</f>
        <v>2.3199999999999998</v>
      </c>
      <c r="AI274" s="85">
        <f t="shared" si="424"/>
        <v>333.79199999999997</v>
      </c>
      <c r="AJ274" s="85">
        <f t="shared" si="424"/>
        <v>0</v>
      </c>
      <c r="AK274" s="85">
        <f t="shared" si="424"/>
        <v>89.367999999999995</v>
      </c>
      <c r="AL274" s="85">
        <f t="shared" si="424"/>
        <v>423.16</v>
      </c>
      <c r="AM274" s="85"/>
      <c r="AN274" s="85"/>
      <c r="AO274" s="85">
        <f>SUM(AO275)</f>
        <v>450.52</v>
      </c>
      <c r="AP274" s="92">
        <f t="shared" si="416"/>
        <v>8.0795525170913596E-3</v>
      </c>
      <c r="AQ274" s="69"/>
      <c r="AR274" s="87">
        <f>SUM(AR275)</f>
        <v>446.88</v>
      </c>
      <c r="AS274" s="69">
        <f t="shared" si="402"/>
        <v>0</v>
      </c>
      <c r="AT274" s="69"/>
      <c r="AU274" s="87">
        <f>SUM(AU275)</f>
        <v>359.32800000000003</v>
      </c>
      <c r="AV274" s="73"/>
      <c r="AW274" s="73"/>
    </row>
    <row r="275" spans="1:50" ht="14.25" x14ac:dyDescent="0.2">
      <c r="A275" s="88" t="s">
        <v>1578</v>
      </c>
      <c r="B275" s="88" t="s">
        <v>1579</v>
      </c>
      <c r="C275" s="88" t="s">
        <v>21</v>
      </c>
      <c r="D275" s="89" t="s">
        <v>1580</v>
      </c>
      <c r="E275" s="88" t="s">
        <v>77</v>
      </c>
      <c r="F275" s="90">
        <v>182.4</v>
      </c>
      <c r="G275" s="91">
        <f>'Orçamento Analítico'!J2599</f>
        <v>1.97</v>
      </c>
      <c r="H275" s="91">
        <f>'Orçamento Analítico'!J2602</f>
        <v>2.4500000000000002</v>
      </c>
      <c r="I275" s="91">
        <f t="shared" si="361"/>
        <v>446.88</v>
      </c>
      <c r="J275" s="73"/>
      <c r="K275" s="73"/>
      <c r="L275" s="73"/>
      <c r="M275" s="73"/>
      <c r="N275" s="73"/>
      <c r="O275" s="73"/>
      <c r="P275" s="73"/>
      <c r="Q275" s="73"/>
      <c r="R275" s="73"/>
      <c r="S275" s="73"/>
      <c r="T275" s="73"/>
      <c r="U275" s="73"/>
      <c r="V275" s="73"/>
      <c r="W275" s="73"/>
      <c r="X275" s="73"/>
      <c r="Y275" s="73"/>
      <c r="Z275" s="73"/>
      <c r="AA275" s="69">
        <f>TRUNC(G275*(1+G$2),2)</f>
        <v>2.4500000000000002</v>
      </c>
      <c r="AB275" s="69">
        <f>TRUNC(F275*AA275,2)</f>
        <v>446.88</v>
      </c>
      <c r="AC275" s="69">
        <f t="shared" si="262"/>
        <v>0</v>
      </c>
      <c r="AD275" s="40">
        <f>'Detran MT'!G276</f>
        <v>1.85</v>
      </c>
      <c r="AE275" s="40">
        <f>'Detran MT'!H276</f>
        <v>1.83</v>
      </c>
      <c r="AF275" s="40">
        <f>'Detran MT'!I276</f>
        <v>0</v>
      </c>
      <c r="AG275" s="40">
        <f>'Detran MT'!J276</f>
        <v>0.49</v>
      </c>
      <c r="AH275" s="40">
        <f>'Detran MT'!K276</f>
        <v>2.3199999999999998</v>
      </c>
      <c r="AI275" s="40">
        <f>'Detran MT'!L276</f>
        <v>333.79199999999997</v>
      </c>
      <c r="AJ275" s="40">
        <f>'Detran MT'!M276</f>
        <v>0</v>
      </c>
      <c r="AK275" s="40">
        <f>'Detran MT'!N276</f>
        <v>89.367999999999995</v>
      </c>
      <c r="AL275" s="40">
        <f>'Detran MT'!O276</f>
        <v>423.16</v>
      </c>
      <c r="AM275" s="40">
        <f>'Detran Inical'!G275</f>
        <v>1.97</v>
      </c>
      <c r="AN275" s="40">
        <f>'Detran Inical'!H275</f>
        <v>2.4700000000000002</v>
      </c>
      <c r="AO275" s="40">
        <f>'Detran Inical'!I275</f>
        <v>450.52</v>
      </c>
      <c r="AP275" s="92">
        <f t="shared" si="416"/>
        <v>8.0795525170913596E-3</v>
      </c>
      <c r="AQ275" s="69">
        <f>TRUNC(G275*(1+G$2),2)</f>
        <v>2.4500000000000002</v>
      </c>
      <c r="AR275" s="69">
        <f>TRUNC(F275*H275,2)</f>
        <v>446.88</v>
      </c>
      <c r="AS275" s="69">
        <f t="shared" si="402"/>
        <v>0</v>
      </c>
      <c r="AT275" s="69">
        <f>TRUNC(G275*(1+G$2),2)</f>
        <v>2.4500000000000002</v>
      </c>
      <c r="AU275" s="69">
        <f>F275*G275</f>
        <v>359.32800000000003</v>
      </c>
      <c r="AV275" s="69">
        <f t="shared" ref="AV275:AW275" si="425">H275-AT275</f>
        <v>0</v>
      </c>
      <c r="AW275" s="69">
        <f t="shared" si="425"/>
        <v>87.551999999999964</v>
      </c>
    </row>
    <row r="276" spans="1:50" ht="18" customHeight="1" x14ac:dyDescent="0.2">
      <c r="A276" s="95"/>
      <c r="B276" s="95"/>
      <c r="C276" s="95"/>
      <c r="D276" s="96"/>
      <c r="E276" s="96"/>
      <c r="F276" s="96"/>
      <c r="G276" s="96"/>
      <c r="H276" s="96"/>
      <c r="I276" s="96"/>
      <c r="J276" s="73"/>
      <c r="K276" s="73"/>
      <c r="L276" s="73"/>
      <c r="M276" s="73"/>
      <c r="N276" s="73"/>
      <c r="O276" s="73"/>
      <c r="P276" s="73"/>
      <c r="Q276" s="73"/>
      <c r="R276" s="73"/>
      <c r="S276" s="73"/>
      <c r="T276" s="73"/>
      <c r="U276" s="73"/>
      <c r="V276" s="73"/>
      <c r="W276" s="73"/>
      <c r="X276" s="73"/>
      <c r="Y276" s="73"/>
      <c r="Z276" s="73"/>
      <c r="AA276" s="69"/>
      <c r="AB276" s="69"/>
      <c r="AC276" s="69"/>
      <c r="AD276" s="73"/>
      <c r="AE276" s="73"/>
      <c r="AF276" s="73"/>
      <c r="AG276" s="73"/>
      <c r="AH276" s="73"/>
      <c r="AI276" s="73"/>
      <c r="AJ276" s="73"/>
      <c r="AK276" s="73"/>
      <c r="AL276" s="73"/>
      <c r="AM276" s="73"/>
      <c r="AN276" s="73"/>
      <c r="AO276" s="73"/>
      <c r="AP276" s="92"/>
      <c r="AQ276" s="73"/>
      <c r="AR276" s="73"/>
      <c r="AS276" s="73"/>
      <c r="AT276" s="73"/>
      <c r="AU276" s="69"/>
      <c r="AV276" s="73"/>
      <c r="AW276" s="73"/>
    </row>
    <row r="277" spans="1:50" ht="18" customHeight="1" x14ac:dyDescent="0.25">
      <c r="A277" s="209"/>
      <c r="B277" s="192"/>
      <c r="C277" s="192"/>
      <c r="D277" s="193"/>
      <c r="E277" s="210" t="str">
        <f>'Orçamento Analítico'!F2605</f>
        <v>Total Sem BDI</v>
      </c>
      <c r="F277" s="195"/>
      <c r="G277" s="211">
        <f>AU279</f>
        <v>0</v>
      </c>
      <c r="H277" s="195"/>
      <c r="I277" s="195"/>
      <c r="J277" s="73"/>
      <c r="K277" s="73"/>
      <c r="L277" s="73"/>
      <c r="M277" s="73"/>
      <c r="N277" s="73"/>
      <c r="O277" s="73"/>
      <c r="P277" s="73"/>
      <c r="Q277" s="73"/>
      <c r="R277" s="73"/>
      <c r="S277" s="73"/>
      <c r="T277" s="73"/>
      <c r="U277" s="73"/>
      <c r="V277" s="73"/>
      <c r="W277" s="73"/>
      <c r="X277" s="73"/>
      <c r="Y277" s="73"/>
      <c r="Z277" s="73"/>
      <c r="AA277" s="69"/>
      <c r="AB277" s="69"/>
      <c r="AC277" s="69"/>
      <c r="AD277" s="73"/>
      <c r="AE277" s="73"/>
      <c r="AF277" s="73"/>
      <c r="AG277" s="73"/>
      <c r="AH277" s="87">
        <f t="shared" ref="AH277:AL277" si="426">AH279-AH278</f>
        <v>44947.082039999994</v>
      </c>
      <c r="AI277" s="87">
        <f t="shared" si="426"/>
        <v>187783.0283301</v>
      </c>
      <c r="AJ277" s="87">
        <f t="shared" si="426"/>
        <v>5519.6405999999997</v>
      </c>
      <c r="AK277" s="87">
        <f t="shared" si="426"/>
        <v>353388.3127899</v>
      </c>
      <c r="AL277" s="87">
        <f t="shared" si="426"/>
        <v>546690.98172000004</v>
      </c>
      <c r="AM277" s="87"/>
      <c r="AN277" s="87"/>
      <c r="AO277" s="87">
        <f>AO279-AO278</f>
        <v>649310.93616000004</v>
      </c>
      <c r="AP277" s="92">
        <f>1-'Orçamento Analítico'!H2605/AO277</f>
        <v>0.15806438863784933</v>
      </c>
      <c r="AQ277" s="73"/>
      <c r="AR277" s="73"/>
      <c r="AS277" s="73"/>
      <c r="AT277" s="73"/>
      <c r="AU277" s="69"/>
      <c r="AV277" s="73"/>
      <c r="AW277" s="73"/>
      <c r="AX277" s="145"/>
    </row>
    <row r="278" spans="1:50" ht="18" customHeight="1" x14ac:dyDescent="0.25">
      <c r="A278" s="194"/>
      <c r="B278" s="195"/>
      <c r="C278" s="195"/>
      <c r="D278" s="196"/>
      <c r="E278" s="210" t="str">
        <f>'Orçamento Analítico'!F2606</f>
        <v>Total BDI</v>
      </c>
      <c r="F278" s="195"/>
      <c r="G278" s="211">
        <f>SUM(I5,I11,I25,I28,I36,I43,I47,I55,I71,I77,I85,I89,I99,I154,I167,I232,I246,I274)</f>
        <v>530915.13</v>
      </c>
      <c r="H278" s="195"/>
      <c r="I278" s="195"/>
      <c r="J278" s="73"/>
      <c r="K278" s="73"/>
      <c r="L278" s="73"/>
      <c r="M278" s="73"/>
      <c r="N278" s="73"/>
      <c r="O278" s="73"/>
      <c r="P278" s="73"/>
      <c r="Q278" s="73"/>
      <c r="R278" s="73"/>
      <c r="S278" s="73"/>
      <c r="T278" s="73"/>
      <c r="U278" s="73"/>
      <c r="V278" s="73"/>
      <c r="W278" s="73"/>
      <c r="X278" s="73"/>
      <c r="Y278" s="73"/>
      <c r="Z278" s="73"/>
      <c r="AA278" s="69"/>
      <c r="AB278" s="69"/>
      <c r="AC278" s="69"/>
      <c r="AD278" s="73"/>
      <c r="AE278" s="73"/>
      <c r="AF278" s="73"/>
      <c r="AG278" s="73"/>
      <c r="AH278" s="87">
        <f>G2*AH279</f>
        <v>14743.597959999997</v>
      </c>
      <c r="AI278" s="87">
        <f>G2*AI279</f>
        <v>61596.823369899997</v>
      </c>
      <c r="AJ278" s="87">
        <f>G2*AJ279</f>
        <v>1810.5593999999999</v>
      </c>
      <c r="AK278" s="87">
        <f>G2*AK279</f>
        <v>115918.8755101</v>
      </c>
      <c r="AL278" s="87">
        <f>G2*AL279</f>
        <v>179326.25828000004</v>
      </c>
      <c r="AM278" s="87"/>
      <c r="AN278" s="87"/>
      <c r="AO278" s="87">
        <f>G2*AO279</f>
        <v>212987.78384000002</v>
      </c>
      <c r="AP278" s="92">
        <f>1-'Orçamento Analítico'!H2606/AO278</f>
        <v>0.15806438863784933</v>
      </c>
      <c r="AQ278" s="73"/>
      <c r="AR278" s="73"/>
      <c r="AS278" s="73"/>
      <c r="AT278" s="73"/>
      <c r="AU278" s="69"/>
      <c r="AV278" s="73"/>
      <c r="AW278" s="73"/>
      <c r="AX278" s="145"/>
    </row>
    <row r="279" spans="1:50" ht="18" customHeight="1" x14ac:dyDescent="0.25">
      <c r="A279" s="197"/>
      <c r="B279" s="198"/>
      <c r="C279" s="198"/>
      <c r="D279" s="199"/>
      <c r="E279" s="212" t="str">
        <f>'Orçamento Analítico'!F2607</f>
        <v>Total Geral</v>
      </c>
      <c r="F279" s="188"/>
      <c r="G279" s="213">
        <f>G278</f>
        <v>530915.13</v>
      </c>
      <c r="H279" s="203"/>
      <c r="I279" s="188"/>
      <c r="J279" s="73"/>
      <c r="K279" s="73"/>
      <c r="L279" s="73"/>
      <c r="M279" s="73"/>
      <c r="N279" s="73"/>
      <c r="O279" s="73"/>
      <c r="P279" s="73"/>
      <c r="Q279" s="73"/>
      <c r="R279" s="73"/>
      <c r="S279" s="73"/>
      <c r="T279" s="73"/>
      <c r="U279" s="73"/>
      <c r="V279" s="73"/>
      <c r="W279" s="73"/>
      <c r="X279" s="73"/>
      <c r="Y279" s="73"/>
      <c r="Z279" s="73"/>
      <c r="AA279" s="69"/>
      <c r="AB279" s="69"/>
      <c r="AC279" s="69"/>
      <c r="AD279" s="73"/>
      <c r="AE279" s="73"/>
      <c r="AF279" s="73"/>
      <c r="AG279" s="73"/>
      <c r="AH279" s="85">
        <f t="shared" ref="AH279:AL279" si="427">AH5+AH11+AH25+AH28+AH36+AH43+AH47+AH55+AH71+AH77+AH85+AH89+AH99+AH154+AH167+AH232+AH246+AH274</f>
        <v>59690.679999999993</v>
      </c>
      <c r="AI279" s="85">
        <f t="shared" si="427"/>
        <v>249379.8517</v>
      </c>
      <c r="AJ279" s="85">
        <f t="shared" si="427"/>
        <v>7330.2</v>
      </c>
      <c r="AK279" s="85">
        <f t="shared" si="427"/>
        <v>469307.18829999998</v>
      </c>
      <c r="AL279" s="85">
        <f t="shared" si="427"/>
        <v>726017.24000000011</v>
      </c>
      <c r="AM279" s="85"/>
      <c r="AN279" s="85"/>
      <c r="AO279" s="85">
        <f>AO5+AO11+AO25+AO28+AO36+AO43+AO47+AO55+AO71+AO77+AO85+AO89+AO99+AO154+AO167+AO232+AO246+AO274</f>
        <v>862298.72000000009</v>
      </c>
      <c r="AP279" s="92">
        <f>1-G279/AO279</f>
        <v>0.38430254193117674</v>
      </c>
      <c r="AQ279" s="73"/>
      <c r="AR279" s="69">
        <f t="shared" ref="AR279:AS279" si="428">AR5+AR11+AR25+AR28+AR36+AR43+AR47+AR55+AR71+AR77+AR85+AR89+AR99+AR154+AR167+AR232+AR246+AR274</f>
        <v>507199.27999999997</v>
      </c>
      <c r="AS279" s="69">
        <f t="shared" si="428"/>
        <v>23715.850000000006</v>
      </c>
      <c r="AT279" s="69"/>
      <c r="AU279" s="87"/>
      <c r="AV279" s="73"/>
      <c r="AW279" s="73"/>
      <c r="AX279" s="147"/>
    </row>
    <row r="280" spans="1:50" ht="14.25" x14ac:dyDescent="0.2">
      <c r="A280" s="97"/>
      <c r="B280" s="97"/>
      <c r="C280" s="97"/>
      <c r="D280" s="98"/>
      <c r="E280" s="98"/>
      <c r="F280" s="98"/>
      <c r="G280" s="98"/>
      <c r="H280" s="98"/>
      <c r="I280" s="98"/>
      <c r="J280" s="73"/>
      <c r="K280" s="73"/>
      <c r="L280" s="73"/>
      <c r="M280" s="73"/>
      <c r="N280" s="73"/>
      <c r="O280" s="73"/>
      <c r="P280" s="73"/>
      <c r="Q280" s="73"/>
      <c r="R280" s="73"/>
      <c r="S280" s="73"/>
      <c r="T280" s="73"/>
      <c r="U280" s="73"/>
      <c r="V280" s="73"/>
      <c r="W280" s="73"/>
      <c r="X280" s="73"/>
      <c r="Y280" s="73"/>
      <c r="Z280" s="73"/>
      <c r="AA280" s="69"/>
      <c r="AB280" s="69"/>
      <c r="AC280" s="69"/>
      <c r="AD280" s="73"/>
      <c r="AE280" s="73"/>
      <c r="AF280" s="73"/>
      <c r="AG280" s="73"/>
      <c r="AH280" s="73"/>
      <c r="AI280" s="73"/>
      <c r="AJ280" s="73"/>
      <c r="AK280" s="73"/>
      <c r="AL280" s="73"/>
      <c r="AM280" s="73"/>
      <c r="AN280" s="73"/>
      <c r="AO280" s="73"/>
      <c r="AP280" s="71"/>
      <c r="AQ280" s="73"/>
      <c r="AR280" s="73"/>
      <c r="AS280" s="73"/>
      <c r="AT280" s="73"/>
      <c r="AU280" s="69"/>
      <c r="AV280" s="73"/>
      <c r="AW280" s="73"/>
    </row>
    <row r="281" spans="1:50" x14ac:dyDescent="0.2">
      <c r="A281" s="97"/>
      <c r="B281" s="97"/>
      <c r="C281" s="97"/>
      <c r="D281" s="98"/>
      <c r="E281" s="98"/>
      <c r="F281" s="98"/>
      <c r="G281" s="98"/>
      <c r="H281" s="98"/>
      <c r="I281" s="99"/>
      <c r="J281" s="99"/>
      <c r="K281" s="99"/>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99"/>
      <c r="AI281" s="99"/>
      <c r="AJ281" s="99"/>
      <c r="AK281" s="99"/>
      <c r="AL281" s="99"/>
      <c r="AM281" s="99"/>
      <c r="AN281" s="99"/>
      <c r="AO281" s="99"/>
      <c r="AP281" s="99"/>
      <c r="AQ281" s="99"/>
      <c r="AR281" s="99">
        <v>726000</v>
      </c>
      <c r="AS281" s="73"/>
      <c r="AT281" s="73"/>
      <c r="AU281" s="69"/>
      <c r="AV281" s="73"/>
      <c r="AW281" s="73"/>
    </row>
    <row r="282" spans="1:50" ht="14.25" x14ac:dyDescent="0.2">
      <c r="A282" s="97"/>
      <c r="B282" s="97"/>
      <c r="C282" s="97"/>
      <c r="D282" s="98"/>
      <c r="E282" s="98"/>
      <c r="F282" s="98"/>
      <c r="G282" s="98"/>
      <c r="H282" s="98"/>
      <c r="I282" s="98"/>
      <c r="J282" s="73"/>
      <c r="K282" s="73"/>
      <c r="L282" s="73"/>
      <c r="M282" s="73"/>
      <c r="N282" s="73"/>
      <c r="O282" s="73"/>
      <c r="P282" s="73"/>
      <c r="Q282" s="73"/>
      <c r="R282" s="73"/>
      <c r="S282" s="73"/>
      <c r="T282" s="73"/>
      <c r="U282" s="73"/>
      <c r="V282" s="73"/>
      <c r="W282" s="73"/>
      <c r="X282" s="73"/>
      <c r="Y282" s="73"/>
      <c r="Z282" s="73"/>
      <c r="AA282" s="69"/>
      <c r="AB282" s="69"/>
      <c r="AC282" s="69"/>
      <c r="AD282" s="73"/>
      <c r="AE282" s="73"/>
      <c r="AF282" s="73"/>
      <c r="AG282" s="73"/>
      <c r="AH282" s="73"/>
      <c r="AI282" s="73"/>
      <c r="AJ282" s="73"/>
      <c r="AK282" s="73"/>
      <c r="AL282" s="73"/>
      <c r="AM282" s="73"/>
      <c r="AN282" s="73"/>
      <c r="AO282" s="73"/>
      <c r="AP282" s="71"/>
      <c r="AQ282" s="73"/>
      <c r="AR282" s="73"/>
      <c r="AS282" s="73"/>
      <c r="AT282" s="73"/>
      <c r="AU282" s="69"/>
      <c r="AV282" s="73"/>
      <c r="AW282" s="73"/>
    </row>
    <row r="283" spans="1:50" ht="14.25" x14ac:dyDescent="0.2">
      <c r="A283" s="97"/>
      <c r="B283" s="97"/>
      <c r="C283" s="97"/>
      <c r="D283" s="98"/>
      <c r="E283" s="98"/>
      <c r="F283" s="98"/>
      <c r="G283" s="98"/>
      <c r="H283" s="98"/>
      <c r="I283" s="98"/>
      <c r="J283" s="73"/>
      <c r="K283" s="73"/>
      <c r="L283" s="73"/>
      <c r="M283" s="73"/>
      <c r="N283" s="73"/>
      <c r="O283" s="73"/>
      <c r="P283" s="73"/>
      <c r="Q283" s="73"/>
      <c r="R283" s="73"/>
      <c r="S283" s="73"/>
      <c r="T283" s="73"/>
      <c r="U283" s="73"/>
      <c r="V283" s="73"/>
      <c r="W283" s="73"/>
      <c r="X283" s="73"/>
      <c r="Y283" s="73"/>
      <c r="Z283" s="73"/>
      <c r="AA283" s="69"/>
      <c r="AB283" s="69"/>
      <c r="AC283" s="69"/>
      <c r="AD283" s="73"/>
      <c r="AE283" s="73"/>
      <c r="AF283" s="73"/>
      <c r="AG283" s="73"/>
      <c r="AH283" s="73"/>
      <c r="AI283" s="73"/>
      <c r="AJ283" s="73"/>
      <c r="AK283" s="73"/>
      <c r="AL283" s="73"/>
      <c r="AM283" s="73"/>
      <c r="AN283" s="73"/>
      <c r="AO283" s="73"/>
      <c r="AP283" s="71"/>
      <c r="AQ283" s="73"/>
      <c r="AR283" s="69">
        <f>AR279-AR281</f>
        <v>-218800.72000000003</v>
      </c>
      <c r="AS283" s="73"/>
      <c r="AT283" s="73"/>
      <c r="AU283" s="69"/>
      <c r="AV283" s="73"/>
      <c r="AW283" s="73"/>
    </row>
    <row r="284" spans="1:50" ht="14.25" x14ac:dyDescent="0.2">
      <c r="A284" s="97"/>
      <c r="B284" s="97"/>
      <c r="C284" s="97"/>
      <c r="D284" s="98"/>
      <c r="E284" s="98"/>
      <c r="F284" s="98"/>
      <c r="G284" s="98"/>
      <c r="H284" s="98"/>
      <c r="I284" s="153"/>
      <c r="J284" s="73"/>
      <c r="K284" s="73"/>
      <c r="L284" s="73"/>
      <c r="M284" s="73"/>
      <c r="N284" s="73"/>
      <c r="O284" s="73"/>
      <c r="P284" s="73"/>
      <c r="Q284" s="73"/>
      <c r="R284" s="73"/>
      <c r="S284" s="73"/>
      <c r="T284" s="73"/>
      <c r="U284" s="73"/>
      <c r="V284" s="73"/>
      <c r="W284" s="73"/>
      <c r="X284" s="73"/>
      <c r="Y284" s="73"/>
      <c r="Z284" s="73"/>
      <c r="AA284" s="69"/>
      <c r="AB284" s="69"/>
      <c r="AC284" s="69"/>
      <c r="AD284" s="73"/>
      <c r="AE284" s="73"/>
      <c r="AF284" s="73"/>
      <c r="AG284" s="73"/>
      <c r="AH284" s="73"/>
      <c r="AI284" s="73"/>
      <c r="AJ284" s="73"/>
      <c r="AK284" s="73"/>
      <c r="AL284" s="73"/>
      <c r="AM284" s="73"/>
      <c r="AN284" s="73"/>
      <c r="AO284" s="73"/>
      <c r="AP284" s="71"/>
      <c r="AQ284" s="73"/>
      <c r="AR284" s="73"/>
      <c r="AS284" s="73"/>
      <c r="AT284" s="73"/>
      <c r="AU284" s="69"/>
      <c r="AV284" s="73"/>
      <c r="AW284" s="73"/>
    </row>
    <row r="285" spans="1:50" ht="14.25" x14ac:dyDescent="0.2">
      <c r="A285" s="97"/>
      <c r="B285" s="97"/>
      <c r="C285" s="97"/>
      <c r="D285" s="98"/>
      <c r="E285" s="98"/>
      <c r="F285" s="98"/>
      <c r="G285" s="98"/>
      <c r="H285" s="98"/>
      <c r="I285" s="98"/>
      <c r="J285" s="73"/>
      <c r="K285" s="73"/>
      <c r="L285" s="73"/>
      <c r="M285" s="73"/>
      <c r="N285" s="73"/>
      <c r="O285" s="73"/>
      <c r="P285" s="73"/>
      <c r="Q285" s="73"/>
      <c r="R285" s="73"/>
      <c r="S285" s="73"/>
      <c r="T285" s="73"/>
      <c r="U285" s="73"/>
      <c r="V285" s="73"/>
      <c r="W285" s="73"/>
      <c r="X285" s="73"/>
      <c r="Y285" s="73"/>
      <c r="Z285" s="73"/>
      <c r="AA285" s="69"/>
      <c r="AB285" s="69"/>
      <c r="AC285" s="69"/>
      <c r="AD285" s="73"/>
      <c r="AE285" s="73"/>
      <c r="AF285" s="73"/>
      <c r="AG285" s="73"/>
      <c r="AH285" s="73"/>
      <c r="AI285" s="73"/>
      <c r="AJ285" s="73"/>
      <c r="AK285" s="73"/>
      <c r="AL285" s="73"/>
      <c r="AM285" s="73"/>
      <c r="AN285" s="73"/>
      <c r="AO285" s="73"/>
      <c r="AP285" s="71"/>
      <c r="AQ285" s="73"/>
      <c r="AR285" s="73"/>
      <c r="AS285" s="73"/>
      <c r="AT285" s="73"/>
      <c r="AU285" s="69"/>
      <c r="AV285" s="73"/>
      <c r="AW285" s="73"/>
    </row>
    <row r="286" spans="1:50" ht="14.25" x14ac:dyDescent="0.2">
      <c r="A286" s="97"/>
      <c r="B286" s="97"/>
      <c r="C286" s="97"/>
      <c r="D286" s="98"/>
      <c r="E286" s="98"/>
      <c r="F286" s="98"/>
      <c r="G286" s="98"/>
      <c r="H286" s="98"/>
      <c r="I286" s="98"/>
      <c r="J286" s="73"/>
      <c r="K286" s="73"/>
      <c r="L286" s="73"/>
      <c r="M286" s="73"/>
      <c r="N286" s="73"/>
      <c r="O286" s="73"/>
      <c r="P286" s="73"/>
      <c r="Q286" s="73"/>
      <c r="R286" s="73"/>
      <c r="S286" s="73"/>
      <c r="T286" s="73"/>
      <c r="U286" s="73"/>
      <c r="V286" s="73"/>
      <c r="W286" s="73"/>
      <c r="X286" s="73"/>
      <c r="Y286" s="73"/>
      <c r="Z286" s="73"/>
      <c r="AA286" s="69"/>
      <c r="AB286" s="69"/>
      <c r="AC286" s="69"/>
      <c r="AD286" s="73"/>
      <c r="AE286" s="73"/>
      <c r="AF286" s="73"/>
      <c r="AG286" s="73"/>
      <c r="AH286" s="73"/>
      <c r="AI286" s="73"/>
      <c r="AJ286" s="73"/>
      <c r="AK286" s="73"/>
      <c r="AL286" s="73"/>
      <c r="AM286" s="73"/>
      <c r="AN286" s="73"/>
      <c r="AO286" s="73"/>
      <c r="AP286" s="71"/>
      <c r="AQ286" s="73"/>
      <c r="AR286" s="73"/>
      <c r="AS286" s="73"/>
      <c r="AT286" s="73"/>
      <c r="AU286" s="69"/>
      <c r="AV286" s="73"/>
      <c r="AW286" s="73"/>
    </row>
    <row r="287" spans="1:50" ht="14.25" x14ac:dyDescent="0.2">
      <c r="A287" s="97"/>
      <c r="B287" s="97"/>
      <c r="C287" s="97"/>
      <c r="D287" s="98"/>
      <c r="E287" s="98"/>
      <c r="F287" s="98"/>
      <c r="G287" s="98"/>
      <c r="H287" s="98"/>
      <c r="I287" s="98"/>
      <c r="J287" s="73"/>
      <c r="K287" s="73"/>
      <c r="L287" s="73"/>
      <c r="M287" s="73"/>
      <c r="N287" s="73"/>
      <c r="O287" s="73"/>
      <c r="P287" s="73"/>
      <c r="Q287" s="73"/>
      <c r="R287" s="73"/>
      <c r="S287" s="73"/>
      <c r="T287" s="73"/>
      <c r="U287" s="73"/>
      <c r="V287" s="73"/>
      <c r="W287" s="73"/>
      <c r="X287" s="73"/>
      <c r="Y287" s="73"/>
      <c r="Z287" s="73"/>
      <c r="AA287" s="69"/>
      <c r="AB287" s="69"/>
      <c r="AC287" s="69"/>
      <c r="AD287" s="73"/>
      <c r="AE287" s="73"/>
      <c r="AF287" s="73"/>
      <c r="AG287" s="73"/>
      <c r="AH287" s="73"/>
      <c r="AI287" s="73"/>
      <c r="AJ287" s="73"/>
      <c r="AK287" s="73"/>
      <c r="AL287" s="73"/>
      <c r="AM287" s="73"/>
      <c r="AN287" s="73"/>
      <c r="AO287" s="73"/>
      <c r="AP287" s="71"/>
      <c r="AQ287" s="73"/>
      <c r="AR287" s="73"/>
      <c r="AS287" s="73"/>
      <c r="AT287" s="73"/>
      <c r="AU287" s="69"/>
      <c r="AV287" s="73"/>
      <c r="AW287" s="73"/>
    </row>
    <row r="288" spans="1:50" ht="14.25" x14ac:dyDescent="0.2">
      <c r="A288" s="97"/>
      <c r="B288" s="97"/>
      <c r="C288" s="97"/>
      <c r="D288" s="98"/>
      <c r="E288" s="98"/>
      <c r="F288" s="98"/>
      <c r="G288" s="98"/>
      <c r="H288" s="98"/>
      <c r="I288" s="98"/>
      <c r="J288" s="73"/>
      <c r="K288" s="73"/>
      <c r="L288" s="73"/>
      <c r="M288" s="73"/>
      <c r="N288" s="73"/>
      <c r="O288" s="73"/>
      <c r="P288" s="73"/>
      <c r="Q288" s="73"/>
      <c r="R288" s="73"/>
      <c r="S288" s="73"/>
      <c r="T288" s="73"/>
      <c r="U288" s="73"/>
      <c r="V288" s="73"/>
      <c r="W288" s="73"/>
      <c r="X288" s="73"/>
      <c r="Y288" s="73"/>
      <c r="Z288" s="73"/>
      <c r="AA288" s="69"/>
      <c r="AB288" s="69"/>
      <c r="AC288" s="69"/>
      <c r="AD288" s="73"/>
      <c r="AE288" s="73"/>
      <c r="AF288" s="73"/>
      <c r="AG288" s="73"/>
      <c r="AH288" s="73"/>
      <c r="AI288" s="73"/>
      <c r="AJ288" s="73"/>
      <c r="AK288" s="73"/>
      <c r="AL288" s="73"/>
      <c r="AM288" s="73"/>
      <c r="AN288" s="73"/>
      <c r="AO288" s="73"/>
      <c r="AP288" s="71"/>
      <c r="AQ288" s="73"/>
      <c r="AR288" s="73"/>
      <c r="AS288" s="73"/>
      <c r="AT288" s="73"/>
      <c r="AU288" s="69"/>
      <c r="AV288" s="73"/>
      <c r="AW288" s="73"/>
    </row>
    <row r="289" spans="1:49" ht="14.25" x14ac:dyDescent="0.2">
      <c r="A289" s="97"/>
      <c r="B289" s="97"/>
      <c r="C289" s="97"/>
      <c r="D289" s="98"/>
      <c r="E289" s="98"/>
      <c r="F289" s="98"/>
      <c r="G289" s="98"/>
      <c r="H289" s="98"/>
      <c r="I289" s="98"/>
      <c r="J289" s="73"/>
      <c r="K289" s="73"/>
      <c r="L289" s="73"/>
      <c r="M289" s="73"/>
      <c r="N289" s="73"/>
      <c r="O289" s="73"/>
      <c r="P289" s="73"/>
      <c r="Q289" s="73"/>
      <c r="R289" s="73"/>
      <c r="S289" s="73"/>
      <c r="T289" s="73"/>
      <c r="U289" s="73"/>
      <c r="V289" s="73"/>
      <c r="W289" s="73"/>
      <c r="X289" s="73"/>
      <c r="Y289" s="73"/>
      <c r="Z289" s="73"/>
      <c r="AA289" s="69"/>
      <c r="AB289" s="69"/>
      <c r="AC289" s="69"/>
      <c r="AD289" s="73"/>
      <c r="AE289" s="73"/>
      <c r="AF289" s="73"/>
      <c r="AG289" s="73"/>
      <c r="AH289" s="73"/>
      <c r="AI289" s="73"/>
      <c r="AJ289" s="73"/>
      <c r="AK289" s="73"/>
      <c r="AL289" s="73"/>
      <c r="AM289" s="73"/>
      <c r="AN289" s="73"/>
      <c r="AO289" s="73"/>
      <c r="AP289" s="71"/>
      <c r="AQ289" s="73"/>
      <c r="AR289" s="73"/>
      <c r="AS289" s="73"/>
      <c r="AT289" s="73"/>
      <c r="AU289" s="69"/>
      <c r="AV289" s="73"/>
      <c r="AW289" s="73"/>
    </row>
    <row r="290" spans="1:49" ht="14.25" x14ac:dyDescent="0.2">
      <c r="A290" s="97"/>
      <c r="B290" s="97"/>
      <c r="C290" s="97"/>
      <c r="D290" s="98"/>
      <c r="E290" s="98"/>
      <c r="F290" s="98"/>
      <c r="G290" s="152"/>
      <c r="H290" s="98"/>
      <c r="I290" s="98"/>
      <c r="J290" s="73"/>
      <c r="K290" s="73"/>
      <c r="L290" s="73"/>
      <c r="M290" s="73"/>
      <c r="N290" s="73"/>
      <c r="O290" s="73"/>
      <c r="P290" s="73"/>
      <c r="Q290" s="73"/>
      <c r="R290" s="73"/>
      <c r="S290" s="73"/>
      <c r="T290" s="73"/>
      <c r="U290" s="73"/>
      <c r="V290" s="73"/>
      <c r="W290" s="73"/>
      <c r="X290" s="73"/>
      <c r="Y290" s="73"/>
      <c r="Z290" s="73"/>
      <c r="AA290" s="69"/>
      <c r="AB290" s="69"/>
      <c r="AC290" s="69"/>
      <c r="AD290" s="73"/>
      <c r="AE290" s="73"/>
      <c r="AF290" s="73"/>
      <c r="AG290" s="73"/>
      <c r="AH290" s="73"/>
      <c r="AI290" s="73"/>
      <c r="AJ290" s="73"/>
      <c r="AK290" s="73"/>
      <c r="AL290" s="73"/>
      <c r="AM290" s="73"/>
      <c r="AN290" s="73"/>
      <c r="AO290" s="73"/>
      <c r="AP290" s="71"/>
      <c r="AQ290" s="73"/>
      <c r="AR290" s="73"/>
      <c r="AS290" s="73"/>
      <c r="AT290" s="73"/>
      <c r="AU290" s="69"/>
      <c r="AV290" s="73"/>
      <c r="AW290" s="73"/>
    </row>
    <row r="291" spans="1:49" ht="14.25" x14ac:dyDescent="0.2">
      <c r="A291" s="97"/>
      <c r="B291" s="97"/>
      <c r="C291" s="97"/>
      <c r="D291" s="98"/>
      <c r="E291" s="98"/>
      <c r="F291" s="98"/>
      <c r="G291" s="98"/>
      <c r="H291" s="98"/>
      <c r="I291" s="98"/>
      <c r="J291" s="73"/>
      <c r="K291" s="73"/>
      <c r="L291" s="73"/>
      <c r="M291" s="73"/>
      <c r="N291" s="73"/>
      <c r="O291" s="73"/>
      <c r="P291" s="73"/>
      <c r="Q291" s="73"/>
      <c r="R291" s="73"/>
      <c r="S291" s="73"/>
      <c r="T291" s="73"/>
      <c r="U291" s="73"/>
      <c r="V291" s="73"/>
      <c r="W291" s="73"/>
      <c r="X291" s="73"/>
      <c r="Y291" s="73"/>
      <c r="Z291" s="73"/>
      <c r="AA291" s="69"/>
      <c r="AB291" s="69"/>
      <c r="AC291" s="69"/>
      <c r="AD291" s="73"/>
      <c r="AE291" s="73"/>
      <c r="AF291" s="73"/>
      <c r="AG291" s="73"/>
      <c r="AH291" s="73"/>
      <c r="AI291" s="73"/>
      <c r="AJ291" s="73"/>
      <c r="AK291" s="73"/>
      <c r="AL291" s="73"/>
      <c r="AM291" s="73"/>
      <c r="AN291" s="73"/>
      <c r="AO291" s="73"/>
      <c r="AP291" s="71"/>
      <c r="AQ291" s="73"/>
      <c r="AR291" s="73"/>
      <c r="AS291" s="73"/>
      <c r="AT291" s="73"/>
      <c r="AU291" s="69"/>
      <c r="AV291" s="73"/>
      <c r="AW291" s="73"/>
    </row>
    <row r="292" spans="1:49" ht="14.25" x14ac:dyDescent="0.2">
      <c r="A292" s="97"/>
      <c r="B292" s="97"/>
      <c r="C292" s="97"/>
      <c r="D292" s="98"/>
      <c r="E292" s="98"/>
      <c r="F292" s="98"/>
      <c r="G292" s="98"/>
      <c r="H292" s="98"/>
      <c r="I292" s="98"/>
      <c r="J292" s="73"/>
      <c r="K292" s="73"/>
      <c r="L292" s="73"/>
      <c r="M292" s="73"/>
      <c r="N292" s="73"/>
      <c r="O292" s="73"/>
      <c r="P292" s="73"/>
      <c r="Q292" s="73"/>
      <c r="R292" s="73"/>
      <c r="S292" s="73"/>
      <c r="T292" s="73"/>
      <c r="U292" s="73"/>
      <c r="V292" s="73"/>
      <c r="W292" s="73"/>
      <c r="X292" s="73"/>
      <c r="Y292" s="73"/>
      <c r="Z292" s="73"/>
      <c r="AA292" s="69"/>
      <c r="AB292" s="69"/>
      <c r="AC292" s="69"/>
      <c r="AD292" s="73"/>
      <c r="AE292" s="73"/>
      <c r="AF292" s="73"/>
      <c r="AG292" s="73"/>
      <c r="AH292" s="73"/>
      <c r="AI292" s="73"/>
      <c r="AJ292" s="73"/>
      <c r="AK292" s="73"/>
      <c r="AL292" s="73"/>
      <c r="AM292" s="73"/>
      <c r="AN292" s="73"/>
      <c r="AO292" s="73"/>
      <c r="AP292" s="71"/>
      <c r="AQ292" s="73"/>
      <c r="AR292" s="73"/>
      <c r="AS292" s="73"/>
      <c r="AT292" s="73"/>
      <c r="AU292" s="69"/>
      <c r="AV292" s="73"/>
      <c r="AW292" s="73"/>
    </row>
    <row r="293" spans="1:49" ht="14.25" x14ac:dyDescent="0.2">
      <c r="A293" s="97"/>
      <c r="B293" s="97"/>
      <c r="C293" s="97"/>
      <c r="D293" s="98"/>
      <c r="E293" s="98"/>
      <c r="F293" s="98"/>
      <c r="G293" s="98"/>
      <c r="H293" s="98"/>
      <c r="I293" s="98"/>
      <c r="J293" s="73"/>
      <c r="K293" s="73"/>
      <c r="L293" s="73"/>
      <c r="M293" s="73"/>
      <c r="N293" s="73"/>
      <c r="O293" s="73"/>
      <c r="P293" s="73"/>
      <c r="Q293" s="73"/>
      <c r="R293" s="73"/>
      <c r="S293" s="73"/>
      <c r="T293" s="73"/>
      <c r="U293" s="73"/>
      <c r="V293" s="73"/>
      <c r="W293" s="73"/>
      <c r="X293" s="73"/>
      <c r="Y293" s="73"/>
      <c r="Z293" s="73"/>
      <c r="AA293" s="69"/>
      <c r="AB293" s="69"/>
      <c r="AC293" s="69"/>
      <c r="AD293" s="73"/>
      <c r="AE293" s="73"/>
      <c r="AF293" s="73"/>
      <c r="AG293" s="73"/>
      <c r="AH293" s="73"/>
      <c r="AI293" s="73"/>
      <c r="AJ293" s="73"/>
      <c r="AK293" s="73"/>
      <c r="AL293" s="73"/>
      <c r="AM293" s="73"/>
      <c r="AN293" s="73"/>
      <c r="AO293" s="73"/>
      <c r="AP293" s="71"/>
      <c r="AQ293" s="73"/>
      <c r="AR293" s="73"/>
      <c r="AS293" s="73"/>
      <c r="AT293" s="73"/>
      <c r="AU293" s="69"/>
      <c r="AV293" s="73"/>
      <c r="AW293" s="73"/>
    </row>
    <row r="294" spans="1:49" ht="14.25" x14ac:dyDescent="0.2">
      <c r="A294" s="97"/>
      <c r="B294" s="97"/>
      <c r="C294" s="97"/>
      <c r="D294" s="98"/>
      <c r="E294" s="98"/>
      <c r="F294" s="98"/>
      <c r="G294" s="98"/>
      <c r="H294" s="98"/>
      <c r="I294" s="98"/>
      <c r="J294" s="73"/>
      <c r="K294" s="73"/>
      <c r="L294" s="73"/>
      <c r="M294" s="73"/>
      <c r="N294" s="73"/>
      <c r="O294" s="73"/>
      <c r="P294" s="73"/>
      <c r="Q294" s="73"/>
      <c r="R294" s="73"/>
      <c r="S294" s="73"/>
      <c r="T294" s="73"/>
      <c r="U294" s="73"/>
      <c r="V294" s="73"/>
      <c r="W294" s="73"/>
      <c r="X294" s="73"/>
      <c r="Y294" s="73"/>
      <c r="Z294" s="73"/>
      <c r="AA294" s="69"/>
      <c r="AB294" s="69"/>
      <c r="AC294" s="69"/>
      <c r="AD294" s="73"/>
      <c r="AE294" s="73"/>
      <c r="AF294" s="73"/>
      <c r="AG294" s="73"/>
      <c r="AH294" s="73"/>
      <c r="AI294" s="73"/>
      <c r="AJ294" s="73"/>
      <c r="AK294" s="73"/>
      <c r="AL294" s="73"/>
      <c r="AM294" s="73"/>
      <c r="AN294" s="73"/>
      <c r="AO294" s="73"/>
      <c r="AP294" s="71"/>
      <c r="AQ294" s="73"/>
      <c r="AR294" s="73"/>
      <c r="AS294" s="73"/>
      <c r="AT294" s="73"/>
      <c r="AU294" s="69"/>
      <c r="AV294" s="73"/>
      <c r="AW294" s="73"/>
    </row>
    <row r="295" spans="1:49" ht="14.25" x14ac:dyDescent="0.2">
      <c r="A295" s="97"/>
      <c r="B295" s="97"/>
      <c r="C295" s="97"/>
      <c r="D295" s="98"/>
      <c r="E295" s="98"/>
      <c r="F295" s="98"/>
      <c r="G295" s="98"/>
      <c r="H295" s="98"/>
      <c r="I295" s="98"/>
      <c r="J295" s="73"/>
      <c r="K295" s="73"/>
      <c r="L295" s="73"/>
      <c r="M295" s="73"/>
      <c r="N295" s="73"/>
      <c r="O295" s="73"/>
      <c r="P295" s="73"/>
      <c r="Q295" s="73"/>
      <c r="R295" s="73"/>
      <c r="S295" s="73"/>
      <c r="T295" s="73"/>
      <c r="U295" s="73"/>
      <c r="V295" s="73"/>
      <c r="W295" s="73"/>
      <c r="X295" s="73"/>
      <c r="Y295" s="73"/>
      <c r="Z295" s="73"/>
      <c r="AA295" s="69"/>
      <c r="AB295" s="69"/>
      <c r="AC295" s="69"/>
      <c r="AD295" s="73"/>
      <c r="AE295" s="73"/>
      <c r="AF295" s="73"/>
      <c r="AG295" s="73"/>
      <c r="AH295" s="73"/>
      <c r="AI295" s="73"/>
      <c r="AJ295" s="73"/>
      <c r="AK295" s="73"/>
      <c r="AL295" s="73"/>
      <c r="AM295" s="73"/>
      <c r="AN295" s="73"/>
      <c r="AO295" s="73"/>
      <c r="AP295" s="71"/>
      <c r="AQ295" s="73"/>
      <c r="AR295" s="73"/>
      <c r="AS295" s="73"/>
      <c r="AT295" s="73"/>
      <c r="AU295" s="69"/>
      <c r="AV295" s="73"/>
      <c r="AW295" s="73"/>
    </row>
    <row r="296" spans="1:49" ht="14.25" x14ac:dyDescent="0.2">
      <c r="A296" s="97"/>
      <c r="B296" s="97"/>
      <c r="C296" s="97"/>
      <c r="D296" s="98"/>
      <c r="E296" s="98"/>
      <c r="F296" s="98"/>
      <c r="G296" s="98"/>
      <c r="H296" s="98"/>
      <c r="I296" s="98"/>
      <c r="J296" s="73"/>
      <c r="K296" s="73"/>
      <c r="L296" s="73"/>
      <c r="M296" s="73"/>
      <c r="N296" s="73"/>
      <c r="O296" s="73"/>
      <c r="P296" s="73"/>
      <c r="Q296" s="73"/>
      <c r="R296" s="73"/>
      <c r="S296" s="73"/>
      <c r="T296" s="73"/>
      <c r="U296" s="73"/>
      <c r="V296" s="73"/>
      <c r="W296" s="73"/>
      <c r="X296" s="73"/>
      <c r="Y296" s="73"/>
      <c r="Z296" s="73"/>
      <c r="AA296" s="69"/>
      <c r="AB296" s="69"/>
      <c r="AC296" s="69"/>
      <c r="AD296" s="73"/>
      <c r="AE296" s="73"/>
      <c r="AF296" s="73"/>
      <c r="AG296" s="73"/>
      <c r="AH296" s="73"/>
      <c r="AI296" s="73"/>
      <c r="AJ296" s="73"/>
      <c r="AK296" s="73"/>
      <c r="AL296" s="73"/>
      <c r="AM296" s="73"/>
      <c r="AN296" s="73"/>
      <c r="AO296" s="73"/>
      <c r="AP296" s="71"/>
      <c r="AQ296" s="73"/>
      <c r="AR296" s="73"/>
      <c r="AS296" s="73"/>
      <c r="AT296" s="73"/>
      <c r="AU296" s="69"/>
      <c r="AV296" s="73"/>
      <c r="AW296" s="73"/>
    </row>
    <row r="297" spans="1:49" ht="14.25" x14ac:dyDescent="0.2">
      <c r="A297" s="97"/>
      <c r="B297" s="97"/>
      <c r="C297" s="97"/>
      <c r="D297" s="98"/>
      <c r="E297" s="98"/>
      <c r="F297" s="98"/>
      <c r="G297" s="98"/>
      <c r="H297" s="98"/>
      <c r="I297" s="98"/>
      <c r="J297" s="73"/>
      <c r="K297" s="73"/>
      <c r="L297" s="73"/>
      <c r="M297" s="73"/>
      <c r="N297" s="73"/>
      <c r="O297" s="73"/>
      <c r="P297" s="73"/>
      <c r="Q297" s="73"/>
      <c r="R297" s="73"/>
      <c r="S297" s="73"/>
      <c r="T297" s="73"/>
      <c r="U297" s="73"/>
      <c r="V297" s="73"/>
      <c r="W297" s="73"/>
      <c r="X297" s="73"/>
      <c r="Y297" s="73"/>
      <c r="Z297" s="73"/>
      <c r="AA297" s="69"/>
      <c r="AB297" s="69"/>
      <c r="AC297" s="69"/>
      <c r="AD297" s="73"/>
      <c r="AE297" s="73"/>
      <c r="AF297" s="73"/>
      <c r="AG297" s="73"/>
      <c r="AH297" s="73"/>
      <c r="AI297" s="73"/>
      <c r="AJ297" s="73"/>
      <c r="AK297" s="73"/>
      <c r="AL297" s="73"/>
      <c r="AM297" s="73"/>
      <c r="AN297" s="73"/>
      <c r="AO297" s="73"/>
      <c r="AP297" s="71"/>
      <c r="AQ297" s="73"/>
      <c r="AR297" s="73"/>
      <c r="AS297" s="73"/>
      <c r="AT297" s="73"/>
      <c r="AU297" s="69"/>
      <c r="AV297" s="73"/>
      <c r="AW297" s="73"/>
    </row>
    <row r="298" spans="1:49" ht="14.25" x14ac:dyDescent="0.2">
      <c r="A298" s="97"/>
      <c r="B298" s="97"/>
      <c r="C298" s="97"/>
      <c r="D298" s="98"/>
      <c r="E298" s="98"/>
      <c r="F298" s="98"/>
      <c r="G298" s="98"/>
      <c r="H298" s="98"/>
      <c r="I298" s="98"/>
      <c r="J298" s="73"/>
      <c r="K298" s="73"/>
      <c r="L298" s="73"/>
      <c r="M298" s="73"/>
      <c r="N298" s="73"/>
      <c r="O298" s="73"/>
      <c r="P298" s="73"/>
      <c r="Q298" s="73"/>
      <c r="R298" s="73"/>
      <c r="S298" s="73"/>
      <c r="T298" s="73"/>
      <c r="U298" s="73"/>
      <c r="V298" s="73"/>
      <c r="W298" s="73"/>
      <c r="X298" s="73"/>
      <c r="Y298" s="73"/>
      <c r="Z298" s="73"/>
      <c r="AA298" s="69"/>
      <c r="AB298" s="69"/>
      <c r="AC298" s="69"/>
      <c r="AD298" s="73"/>
      <c r="AE298" s="73"/>
      <c r="AF298" s="73"/>
      <c r="AG298" s="73"/>
      <c r="AH298" s="73"/>
      <c r="AI298" s="73"/>
      <c r="AJ298" s="73"/>
      <c r="AK298" s="73"/>
      <c r="AL298" s="73"/>
      <c r="AM298" s="73"/>
      <c r="AN298" s="73"/>
      <c r="AO298" s="73"/>
      <c r="AP298" s="71"/>
      <c r="AQ298" s="73"/>
      <c r="AR298" s="73"/>
      <c r="AS298" s="73"/>
      <c r="AT298" s="73"/>
      <c r="AU298" s="69"/>
      <c r="AV298" s="73"/>
      <c r="AW298" s="73"/>
    </row>
    <row r="299" spans="1:49" ht="14.25" x14ac:dyDescent="0.2">
      <c r="A299" s="97"/>
      <c r="B299" s="97"/>
      <c r="C299" s="97"/>
      <c r="D299" s="98"/>
      <c r="E299" s="98"/>
      <c r="F299" s="98"/>
      <c r="G299" s="98"/>
      <c r="H299" s="98"/>
      <c r="I299" s="98"/>
      <c r="J299" s="73"/>
      <c r="K299" s="73"/>
      <c r="L299" s="73"/>
      <c r="M299" s="73"/>
      <c r="N299" s="73"/>
      <c r="O299" s="73"/>
      <c r="P299" s="73"/>
      <c r="Q299" s="73"/>
      <c r="R299" s="73"/>
      <c r="S299" s="73"/>
      <c r="T299" s="73"/>
      <c r="U299" s="73"/>
      <c r="V299" s="73"/>
      <c r="W299" s="73"/>
      <c r="X299" s="73"/>
      <c r="Y299" s="73"/>
      <c r="Z299" s="73"/>
      <c r="AA299" s="69"/>
      <c r="AB299" s="69"/>
      <c r="AC299" s="69"/>
      <c r="AD299" s="73"/>
      <c r="AE299" s="73"/>
      <c r="AF299" s="73"/>
      <c r="AG299" s="73"/>
      <c r="AH299" s="73"/>
      <c r="AI299" s="73"/>
      <c r="AJ299" s="73"/>
      <c r="AK299" s="73"/>
      <c r="AL299" s="73"/>
      <c r="AM299" s="73"/>
      <c r="AN299" s="73"/>
      <c r="AO299" s="73"/>
      <c r="AP299" s="71"/>
      <c r="AQ299" s="73"/>
      <c r="AR299" s="73"/>
      <c r="AS299" s="73"/>
      <c r="AT299" s="73"/>
      <c r="AU299" s="69"/>
      <c r="AV299" s="73"/>
      <c r="AW299" s="73"/>
    </row>
    <row r="300" spans="1:49" ht="14.25" x14ac:dyDescent="0.2">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69"/>
      <c r="AB300" s="69"/>
      <c r="AC300" s="69"/>
      <c r="AD300" s="73"/>
      <c r="AE300" s="73"/>
      <c r="AF300" s="73"/>
      <c r="AG300" s="73"/>
      <c r="AH300" s="73"/>
      <c r="AI300" s="73"/>
      <c r="AJ300" s="73"/>
      <c r="AK300" s="73"/>
      <c r="AL300" s="73"/>
      <c r="AM300" s="73"/>
      <c r="AN300" s="73"/>
      <c r="AO300" s="73"/>
      <c r="AP300" s="71"/>
      <c r="AQ300" s="73"/>
      <c r="AR300" s="73"/>
      <c r="AS300" s="73"/>
      <c r="AT300" s="73"/>
      <c r="AU300" s="69"/>
      <c r="AV300" s="73"/>
      <c r="AW300" s="73"/>
    </row>
    <row r="301" spans="1:49" ht="14.25" x14ac:dyDescent="0.2">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69"/>
      <c r="AB301" s="69"/>
      <c r="AC301" s="69"/>
      <c r="AD301" s="73"/>
      <c r="AE301" s="73"/>
      <c r="AF301" s="73"/>
      <c r="AG301" s="73"/>
      <c r="AH301" s="73"/>
      <c r="AI301" s="73"/>
      <c r="AJ301" s="73"/>
      <c r="AK301" s="73"/>
      <c r="AL301" s="73"/>
      <c r="AM301" s="73"/>
      <c r="AN301" s="73"/>
      <c r="AO301" s="73"/>
      <c r="AP301" s="71"/>
      <c r="AQ301" s="73"/>
      <c r="AR301" s="73"/>
      <c r="AS301" s="73"/>
      <c r="AT301" s="73"/>
      <c r="AU301" s="69"/>
      <c r="AV301" s="73"/>
      <c r="AW301" s="73"/>
    </row>
    <row r="302" spans="1:49" ht="14.25" x14ac:dyDescent="0.2">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69"/>
      <c r="AB302" s="69"/>
      <c r="AC302" s="69"/>
      <c r="AD302" s="73"/>
      <c r="AE302" s="73"/>
      <c r="AF302" s="73"/>
      <c r="AG302" s="73"/>
      <c r="AH302" s="73"/>
      <c r="AI302" s="73"/>
      <c r="AJ302" s="73"/>
      <c r="AK302" s="73"/>
      <c r="AL302" s="73"/>
      <c r="AM302" s="73"/>
      <c r="AN302" s="73"/>
      <c r="AO302" s="73"/>
      <c r="AP302" s="71"/>
      <c r="AQ302" s="73"/>
      <c r="AR302" s="73"/>
      <c r="AS302" s="73"/>
      <c r="AT302" s="73"/>
      <c r="AU302" s="69"/>
      <c r="AV302" s="73"/>
      <c r="AW302" s="73"/>
    </row>
    <row r="303" spans="1:49" ht="14.25" x14ac:dyDescent="0.2">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69"/>
      <c r="AB303" s="69"/>
      <c r="AC303" s="69"/>
      <c r="AD303" s="73"/>
      <c r="AE303" s="73"/>
      <c r="AF303" s="73"/>
      <c r="AG303" s="73"/>
      <c r="AH303" s="73"/>
      <c r="AI303" s="73"/>
      <c r="AJ303" s="73"/>
      <c r="AK303" s="73"/>
      <c r="AL303" s="73"/>
      <c r="AM303" s="73"/>
      <c r="AN303" s="73"/>
      <c r="AO303" s="73"/>
      <c r="AP303" s="71"/>
      <c r="AQ303" s="73"/>
      <c r="AR303" s="73"/>
      <c r="AS303" s="73"/>
      <c r="AT303" s="73"/>
      <c r="AU303" s="69"/>
      <c r="AV303" s="73"/>
      <c r="AW303" s="73"/>
    </row>
    <row r="304" spans="1:49" ht="14.25" x14ac:dyDescent="0.2">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69"/>
      <c r="AB304" s="69"/>
      <c r="AC304" s="69"/>
      <c r="AD304" s="73"/>
      <c r="AE304" s="73"/>
      <c r="AF304" s="73"/>
      <c r="AG304" s="73"/>
      <c r="AH304" s="73"/>
      <c r="AI304" s="73"/>
      <c r="AJ304" s="73"/>
      <c r="AK304" s="73"/>
      <c r="AL304" s="73"/>
      <c r="AM304" s="73"/>
      <c r="AN304" s="73"/>
      <c r="AO304" s="73"/>
      <c r="AP304" s="71"/>
      <c r="AQ304" s="73"/>
      <c r="AR304" s="73"/>
      <c r="AS304" s="73"/>
      <c r="AT304" s="73"/>
      <c r="AU304" s="69"/>
      <c r="AV304" s="73"/>
      <c r="AW304" s="73"/>
    </row>
    <row r="305" spans="1:49" ht="14.25" x14ac:dyDescent="0.2">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69"/>
      <c r="AB305" s="69"/>
      <c r="AC305" s="69"/>
      <c r="AD305" s="73"/>
      <c r="AE305" s="73"/>
      <c r="AF305" s="73"/>
      <c r="AG305" s="73"/>
      <c r="AH305" s="73"/>
      <c r="AI305" s="73"/>
      <c r="AJ305" s="73"/>
      <c r="AK305" s="73"/>
      <c r="AL305" s="73"/>
      <c r="AM305" s="73"/>
      <c r="AN305" s="73"/>
      <c r="AO305" s="73"/>
      <c r="AP305" s="71"/>
      <c r="AQ305" s="73"/>
      <c r="AR305" s="73"/>
      <c r="AS305" s="73"/>
      <c r="AT305" s="73"/>
      <c r="AU305" s="69"/>
      <c r="AV305" s="73"/>
      <c r="AW305" s="73"/>
    </row>
    <row r="306" spans="1:49" ht="14.25" x14ac:dyDescent="0.2">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69"/>
      <c r="AB306" s="69"/>
      <c r="AC306" s="69"/>
      <c r="AD306" s="73"/>
      <c r="AE306" s="73"/>
      <c r="AF306" s="73"/>
      <c r="AG306" s="73"/>
      <c r="AH306" s="73"/>
      <c r="AI306" s="73"/>
      <c r="AJ306" s="73"/>
      <c r="AK306" s="73"/>
      <c r="AL306" s="73"/>
      <c r="AM306" s="73"/>
      <c r="AN306" s="73"/>
      <c r="AO306" s="73"/>
      <c r="AP306" s="71"/>
      <c r="AQ306" s="73"/>
      <c r="AR306" s="73"/>
      <c r="AS306" s="73"/>
      <c r="AT306" s="73"/>
      <c r="AU306" s="69"/>
      <c r="AV306" s="73"/>
      <c r="AW306" s="73"/>
    </row>
    <row r="307" spans="1:49" ht="14.25" x14ac:dyDescent="0.2">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69"/>
      <c r="AB307" s="69"/>
      <c r="AC307" s="69"/>
      <c r="AD307" s="73"/>
      <c r="AE307" s="73"/>
      <c r="AF307" s="73"/>
      <c r="AG307" s="73"/>
      <c r="AH307" s="73"/>
      <c r="AI307" s="73"/>
      <c r="AJ307" s="73"/>
      <c r="AK307" s="73"/>
      <c r="AL307" s="73"/>
      <c r="AM307" s="73"/>
      <c r="AN307" s="73"/>
      <c r="AO307" s="73"/>
      <c r="AP307" s="71"/>
      <c r="AQ307" s="73"/>
      <c r="AR307" s="73"/>
      <c r="AS307" s="73"/>
      <c r="AT307" s="73"/>
      <c r="AU307" s="69"/>
      <c r="AV307" s="73"/>
      <c r="AW307" s="73"/>
    </row>
    <row r="308" spans="1:49" ht="14.25" x14ac:dyDescent="0.2">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69"/>
      <c r="AB308" s="69"/>
      <c r="AC308" s="69"/>
      <c r="AD308" s="73"/>
      <c r="AE308" s="73"/>
      <c r="AF308" s="73"/>
      <c r="AG308" s="73"/>
      <c r="AH308" s="73"/>
      <c r="AI308" s="73"/>
      <c r="AJ308" s="73"/>
      <c r="AK308" s="73"/>
      <c r="AL308" s="73"/>
      <c r="AM308" s="73"/>
      <c r="AN308" s="73"/>
      <c r="AO308" s="73"/>
      <c r="AP308" s="71"/>
      <c r="AQ308" s="73"/>
      <c r="AR308" s="73"/>
      <c r="AS308" s="73"/>
      <c r="AT308" s="73"/>
      <c r="AU308" s="69"/>
      <c r="AV308" s="73"/>
      <c r="AW308" s="73"/>
    </row>
    <row r="309" spans="1:49" ht="14.25" x14ac:dyDescent="0.2">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69"/>
      <c r="AB309" s="69"/>
      <c r="AC309" s="69"/>
      <c r="AD309" s="73"/>
      <c r="AE309" s="73"/>
      <c r="AF309" s="73"/>
      <c r="AG309" s="73"/>
      <c r="AH309" s="73"/>
      <c r="AI309" s="73"/>
      <c r="AJ309" s="73"/>
      <c r="AK309" s="73"/>
      <c r="AL309" s="73"/>
      <c r="AM309" s="73"/>
      <c r="AN309" s="73"/>
      <c r="AO309" s="73"/>
      <c r="AP309" s="71"/>
      <c r="AQ309" s="73"/>
      <c r="AR309" s="73"/>
      <c r="AS309" s="73"/>
      <c r="AT309" s="73"/>
      <c r="AU309" s="69"/>
      <c r="AV309" s="73"/>
      <c r="AW309" s="73"/>
    </row>
    <row r="310" spans="1:49" ht="14.25" x14ac:dyDescent="0.2">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69"/>
      <c r="AB310" s="69"/>
      <c r="AC310" s="69"/>
      <c r="AD310" s="73"/>
      <c r="AE310" s="73"/>
      <c r="AF310" s="73"/>
      <c r="AG310" s="73"/>
      <c r="AH310" s="73"/>
      <c r="AI310" s="73"/>
      <c r="AJ310" s="73"/>
      <c r="AK310" s="73"/>
      <c r="AL310" s="73"/>
      <c r="AM310" s="73"/>
      <c r="AN310" s="73"/>
      <c r="AO310" s="73"/>
      <c r="AP310" s="71"/>
      <c r="AQ310" s="73"/>
      <c r="AR310" s="73"/>
      <c r="AS310" s="73"/>
      <c r="AT310" s="73"/>
      <c r="AU310" s="69"/>
      <c r="AV310" s="73"/>
      <c r="AW310" s="73"/>
    </row>
    <row r="311" spans="1:49" ht="14.25" x14ac:dyDescent="0.2">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69"/>
      <c r="AB311" s="69"/>
      <c r="AC311" s="69"/>
      <c r="AD311" s="73"/>
      <c r="AE311" s="73"/>
      <c r="AF311" s="73"/>
      <c r="AG311" s="73"/>
      <c r="AH311" s="73"/>
      <c r="AI311" s="73"/>
      <c r="AJ311" s="73"/>
      <c r="AK311" s="73"/>
      <c r="AL311" s="73"/>
      <c r="AM311" s="73"/>
      <c r="AN311" s="73"/>
      <c r="AO311" s="73"/>
      <c r="AP311" s="71"/>
      <c r="AQ311" s="73"/>
      <c r="AR311" s="73"/>
      <c r="AS311" s="73"/>
      <c r="AT311" s="73"/>
      <c r="AU311" s="69"/>
      <c r="AV311" s="73"/>
      <c r="AW311" s="73"/>
    </row>
    <row r="312" spans="1:49" ht="14.25" x14ac:dyDescent="0.2">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69"/>
      <c r="AB312" s="69"/>
      <c r="AC312" s="69"/>
      <c r="AD312" s="73"/>
      <c r="AE312" s="73"/>
      <c r="AF312" s="73"/>
      <c r="AG312" s="73"/>
      <c r="AH312" s="73"/>
      <c r="AI312" s="73"/>
      <c r="AJ312" s="73"/>
      <c r="AK312" s="73"/>
      <c r="AL312" s="73"/>
      <c r="AM312" s="73"/>
      <c r="AN312" s="73"/>
      <c r="AO312" s="73"/>
      <c r="AP312" s="71"/>
      <c r="AQ312" s="73"/>
      <c r="AR312" s="73"/>
      <c r="AS312" s="73"/>
      <c r="AT312" s="73"/>
      <c r="AU312" s="69"/>
      <c r="AV312" s="73"/>
      <c r="AW312" s="73"/>
    </row>
    <row r="313" spans="1:49" ht="14.25" x14ac:dyDescent="0.2">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69"/>
      <c r="AB313" s="69"/>
      <c r="AC313" s="69"/>
      <c r="AD313" s="73"/>
      <c r="AE313" s="73"/>
      <c r="AF313" s="73"/>
      <c r="AG313" s="73"/>
      <c r="AH313" s="73"/>
      <c r="AI313" s="73"/>
      <c r="AJ313" s="73"/>
      <c r="AK313" s="73"/>
      <c r="AL313" s="73"/>
      <c r="AM313" s="73"/>
      <c r="AN313" s="73"/>
      <c r="AO313" s="73"/>
      <c r="AP313" s="71"/>
      <c r="AQ313" s="73"/>
      <c r="AR313" s="73"/>
      <c r="AS313" s="73"/>
      <c r="AT313" s="73"/>
      <c r="AU313" s="69"/>
      <c r="AV313" s="73"/>
      <c r="AW313" s="73"/>
    </row>
    <row r="314" spans="1:49" ht="14.25" x14ac:dyDescent="0.2">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69"/>
      <c r="AB314" s="69"/>
      <c r="AC314" s="69"/>
      <c r="AD314" s="73"/>
      <c r="AE314" s="73"/>
      <c r="AF314" s="73"/>
      <c r="AG314" s="73"/>
      <c r="AH314" s="73"/>
      <c r="AI314" s="73"/>
      <c r="AJ314" s="73"/>
      <c r="AK314" s="73"/>
      <c r="AL314" s="73"/>
      <c r="AM314" s="73"/>
      <c r="AN314" s="73"/>
      <c r="AO314" s="73"/>
      <c r="AP314" s="71"/>
      <c r="AQ314" s="73"/>
      <c r="AR314" s="73"/>
      <c r="AS314" s="73"/>
      <c r="AT314" s="73"/>
      <c r="AU314" s="69"/>
      <c r="AV314" s="73"/>
      <c r="AW314" s="73"/>
    </row>
    <row r="315" spans="1:49" ht="14.25" x14ac:dyDescent="0.2">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69"/>
      <c r="AB315" s="69"/>
      <c r="AC315" s="69"/>
      <c r="AD315" s="73"/>
      <c r="AE315" s="73"/>
      <c r="AF315" s="73"/>
      <c r="AG315" s="73"/>
      <c r="AH315" s="73"/>
      <c r="AI315" s="73"/>
      <c r="AJ315" s="73"/>
      <c r="AK315" s="73"/>
      <c r="AL315" s="73"/>
      <c r="AM315" s="73"/>
      <c r="AN315" s="73"/>
      <c r="AO315" s="73"/>
      <c r="AP315" s="71"/>
      <c r="AQ315" s="73"/>
      <c r="AR315" s="73"/>
      <c r="AS315" s="73"/>
      <c r="AT315" s="73"/>
      <c r="AU315" s="69"/>
      <c r="AV315" s="73"/>
      <c r="AW315" s="73"/>
    </row>
    <row r="316" spans="1:49" ht="14.25" x14ac:dyDescent="0.2">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69"/>
      <c r="AB316" s="69"/>
      <c r="AC316" s="69"/>
      <c r="AD316" s="73"/>
      <c r="AE316" s="73"/>
      <c r="AF316" s="73"/>
      <c r="AG316" s="73"/>
      <c r="AH316" s="73"/>
      <c r="AI316" s="73"/>
      <c r="AJ316" s="73"/>
      <c r="AK316" s="73"/>
      <c r="AL316" s="73"/>
      <c r="AM316" s="73"/>
      <c r="AN316" s="73"/>
      <c r="AO316" s="73"/>
      <c r="AP316" s="71"/>
      <c r="AQ316" s="73"/>
      <c r="AR316" s="73"/>
      <c r="AS316" s="73"/>
      <c r="AT316" s="73"/>
      <c r="AU316" s="69"/>
      <c r="AV316" s="73"/>
      <c r="AW316" s="73"/>
    </row>
    <row r="317" spans="1:49" ht="14.25" x14ac:dyDescent="0.2">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69"/>
      <c r="AB317" s="69"/>
      <c r="AC317" s="69"/>
      <c r="AD317" s="73"/>
      <c r="AE317" s="73"/>
      <c r="AF317" s="73"/>
      <c r="AG317" s="73"/>
      <c r="AH317" s="73"/>
      <c r="AI317" s="73"/>
      <c r="AJ317" s="73"/>
      <c r="AK317" s="73"/>
      <c r="AL317" s="73"/>
      <c r="AM317" s="73"/>
      <c r="AN317" s="73"/>
      <c r="AO317" s="73"/>
      <c r="AP317" s="71"/>
      <c r="AQ317" s="73"/>
      <c r="AR317" s="73"/>
      <c r="AS317" s="73"/>
      <c r="AT317" s="73"/>
      <c r="AU317" s="69"/>
      <c r="AV317" s="73"/>
      <c r="AW317" s="73"/>
    </row>
    <row r="318" spans="1:49" ht="14.25" x14ac:dyDescent="0.2">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69"/>
      <c r="AB318" s="69"/>
      <c r="AC318" s="69"/>
      <c r="AD318" s="73"/>
      <c r="AE318" s="73"/>
      <c r="AF318" s="73"/>
      <c r="AG318" s="73"/>
      <c r="AH318" s="73"/>
      <c r="AI318" s="73"/>
      <c r="AJ318" s="73"/>
      <c r="AK318" s="73"/>
      <c r="AL318" s="73"/>
      <c r="AM318" s="73"/>
      <c r="AN318" s="73"/>
      <c r="AO318" s="73"/>
      <c r="AP318" s="71"/>
      <c r="AQ318" s="73"/>
      <c r="AR318" s="73"/>
      <c r="AS318" s="73"/>
      <c r="AT318" s="73"/>
      <c r="AU318" s="69"/>
      <c r="AV318" s="73"/>
      <c r="AW318" s="73"/>
    </row>
    <row r="319" spans="1:49" ht="14.25" x14ac:dyDescent="0.2">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69"/>
      <c r="AB319" s="69"/>
      <c r="AC319" s="69"/>
      <c r="AD319" s="73"/>
      <c r="AE319" s="73"/>
      <c r="AF319" s="73"/>
      <c r="AG319" s="73"/>
      <c r="AH319" s="73"/>
      <c r="AI319" s="73"/>
      <c r="AJ319" s="73"/>
      <c r="AK319" s="73"/>
      <c r="AL319" s="73"/>
      <c r="AM319" s="73"/>
      <c r="AN319" s="73"/>
      <c r="AO319" s="73"/>
      <c r="AP319" s="71"/>
      <c r="AQ319" s="73"/>
      <c r="AR319" s="73"/>
      <c r="AS319" s="73"/>
      <c r="AT319" s="73"/>
      <c r="AU319" s="69"/>
      <c r="AV319" s="73"/>
      <c r="AW319" s="73"/>
    </row>
    <row r="320" spans="1:49" ht="14.25" x14ac:dyDescent="0.2">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69"/>
      <c r="AB320" s="69"/>
      <c r="AC320" s="69"/>
      <c r="AD320" s="73"/>
      <c r="AE320" s="73"/>
      <c r="AF320" s="73"/>
      <c r="AG320" s="73"/>
      <c r="AH320" s="73"/>
      <c r="AI320" s="73"/>
      <c r="AJ320" s="73"/>
      <c r="AK320" s="73"/>
      <c r="AL320" s="73"/>
      <c r="AM320" s="73"/>
      <c r="AN320" s="73"/>
      <c r="AO320" s="73"/>
      <c r="AP320" s="71"/>
      <c r="AQ320" s="73"/>
      <c r="AR320" s="73"/>
      <c r="AS320" s="73"/>
      <c r="AT320" s="73"/>
      <c r="AU320" s="69"/>
      <c r="AV320" s="73"/>
      <c r="AW320" s="73"/>
    </row>
    <row r="321" spans="1:49" ht="14.25" x14ac:dyDescent="0.2">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69"/>
      <c r="AB321" s="69"/>
      <c r="AC321" s="69"/>
      <c r="AD321" s="73"/>
      <c r="AE321" s="73"/>
      <c r="AF321" s="73"/>
      <c r="AG321" s="73"/>
      <c r="AH321" s="73"/>
      <c r="AI321" s="73"/>
      <c r="AJ321" s="73"/>
      <c r="AK321" s="73"/>
      <c r="AL321" s="73"/>
      <c r="AM321" s="73"/>
      <c r="AN321" s="73"/>
      <c r="AO321" s="73"/>
      <c r="AP321" s="71"/>
      <c r="AQ321" s="73"/>
      <c r="AR321" s="73"/>
      <c r="AS321" s="73"/>
      <c r="AT321" s="73"/>
      <c r="AU321" s="69"/>
      <c r="AV321" s="73"/>
      <c r="AW321" s="73"/>
    </row>
    <row r="322" spans="1:49" ht="14.25" x14ac:dyDescent="0.2">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69"/>
      <c r="AB322" s="69"/>
      <c r="AC322" s="69"/>
      <c r="AD322" s="73"/>
      <c r="AE322" s="73"/>
      <c r="AF322" s="73"/>
      <c r="AG322" s="73"/>
      <c r="AH322" s="73"/>
      <c r="AI322" s="73"/>
      <c r="AJ322" s="73"/>
      <c r="AK322" s="73"/>
      <c r="AL322" s="73"/>
      <c r="AM322" s="73"/>
      <c r="AN322" s="73"/>
      <c r="AO322" s="73"/>
      <c r="AP322" s="71"/>
      <c r="AQ322" s="73"/>
      <c r="AR322" s="73"/>
      <c r="AS322" s="73"/>
      <c r="AT322" s="73"/>
      <c r="AU322" s="69"/>
      <c r="AV322" s="73"/>
      <c r="AW322" s="73"/>
    </row>
    <row r="323" spans="1:49" ht="14.25" x14ac:dyDescent="0.2">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69"/>
      <c r="AB323" s="69"/>
      <c r="AC323" s="69"/>
      <c r="AD323" s="73"/>
      <c r="AE323" s="73"/>
      <c r="AF323" s="73"/>
      <c r="AG323" s="73"/>
      <c r="AH323" s="73"/>
      <c r="AI323" s="73"/>
      <c r="AJ323" s="73"/>
      <c r="AK323" s="73"/>
      <c r="AL323" s="73"/>
      <c r="AM323" s="73"/>
      <c r="AN323" s="73"/>
      <c r="AO323" s="73"/>
      <c r="AP323" s="71"/>
      <c r="AQ323" s="73"/>
      <c r="AR323" s="73"/>
      <c r="AS323" s="73"/>
      <c r="AT323" s="73"/>
      <c r="AU323" s="69"/>
      <c r="AV323" s="73"/>
      <c r="AW323" s="73"/>
    </row>
    <row r="324" spans="1:49" ht="14.25" x14ac:dyDescent="0.2">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69"/>
      <c r="AB324" s="69"/>
      <c r="AC324" s="69"/>
      <c r="AD324" s="73"/>
      <c r="AE324" s="73"/>
      <c r="AF324" s="73"/>
      <c r="AG324" s="73"/>
      <c r="AH324" s="73"/>
      <c r="AI324" s="73"/>
      <c r="AJ324" s="73"/>
      <c r="AK324" s="73"/>
      <c r="AL324" s="73"/>
      <c r="AM324" s="73"/>
      <c r="AN324" s="73"/>
      <c r="AO324" s="73"/>
      <c r="AP324" s="71"/>
      <c r="AQ324" s="73"/>
      <c r="AR324" s="73"/>
      <c r="AS324" s="73"/>
      <c r="AT324" s="73"/>
      <c r="AU324" s="69"/>
      <c r="AV324" s="73"/>
      <c r="AW324" s="73"/>
    </row>
    <row r="325" spans="1:49" ht="14.25" x14ac:dyDescent="0.2">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69"/>
      <c r="AB325" s="69"/>
      <c r="AC325" s="69"/>
      <c r="AD325" s="73"/>
      <c r="AE325" s="73"/>
      <c r="AF325" s="73"/>
      <c r="AG325" s="73"/>
      <c r="AH325" s="73"/>
      <c r="AI325" s="73"/>
      <c r="AJ325" s="73"/>
      <c r="AK325" s="73"/>
      <c r="AL325" s="73"/>
      <c r="AM325" s="73"/>
      <c r="AN325" s="73"/>
      <c r="AO325" s="73"/>
      <c r="AP325" s="71"/>
      <c r="AQ325" s="73"/>
      <c r="AR325" s="73"/>
      <c r="AS325" s="73"/>
      <c r="AT325" s="73"/>
      <c r="AU325" s="69"/>
      <c r="AV325" s="73"/>
      <c r="AW325" s="73"/>
    </row>
    <row r="326" spans="1:49" ht="14.25" x14ac:dyDescent="0.2">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69"/>
      <c r="AB326" s="69"/>
      <c r="AC326" s="69"/>
      <c r="AD326" s="73"/>
      <c r="AE326" s="73"/>
      <c r="AF326" s="73"/>
      <c r="AG326" s="73"/>
      <c r="AH326" s="73"/>
      <c r="AI326" s="73"/>
      <c r="AJ326" s="73"/>
      <c r="AK326" s="73"/>
      <c r="AL326" s="73"/>
      <c r="AM326" s="73"/>
      <c r="AN326" s="73"/>
      <c r="AO326" s="73"/>
      <c r="AP326" s="71"/>
      <c r="AQ326" s="73"/>
      <c r="AR326" s="73"/>
      <c r="AS326" s="73"/>
      <c r="AT326" s="73"/>
      <c r="AU326" s="69"/>
      <c r="AV326" s="73"/>
      <c r="AW326" s="73"/>
    </row>
    <row r="327" spans="1:49" ht="14.25" x14ac:dyDescent="0.2">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69"/>
      <c r="AB327" s="69"/>
      <c r="AC327" s="69"/>
      <c r="AD327" s="73"/>
      <c r="AE327" s="73"/>
      <c r="AF327" s="73"/>
      <c r="AG327" s="73"/>
      <c r="AH327" s="73"/>
      <c r="AI327" s="73"/>
      <c r="AJ327" s="73"/>
      <c r="AK327" s="73"/>
      <c r="AL327" s="73"/>
      <c r="AM327" s="73"/>
      <c r="AN327" s="73"/>
      <c r="AO327" s="73"/>
      <c r="AP327" s="71"/>
      <c r="AQ327" s="73"/>
      <c r="AR327" s="73"/>
      <c r="AS327" s="73"/>
      <c r="AT327" s="73"/>
      <c r="AU327" s="69"/>
      <c r="AV327" s="73"/>
      <c r="AW327" s="73"/>
    </row>
    <row r="328" spans="1:49" ht="14.25" x14ac:dyDescent="0.2">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69"/>
      <c r="AB328" s="69"/>
      <c r="AC328" s="69"/>
      <c r="AD328" s="73"/>
      <c r="AE328" s="73"/>
      <c r="AF328" s="73"/>
      <c r="AG328" s="73"/>
      <c r="AH328" s="73"/>
      <c r="AI328" s="73"/>
      <c r="AJ328" s="73"/>
      <c r="AK328" s="73"/>
      <c r="AL328" s="73"/>
      <c r="AM328" s="73"/>
      <c r="AN328" s="73"/>
      <c r="AO328" s="73"/>
      <c r="AP328" s="71"/>
      <c r="AQ328" s="73"/>
      <c r="AR328" s="73"/>
      <c r="AS328" s="73"/>
      <c r="AT328" s="73"/>
      <c r="AU328" s="69"/>
      <c r="AV328" s="73"/>
      <c r="AW328" s="73"/>
    </row>
    <row r="329" spans="1:49" ht="14.25" x14ac:dyDescent="0.2">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69"/>
      <c r="AB329" s="69"/>
      <c r="AC329" s="69"/>
      <c r="AD329" s="73"/>
      <c r="AE329" s="73"/>
      <c r="AF329" s="73"/>
      <c r="AG329" s="73"/>
      <c r="AH329" s="73"/>
      <c r="AI329" s="73"/>
      <c r="AJ329" s="73"/>
      <c r="AK329" s="73"/>
      <c r="AL329" s="73"/>
      <c r="AM329" s="73"/>
      <c r="AN329" s="73"/>
      <c r="AO329" s="73"/>
      <c r="AP329" s="71"/>
      <c r="AQ329" s="73"/>
      <c r="AR329" s="73"/>
      <c r="AS329" s="73"/>
      <c r="AT329" s="73"/>
      <c r="AU329" s="69"/>
      <c r="AV329" s="73"/>
      <c r="AW329" s="73"/>
    </row>
    <row r="330" spans="1:49" ht="14.25" x14ac:dyDescent="0.2">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69"/>
      <c r="AB330" s="69"/>
      <c r="AC330" s="69"/>
      <c r="AD330" s="73"/>
      <c r="AE330" s="73"/>
      <c r="AF330" s="73"/>
      <c r="AG330" s="73"/>
      <c r="AH330" s="73"/>
      <c r="AI330" s="73"/>
      <c r="AJ330" s="73"/>
      <c r="AK330" s="73"/>
      <c r="AL330" s="73"/>
      <c r="AM330" s="73"/>
      <c r="AN330" s="73"/>
      <c r="AO330" s="73"/>
      <c r="AP330" s="71"/>
      <c r="AQ330" s="73"/>
      <c r="AR330" s="73"/>
      <c r="AS330" s="73"/>
      <c r="AT330" s="73"/>
      <c r="AU330" s="69"/>
      <c r="AV330" s="73"/>
      <c r="AW330" s="73"/>
    </row>
    <row r="331" spans="1:49" ht="14.25" x14ac:dyDescent="0.2">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69"/>
      <c r="AB331" s="69"/>
      <c r="AC331" s="69"/>
      <c r="AD331" s="73"/>
      <c r="AE331" s="73"/>
      <c r="AF331" s="73"/>
      <c r="AG331" s="73"/>
      <c r="AH331" s="73"/>
      <c r="AI331" s="73"/>
      <c r="AJ331" s="73"/>
      <c r="AK331" s="73"/>
      <c r="AL331" s="73"/>
      <c r="AM331" s="73"/>
      <c r="AN331" s="73"/>
      <c r="AO331" s="73"/>
      <c r="AP331" s="71"/>
      <c r="AQ331" s="73"/>
      <c r="AR331" s="73"/>
      <c r="AS331" s="73"/>
      <c r="AT331" s="73"/>
      <c r="AU331" s="69"/>
      <c r="AV331" s="73"/>
      <c r="AW331" s="73"/>
    </row>
    <row r="332" spans="1:49" ht="14.25" x14ac:dyDescent="0.2">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69"/>
      <c r="AB332" s="69"/>
      <c r="AC332" s="69"/>
      <c r="AD332" s="73"/>
      <c r="AE332" s="73"/>
      <c r="AF332" s="73"/>
      <c r="AG332" s="73"/>
      <c r="AH332" s="73"/>
      <c r="AI332" s="73"/>
      <c r="AJ332" s="73"/>
      <c r="AK332" s="73"/>
      <c r="AL332" s="73"/>
      <c r="AM332" s="73"/>
      <c r="AN332" s="73"/>
      <c r="AO332" s="73"/>
      <c r="AP332" s="71"/>
      <c r="AQ332" s="73"/>
      <c r="AR332" s="73"/>
      <c r="AS332" s="73"/>
      <c r="AT332" s="73"/>
      <c r="AU332" s="69"/>
      <c r="AV332" s="73"/>
      <c r="AW332" s="73"/>
    </row>
    <row r="333" spans="1:49" ht="14.25" x14ac:dyDescent="0.2">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69"/>
      <c r="AB333" s="69"/>
      <c r="AC333" s="69"/>
      <c r="AD333" s="73"/>
      <c r="AE333" s="73"/>
      <c r="AF333" s="73"/>
      <c r="AG333" s="73"/>
      <c r="AH333" s="73"/>
      <c r="AI333" s="73"/>
      <c r="AJ333" s="73"/>
      <c r="AK333" s="73"/>
      <c r="AL333" s="73"/>
      <c r="AM333" s="73"/>
      <c r="AN333" s="73"/>
      <c r="AO333" s="73"/>
      <c r="AP333" s="71"/>
      <c r="AQ333" s="73"/>
      <c r="AR333" s="73"/>
      <c r="AS333" s="73"/>
      <c r="AT333" s="73"/>
      <c r="AU333" s="69"/>
      <c r="AV333" s="73"/>
      <c r="AW333" s="73"/>
    </row>
    <row r="334" spans="1:49" ht="14.25" x14ac:dyDescent="0.2">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69"/>
      <c r="AB334" s="69"/>
      <c r="AC334" s="69"/>
      <c r="AD334" s="73"/>
      <c r="AE334" s="73"/>
      <c r="AF334" s="73"/>
      <c r="AG334" s="73"/>
      <c r="AH334" s="73"/>
      <c r="AI334" s="73"/>
      <c r="AJ334" s="73"/>
      <c r="AK334" s="73"/>
      <c r="AL334" s="73"/>
      <c r="AM334" s="73"/>
      <c r="AN334" s="73"/>
      <c r="AO334" s="73"/>
      <c r="AP334" s="71"/>
      <c r="AQ334" s="73"/>
      <c r="AR334" s="73"/>
      <c r="AS334" s="73"/>
      <c r="AT334" s="73"/>
      <c r="AU334" s="69"/>
      <c r="AV334" s="73"/>
      <c r="AW334" s="73"/>
    </row>
    <row r="335" spans="1:49" ht="14.25" x14ac:dyDescent="0.2">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69"/>
      <c r="AB335" s="69"/>
      <c r="AC335" s="69"/>
      <c r="AD335" s="73"/>
      <c r="AE335" s="73"/>
      <c r="AF335" s="73"/>
      <c r="AG335" s="73"/>
      <c r="AH335" s="73"/>
      <c r="AI335" s="73"/>
      <c r="AJ335" s="73"/>
      <c r="AK335" s="73"/>
      <c r="AL335" s="73"/>
      <c r="AM335" s="73"/>
      <c r="AN335" s="73"/>
      <c r="AO335" s="73"/>
      <c r="AP335" s="71"/>
      <c r="AQ335" s="73"/>
      <c r="AR335" s="73"/>
      <c r="AS335" s="73"/>
      <c r="AT335" s="73"/>
      <c r="AU335" s="69"/>
      <c r="AV335" s="73"/>
      <c r="AW335" s="73"/>
    </row>
    <row r="336" spans="1:49" ht="14.25" x14ac:dyDescent="0.2">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69"/>
      <c r="AB336" s="69"/>
      <c r="AC336" s="69"/>
      <c r="AD336" s="73"/>
      <c r="AE336" s="73"/>
      <c r="AF336" s="73"/>
      <c r="AG336" s="73"/>
      <c r="AH336" s="73"/>
      <c r="AI336" s="73"/>
      <c r="AJ336" s="73"/>
      <c r="AK336" s="73"/>
      <c r="AL336" s="73"/>
      <c r="AM336" s="73"/>
      <c r="AN336" s="73"/>
      <c r="AO336" s="73"/>
      <c r="AP336" s="71"/>
      <c r="AQ336" s="73"/>
      <c r="AR336" s="73"/>
      <c r="AS336" s="73"/>
      <c r="AT336" s="73"/>
      <c r="AU336" s="69"/>
      <c r="AV336" s="73"/>
      <c r="AW336" s="73"/>
    </row>
    <row r="337" spans="1:49" ht="14.25" x14ac:dyDescent="0.2">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69"/>
      <c r="AB337" s="69"/>
      <c r="AC337" s="69"/>
      <c r="AD337" s="73"/>
      <c r="AE337" s="73"/>
      <c r="AF337" s="73"/>
      <c r="AG337" s="73"/>
      <c r="AH337" s="73"/>
      <c r="AI337" s="73"/>
      <c r="AJ337" s="73"/>
      <c r="AK337" s="73"/>
      <c r="AL337" s="73"/>
      <c r="AM337" s="73"/>
      <c r="AN337" s="73"/>
      <c r="AO337" s="73"/>
      <c r="AP337" s="71"/>
      <c r="AQ337" s="73"/>
      <c r="AR337" s="73"/>
      <c r="AS337" s="73"/>
      <c r="AT337" s="73"/>
      <c r="AU337" s="69"/>
      <c r="AV337" s="73"/>
      <c r="AW337" s="73"/>
    </row>
    <row r="338" spans="1:49" ht="14.25" x14ac:dyDescent="0.2">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69"/>
      <c r="AB338" s="69"/>
      <c r="AC338" s="69"/>
      <c r="AD338" s="73"/>
      <c r="AE338" s="73"/>
      <c r="AF338" s="73"/>
      <c r="AG338" s="73"/>
      <c r="AH338" s="73"/>
      <c r="AI338" s="73"/>
      <c r="AJ338" s="73"/>
      <c r="AK338" s="73"/>
      <c r="AL338" s="73"/>
      <c r="AM338" s="73"/>
      <c r="AN338" s="73"/>
      <c r="AO338" s="73"/>
      <c r="AP338" s="71"/>
      <c r="AQ338" s="73"/>
      <c r="AR338" s="73"/>
      <c r="AS338" s="73"/>
      <c r="AT338" s="73"/>
      <c r="AU338" s="69"/>
      <c r="AV338" s="73"/>
      <c r="AW338" s="73"/>
    </row>
    <row r="339" spans="1:49" ht="14.25" x14ac:dyDescent="0.2">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69"/>
      <c r="AB339" s="69"/>
      <c r="AC339" s="69"/>
      <c r="AD339" s="73"/>
      <c r="AE339" s="73"/>
      <c r="AF339" s="73"/>
      <c r="AG339" s="73"/>
      <c r="AH339" s="73"/>
      <c r="AI339" s="73"/>
      <c r="AJ339" s="73"/>
      <c r="AK339" s="73"/>
      <c r="AL339" s="73"/>
      <c r="AM339" s="73"/>
      <c r="AN339" s="73"/>
      <c r="AO339" s="73"/>
      <c r="AP339" s="71"/>
      <c r="AQ339" s="73"/>
      <c r="AR339" s="73"/>
      <c r="AS339" s="73"/>
      <c r="AT339" s="73"/>
      <c r="AU339" s="69"/>
      <c r="AV339" s="73"/>
      <c r="AW339" s="73"/>
    </row>
    <row r="340" spans="1:49" ht="14.25" x14ac:dyDescent="0.2">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69"/>
      <c r="AB340" s="69"/>
      <c r="AC340" s="69"/>
      <c r="AD340" s="73"/>
      <c r="AE340" s="73"/>
      <c r="AF340" s="73"/>
      <c r="AG340" s="73"/>
      <c r="AH340" s="73"/>
      <c r="AI340" s="73"/>
      <c r="AJ340" s="73"/>
      <c r="AK340" s="73"/>
      <c r="AL340" s="73"/>
      <c r="AM340" s="73"/>
      <c r="AN340" s="73"/>
      <c r="AO340" s="73"/>
      <c r="AP340" s="71"/>
      <c r="AQ340" s="73"/>
      <c r="AR340" s="73"/>
      <c r="AS340" s="73"/>
      <c r="AT340" s="73"/>
      <c r="AU340" s="69"/>
      <c r="AV340" s="73"/>
      <c r="AW340" s="73"/>
    </row>
    <row r="341" spans="1:49" ht="14.25" x14ac:dyDescent="0.2">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69"/>
      <c r="AB341" s="69"/>
      <c r="AC341" s="69"/>
      <c r="AD341" s="73"/>
      <c r="AE341" s="73"/>
      <c r="AF341" s="73"/>
      <c r="AG341" s="73"/>
      <c r="AH341" s="73"/>
      <c r="AI341" s="73"/>
      <c r="AJ341" s="73"/>
      <c r="AK341" s="73"/>
      <c r="AL341" s="73"/>
      <c r="AM341" s="73"/>
      <c r="AN341" s="73"/>
      <c r="AO341" s="73"/>
      <c r="AP341" s="71"/>
      <c r="AQ341" s="73"/>
      <c r="AR341" s="73"/>
      <c r="AS341" s="73"/>
      <c r="AT341" s="73"/>
      <c r="AU341" s="69"/>
      <c r="AV341" s="73"/>
      <c r="AW341" s="73"/>
    </row>
    <row r="342" spans="1:49" ht="14.25" x14ac:dyDescent="0.2">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69"/>
      <c r="AB342" s="69"/>
      <c r="AC342" s="69"/>
      <c r="AD342" s="73"/>
      <c r="AE342" s="73"/>
      <c r="AF342" s="73"/>
      <c r="AG342" s="73"/>
      <c r="AH342" s="73"/>
      <c r="AI342" s="73"/>
      <c r="AJ342" s="73"/>
      <c r="AK342" s="73"/>
      <c r="AL342" s="73"/>
      <c r="AM342" s="73"/>
      <c r="AN342" s="73"/>
      <c r="AO342" s="73"/>
      <c r="AP342" s="71"/>
      <c r="AQ342" s="73"/>
      <c r="AR342" s="73"/>
      <c r="AS342" s="73"/>
      <c r="AT342" s="73"/>
      <c r="AU342" s="69"/>
      <c r="AV342" s="73"/>
      <c r="AW342" s="73"/>
    </row>
    <row r="343" spans="1:49" ht="14.25" x14ac:dyDescent="0.2">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69"/>
      <c r="AB343" s="69"/>
      <c r="AC343" s="69"/>
      <c r="AD343" s="73"/>
      <c r="AE343" s="73"/>
      <c r="AF343" s="73"/>
      <c r="AG343" s="73"/>
      <c r="AH343" s="73"/>
      <c r="AI343" s="73"/>
      <c r="AJ343" s="73"/>
      <c r="AK343" s="73"/>
      <c r="AL343" s="73"/>
      <c r="AM343" s="73"/>
      <c r="AN343" s="73"/>
      <c r="AO343" s="73"/>
      <c r="AP343" s="71"/>
      <c r="AQ343" s="73"/>
      <c r="AR343" s="73"/>
      <c r="AS343" s="73"/>
      <c r="AT343" s="73"/>
      <c r="AU343" s="69"/>
      <c r="AV343" s="73"/>
      <c r="AW343" s="73"/>
    </row>
    <row r="344" spans="1:49" ht="14.25" x14ac:dyDescent="0.2">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69"/>
      <c r="AB344" s="69"/>
      <c r="AC344" s="69"/>
      <c r="AD344" s="73"/>
      <c r="AE344" s="73"/>
      <c r="AF344" s="73"/>
      <c r="AG344" s="73"/>
      <c r="AH344" s="73"/>
      <c r="AI344" s="73"/>
      <c r="AJ344" s="73"/>
      <c r="AK344" s="73"/>
      <c r="AL344" s="73"/>
      <c r="AM344" s="73"/>
      <c r="AN344" s="73"/>
      <c r="AO344" s="73"/>
      <c r="AP344" s="71"/>
      <c r="AQ344" s="73"/>
      <c r="AR344" s="73"/>
      <c r="AS344" s="73"/>
      <c r="AT344" s="73"/>
      <c r="AU344" s="69"/>
      <c r="AV344" s="73"/>
      <c r="AW344" s="73"/>
    </row>
    <row r="345" spans="1:49" ht="14.25" x14ac:dyDescent="0.2">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69"/>
      <c r="AB345" s="69"/>
      <c r="AC345" s="69"/>
      <c r="AD345" s="73"/>
      <c r="AE345" s="73"/>
      <c r="AF345" s="73"/>
      <c r="AG345" s="73"/>
      <c r="AH345" s="73"/>
      <c r="AI345" s="73"/>
      <c r="AJ345" s="73"/>
      <c r="AK345" s="73"/>
      <c r="AL345" s="73"/>
      <c r="AM345" s="73"/>
      <c r="AN345" s="73"/>
      <c r="AO345" s="73"/>
      <c r="AP345" s="71"/>
      <c r="AQ345" s="73"/>
      <c r="AR345" s="73"/>
      <c r="AS345" s="73"/>
      <c r="AT345" s="73"/>
      <c r="AU345" s="69"/>
      <c r="AV345" s="73"/>
      <c r="AW345" s="73"/>
    </row>
    <row r="346" spans="1:49" ht="14.25" x14ac:dyDescent="0.2">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69"/>
      <c r="AB346" s="69"/>
      <c r="AC346" s="69"/>
      <c r="AD346" s="73"/>
      <c r="AE346" s="73"/>
      <c r="AF346" s="73"/>
      <c r="AG346" s="73"/>
      <c r="AH346" s="73"/>
      <c r="AI346" s="73"/>
      <c r="AJ346" s="73"/>
      <c r="AK346" s="73"/>
      <c r="AL346" s="73"/>
      <c r="AM346" s="73"/>
      <c r="AN346" s="73"/>
      <c r="AO346" s="73"/>
      <c r="AP346" s="71"/>
      <c r="AQ346" s="73"/>
      <c r="AR346" s="73"/>
      <c r="AS346" s="73"/>
      <c r="AT346" s="73"/>
      <c r="AU346" s="69"/>
      <c r="AV346" s="73"/>
      <c r="AW346" s="73"/>
    </row>
    <row r="347" spans="1:49" ht="14.25" x14ac:dyDescent="0.2">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69"/>
      <c r="AB347" s="69"/>
      <c r="AC347" s="69"/>
      <c r="AD347" s="73"/>
      <c r="AE347" s="73"/>
      <c r="AF347" s="73"/>
      <c r="AG347" s="73"/>
      <c r="AH347" s="73"/>
      <c r="AI347" s="73"/>
      <c r="AJ347" s="73"/>
      <c r="AK347" s="73"/>
      <c r="AL347" s="73"/>
      <c r="AM347" s="73"/>
      <c r="AN347" s="73"/>
      <c r="AO347" s="73"/>
      <c r="AP347" s="71"/>
      <c r="AQ347" s="73"/>
      <c r="AR347" s="73"/>
      <c r="AS347" s="73"/>
      <c r="AT347" s="73"/>
      <c r="AU347" s="69"/>
      <c r="AV347" s="73"/>
      <c r="AW347" s="73"/>
    </row>
    <row r="348" spans="1:49" ht="14.25" x14ac:dyDescent="0.2">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69"/>
      <c r="AB348" s="69"/>
      <c r="AC348" s="69"/>
      <c r="AD348" s="73"/>
      <c r="AE348" s="73"/>
      <c r="AF348" s="73"/>
      <c r="AG348" s="73"/>
      <c r="AH348" s="73"/>
      <c r="AI348" s="73"/>
      <c r="AJ348" s="73"/>
      <c r="AK348" s="73"/>
      <c r="AL348" s="73"/>
      <c r="AM348" s="73"/>
      <c r="AN348" s="73"/>
      <c r="AO348" s="73"/>
      <c r="AP348" s="71"/>
      <c r="AQ348" s="73"/>
      <c r="AR348" s="73"/>
      <c r="AS348" s="73"/>
      <c r="AT348" s="73"/>
      <c r="AU348" s="69"/>
      <c r="AV348" s="73"/>
      <c r="AW348" s="73"/>
    </row>
    <row r="349" spans="1:49" ht="14.25" x14ac:dyDescent="0.2">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69"/>
      <c r="AB349" s="69"/>
      <c r="AC349" s="69"/>
      <c r="AD349" s="73"/>
      <c r="AE349" s="73"/>
      <c r="AF349" s="73"/>
      <c r="AG349" s="73"/>
      <c r="AH349" s="73"/>
      <c r="AI349" s="73"/>
      <c r="AJ349" s="73"/>
      <c r="AK349" s="73"/>
      <c r="AL349" s="73"/>
      <c r="AM349" s="73"/>
      <c r="AN349" s="73"/>
      <c r="AO349" s="73"/>
      <c r="AP349" s="71"/>
      <c r="AQ349" s="73"/>
      <c r="AR349" s="73"/>
      <c r="AS349" s="73"/>
      <c r="AT349" s="73"/>
      <c r="AU349" s="69"/>
      <c r="AV349" s="73"/>
      <c r="AW349" s="73"/>
    </row>
    <row r="350" spans="1:49" ht="14.25" x14ac:dyDescent="0.2">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69"/>
      <c r="AB350" s="69"/>
      <c r="AC350" s="69"/>
      <c r="AD350" s="73"/>
      <c r="AE350" s="73"/>
      <c r="AF350" s="73"/>
      <c r="AG350" s="73"/>
      <c r="AH350" s="73"/>
      <c r="AI350" s="73"/>
      <c r="AJ350" s="73"/>
      <c r="AK350" s="73"/>
      <c r="AL350" s="73"/>
      <c r="AM350" s="73"/>
      <c r="AN350" s="73"/>
      <c r="AO350" s="73"/>
      <c r="AP350" s="71"/>
      <c r="AQ350" s="73"/>
      <c r="AR350" s="73"/>
      <c r="AS350" s="73"/>
      <c r="AT350" s="73"/>
      <c r="AU350" s="69"/>
      <c r="AV350" s="73"/>
      <c r="AW350" s="73"/>
    </row>
    <row r="351" spans="1:49" ht="14.25" x14ac:dyDescent="0.2">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69"/>
      <c r="AB351" s="69"/>
      <c r="AC351" s="69"/>
      <c r="AD351" s="73"/>
      <c r="AE351" s="73"/>
      <c r="AF351" s="73"/>
      <c r="AG351" s="73"/>
      <c r="AH351" s="73"/>
      <c r="AI351" s="73"/>
      <c r="AJ351" s="73"/>
      <c r="AK351" s="73"/>
      <c r="AL351" s="73"/>
      <c r="AM351" s="73"/>
      <c r="AN351" s="73"/>
      <c r="AO351" s="73"/>
      <c r="AP351" s="71"/>
      <c r="AQ351" s="73"/>
      <c r="AR351" s="73"/>
      <c r="AS351" s="73"/>
      <c r="AT351" s="73"/>
      <c r="AU351" s="69"/>
      <c r="AV351" s="73"/>
      <c r="AW351" s="73"/>
    </row>
    <row r="352" spans="1:49" ht="14.25" x14ac:dyDescent="0.2">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69"/>
      <c r="AB352" s="69"/>
      <c r="AC352" s="69"/>
      <c r="AD352" s="73"/>
      <c r="AE352" s="73"/>
      <c r="AF352" s="73"/>
      <c r="AG352" s="73"/>
      <c r="AH352" s="73"/>
      <c r="AI352" s="73"/>
      <c r="AJ352" s="73"/>
      <c r="AK352" s="73"/>
      <c r="AL352" s="73"/>
      <c r="AM352" s="73"/>
      <c r="AN352" s="73"/>
      <c r="AO352" s="73"/>
      <c r="AP352" s="71"/>
      <c r="AQ352" s="73"/>
      <c r="AR352" s="73"/>
      <c r="AS352" s="73"/>
      <c r="AT352" s="73"/>
      <c r="AU352" s="69"/>
      <c r="AV352" s="73"/>
      <c r="AW352" s="73"/>
    </row>
    <row r="353" spans="1:49" ht="14.25" x14ac:dyDescent="0.2">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69"/>
      <c r="AB353" s="69"/>
      <c r="AC353" s="69"/>
      <c r="AD353" s="73"/>
      <c r="AE353" s="73"/>
      <c r="AF353" s="73"/>
      <c r="AG353" s="73"/>
      <c r="AH353" s="73"/>
      <c r="AI353" s="73"/>
      <c r="AJ353" s="73"/>
      <c r="AK353" s="73"/>
      <c r="AL353" s="73"/>
      <c r="AM353" s="73"/>
      <c r="AN353" s="73"/>
      <c r="AO353" s="73"/>
      <c r="AP353" s="71"/>
      <c r="AQ353" s="73"/>
      <c r="AR353" s="73"/>
      <c r="AS353" s="73"/>
      <c r="AT353" s="73"/>
      <c r="AU353" s="69"/>
      <c r="AV353" s="73"/>
      <c r="AW353" s="73"/>
    </row>
    <row r="354" spans="1:49" ht="14.25" x14ac:dyDescent="0.2">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69"/>
      <c r="AB354" s="69"/>
      <c r="AC354" s="69"/>
      <c r="AD354" s="73"/>
      <c r="AE354" s="73"/>
      <c r="AF354" s="73"/>
      <c r="AG354" s="73"/>
      <c r="AH354" s="73"/>
      <c r="AI354" s="73"/>
      <c r="AJ354" s="73"/>
      <c r="AK354" s="73"/>
      <c r="AL354" s="73"/>
      <c r="AM354" s="73"/>
      <c r="AN354" s="73"/>
      <c r="AO354" s="73"/>
      <c r="AP354" s="71"/>
      <c r="AQ354" s="73"/>
      <c r="AR354" s="73"/>
      <c r="AS354" s="73"/>
      <c r="AT354" s="73"/>
      <c r="AU354" s="69"/>
      <c r="AV354" s="73"/>
      <c r="AW354" s="73"/>
    </row>
    <row r="355" spans="1:49" ht="14.25" x14ac:dyDescent="0.2">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69"/>
      <c r="AB355" s="69"/>
      <c r="AC355" s="69"/>
      <c r="AD355" s="73"/>
      <c r="AE355" s="73"/>
      <c r="AF355" s="73"/>
      <c r="AG355" s="73"/>
      <c r="AH355" s="73"/>
      <c r="AI355" s="73"/>
      <c r="AJ355" s="73"/>
      <c r="AK355" s="73"/>
      <c r="AL355" s="73"/>
      <c r="AM355" s="73"/>
      <c r="AN355" s="73"/>
      <c r="AO355" s="73"/>
      <c r="AP355" s="71"/>
      <c r="AQ355" s="73"/>
      <c r="AR355" s="73"/>
      <c r="AS355" s="73"/>
      <c r="AT355" s="73"/>
      <c r="AU355" s="69"/>
      <c r="AV355" s="73"/>
      <c r="AW355" s="73"/>
    </row>
    <row r="356" spans="1:49" ht="14.25" x14ac:dyDescent="0.2">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69"/>
      <c r="AB356" s="69"/>
      <c r="AC356" s="69"/>
      <c r="AD356" s="73"/>
      <c r="AE356" s="73"/>
      <c r="AF356" s="73"/>
      <c r="AG356" s="73"/>
      <c r="AH356" s="73"/>
      <c r="AI356" s="73"/>
      <c r="AJ356" s="73"/>
      <c r="AK356" s="73"/>
      <c r="AL356" s="73"/>
      <c r="AM356" s="73"/>
      <c r="AN356" s="73"/>
      <c r="AO356" s="73"/>
      <c r="AP356" s="71"/>
      <c r="AQ356" s="73"/>
      <c r="AR356" s="73"/>
      <c r="AS356" s="73"/>
      <c r="AT356" s="73"/>
      <c r="AU356" s="69"/>
      <c r="AV356" s="73"/>
      <c r="AW356" s="73"/>
    </row>
    <row r="357" spans="1:49" ht="14.25" x14ac:dyDescent="0.2">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69"/>
      <c r="AB357" s="69"/>
      <c r="AC357" s="69"/>
      <c r="AD357" s="73"/>
      <c r="AE357" s="73"/>
      <c r="AF357" s="73"/>
      <c r="AG357" s="73"/>
      <c r="AH357" s="73"/>
      <c r="AI357" s="73"/>
      <c r="AJ357" s="73"/>
      <c r="AK357" s="73"/>
      <c r="AL357" s="73"/>
      <c r="AM357" s="73"/>
      <c r="AN357" s="73"/>
      <c r="AO357" s="73"/>
      <c r="AP357" s="71"/>
      <c r="AQ357" s="73"/>
      <c r="AR357" s="73"/>
      <c r="AS357" s="73"/>
      <c r="AT357" s="73"/>
      <c r="AU357" s="69"/>
      <c r="AV357" s="73"/>
      <c r="AW357" s="73"/>
    </row>
    <row r="358" spans="1:49" ht="14.25" x14ac:dyDescent="0.2">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69"/>
      <c r="AB358" s="69"/>
      <c r="AC358" s="69"/>
      <c r="AD358" s="73"/>
      <c r="AE358" s="73"/>
      <c r="AF358" s="73"/>
      <c r="AG358" s="73"/>
      <c r="AH358" s="73"/>
      <c r="AI358" s="73"/>
      <c r="AJ358" s="73"/>
      <c r="AK358" s="73"/>
      <c r="AL358" s="73"/>
      <c r="AM358" s="73"/>
      <c r="AN358" s="73"/>
      <c r="AO358" s="73"/>
      <c r="AP358" s="71"/>
      <c r="AQ358" s="73"/>
      <c r="AR358" s="73"/>
      <c r="AS358" s="73"/>
      <c r="AT358" s="73"/>
      <c r="AU358" s="69"/>
      <c r="AV358" s="73"/>
      <c r="AW358" s="73"/>
    </row>
    <row r="359" spans="1:49" ht="14.25" x14ac:dyDescent="0.2">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69"/>
      <c r="AB359" s="69"/>
      <c r="AC359" s="69"/>
      <c r="AD359" s="73"/>
      <c r="AE359" s="73"/>
      <c r="AF359" s="73"/>
      <c r="AG359" s="73"/>
      <c r="AH359" s="73"/>
      <c r="AI359" s="73"/>
      <c r="AJ359" s="73"/>
      <c r="AK359" s="73"/>
      <c r="AL359" s="73"/>
      <c r="AM359" s="73"/>
      <c r="AN359" s="73"/>
      <c r="AO359" s="73"/>
      <c r="AP359" s="71"/>
      <c r="AQ359" s="73"/>
      <c r="AR359" s="73"/>
      <c r="AS359" s="73"/>
      <c r="AT359" s="73"/>
      <c r="AU359" s="69"/>
      <c r="AV359" s="73"/>
      <c r="AW359" s="73"/>
    </row>
    <row r="360" spans="1:49" ht="14.25" x14ac:dyDescent="0.2">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69"/>
      <c r="AB360" s="69"/>
      <c r="AC360" s="69"/>
      <c r="AD360" s="73"/>
      <c r="AE360" s="73"/>
      <c r="AF360" s="73"/>
      <c r="AG360" s="73"/>
      <c r="AH360" s="73"/>
      <c r="AI360" s="73"/>
      <c r="AJ360" s="73"/>
      <c r="AK360" s="73"/>
      <c r="AL360" s="73"/>
      <c r="AM360" s="73"/>
      <c r="AN360" s="73"/>
      <c r="AO360" s="73"/>
      <c r="AP360" s="71"/>
      <c r="AQ360" s="73"/>
      <c r="AR360" s="73"/>
      <c r="AS360" s="73"/>
      <c r="AT360" s="73"/>
      <c r="AU360" s="69"/>
      <c r="AV360" s="73"/>
      <c r="AW360" s="73"/>
    </row>
    <row r="361" spans="1:49" ht="14.25" x14ac:dyDescent="0.2">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69"/>
      <c r="AB361" s="69"/>
      <c r="AC361" s="69"/>
      <c r="AD361" s="73"/>
      <c r="AE361" s="73"/>
      <c r="AF361" s="73"/>
      <c r="AG361" s="73"/>
      <c r="AH361" s="73"/>
      <c r="AI361" s="73"/>
      <c r="AJ361" s="73"/>
      <c r="AK361" s="73"/>
      <c r="AL361" s="73"/>
      <c r="AM361" s="73"/>
      <c r="AN361" s="73"/>
      <c r="AO361" s="73"/>
      <c r="AP361" s="71"/>
      <c r="AQ361" s="73"/>
      <c r="AR361" s="73"/>
      <c r="AS361" s="73"/>
      <c r="AT361" s="73"/>
      <c r="AU361" s="69"/>
      <c r="AV361" s="73"/>
      <c r="AW361" s="73"/>
    </row>
    <row r="362" spans="1:49" ht="14.25" x14ac:dyDescent="0.2">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69"/>
      <c r="AB362" s="69"/>
      <c r="AC362" s="69"/>
      <c r="AD362" s="73"/>
      <c r="AE362" s="73"/>
      <c r="AF362" s="73"/>
      <c r="AG362" s="73"/>
      <c r="AH362" s="73"/>
      <c r="AI362" s="73"/>
      <c r="AJ362" s="73"/>
      <c r="AK362" s="73"/>
      <c r="AL362" s="73"/>
      <c r="AM362" s="73"/>
      <c r="AN362" s="73"/>
      <c r="AO362" s="73"/>
      <c r="AP362" s="71"/>
      <c r="AQ362" s="73"/>
      <c r="AR362" s="73"/>
      <c r="AS362" s="73"/>
      <c r="AT362" s="73"/>
      <c r="AU362" s="69"/>
      <c r="AV362" s="73"/>
      <c r="AW362" s="73"/>
    </row>
    <row r="363" spans="1:49" ht="14.25" x14ac:dyDescent="0.2">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69"/>
      <c r="AB363" s="69"/>
      <c r="AC363" s="69"/>
      <c r="AD363" s="73"/>
      <c r="AE363" s="73"/>
      <c r="AF363" s="73"/>
      <c r="AG363" s="73"/>
      <c r="AH363" s="73"/>
      <c r="AI363" s="73"/>
      <c r="AJ363" s="73"/>
      <c r="AK363" s="73"/>
      <c r="AL363" s="73"/>
      <c r="AM363" s="73"/>
      <c r="AN363" s="73"/>
      <c r="AO363" s="73"/>
      <c r="AP363" s="71"/>
      <c r="AQ363" s="73"/>
      <c r="AR363" s="73"/>
      <c r="AS363" s="73"/>
      <c r="AT363" s="73"/>
      <c r="AU363" s="69"/>
      <c r="AV363" s="73"/>
      <c r="AW363" s="73"/>
    </row>
    <row r="364" spans="1:49" ht="14.25" x14ac:dyDescent="0.2">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69"/>
      <c r="AB364" s="69"/>
      <c r="AC364" s="69"/>
      <c r="AD364" s="73"/>
      <c r="AE364" s="73"/>
      <c r="AF364" s="73"/>
      <c r="AG364" s="73"/>
      <c r="AH364" s="73"/>
      <c r="AI364" s="73"/>
      <c r="AJ364" s="73"/>
      <c r="AK364" s="73"/>
      <c r="AL364" s="73"/>
      <c r="AM364" s="73"/>
      <c r="AN364" s="73"/>
      <c r="AO364" s="73"/>
      <c r="AP364" s="71"/>
      <c r="AQ364" s="73"/>
      <c r="AR364" s="73"/>
      <c r="AS364" s="73"/>
      <c r="AT364" s="73"/>
      <c r="AU364" s="69"/>
      <c r="AV364" s="73"/>
      <c r="AW364" s="73"/>
    </row>
    <row r="365" spans="1:49" ht="14.25" x14ac:dyDescent="0.2">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69"/>
      <c r="AB365" s="69"/>
      <c r="AC365" s="69"/>
      <c r="AD365" s="73"/>
      <c r="AE365" s="73"/>
      <c r="AF365" s="73"/>
      <c r="AG365" s="73"/>
      <c r="AH365" s="73"/>
      <c r="AI365" s="73"/>
      <c r="AJ365" s="73"/>
      <c r="AK365" s="73"/>
      <c r="AL365" s="73"/>
      <c r="AM365" s="73"/>
      <c r="AN365" s="73"/>
      <c r="AO365" s="73"/>
      <c r="AP365" s="71"/>
      <c r="AQ365" s="73"/>
      <c r="AR365" s="73"/>
      <c r="AS365" s="73"/>
      <c r="AT365" s="73"/>
      <c r="AU365" s="69"/>
      <c r="AV365" s="73"/>
      <c r="AW365" s="73"/>
    </row>
    <row r="366" spans="1:49" ht="14.25" x14ac:dyDescent="0.2">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69"/>
      <c r="AB366" s="69"/>
      <c r="AC366" s="69"/>
      <c r="AD366" s="73"/>
      <c r="AE366" s="73"/>
      <c r="AF366" s="73"/>
      <c r="AG366" s="73"/>
      <c r="AH366" s="73"/>
      <c r="AI366" s="73"/>
      <c r="AJ366" s="73"/>
      <c r="AK366" s="73"/>
      <c r="AL366" s="73"/>
      <c r="AM366" s="73"/>
      <c r="AN366" s="73"/>
      <c r="AO366" s="73"/>
      <c r="AP366" s="71"/>
      <c r="AQ366" s="73"/>
      <c r="AR366" s="73"/>
      <c r="AS366" s="73"/>
      <c r="AT366" s="73"/>
      <c r="AU366" s="69"/>
      <c r="AV366" s="73"/>
      <c r="AW366" s="73"/>
    </row>
    <row r="367" spans="1:49" ht="14.25" x14ac:dyDescent="0.2">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69"/>
      <c r="AB367" s="69"/>
      <c r="AC367" s="69"/>
      <c r="AD367" s="73"/>
      <c r="AE367" s="73"/>
      <c r="AF367" s="73"/>
      <c r="AG367" s="73"/>
      <c r="AH367" s="73"/>
      <c r="AI367" s="73"/>
      <c r="AJ367" s="73"/>
      <c r="AK367" s="73"/>
      <c r="AL367" s="73"/>
      <c r="AM367" s="73"/>
      <c r="AN367" s="73"/>
      <c r="AO367" s="73"/>
      <c r="AP367" s="71"/>
      <c r="AQ367" s="73"/>
      <c r="AR367" s="73"/>
      <c r="AS367" s="73"/>
      <c r="AT367" s="73"/>
      <c r="AU367" s="69"/>
      <c r="AV367" s="73"/>
      <c r="AW367" s="73"/>
    </row>
    <row r="368" spans="1:49" ht="14.25" x14ac:dyDescent="0.2">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69"/>
      <c r="AB368" s="69"/>
      <c r="AC368" s="69"/>
      <c r="AD368" s="73"/>
      <c r="AE368" s="73"/>
      <c r="AF368" s="73"/>
      <c r="AG368" s="73"/>
      <c r="AH368" s="73"/>
      <c r="AI368" s="73"/>
      <c r="AJ368" s="73"/>
      <c r="AK368" s="73"/>
      <c r="AL368" s="73"/>
      <c r="AM368" s="73"/>
      <c r="AN368" s="73"/>
      <c r="AO368" s="73"/>
      <c r="AP368" s="71"/>
      <c r="AQ368" s="73"/>
      <c r="AR368" s="73"/>
      <c r="AS368" s="73"/>
      <c r="AT368" s="73"/>
      <c r="AU368" s="69"/>
      <c r="AV368" s="73"/>
      <c r="AW368" s="73"/>
    </row>
    <row r="369" spans="1:49" ht="14.25" x14ac:dyDescent="0.2">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69"/>
      <c r="AB369" s="69"/>
      <c r="AC369" s="69"/>
      <c r="AD369" s="73"/>
      <c r="AE369" s="73"/>
      <c r="AF369" s="73"/>
      <c r="AG369" s="73"/>
      <c r="AH369" s="73"/>
      <c r="AI369" s="73"/>
      <c r="AJ369" s="73"/>
      <c r="AK369" s="73"/>
      <c r="AL369" s="73"/>
      <c r="AM369" s="73"/>
      <c r="AN369" s="73"/>
      <c r="AO369" s="73"/>
      <c r="AP369" s="71"/>
      <c r="AQ369" s="73"/>
      <c r="AR369" s="73"/>
      <c r="AS369" s="73"/>
      <c r="AT369" s="73"/>
      <c r="AU369" s="69"/>
      <c r="AV369" s="73"/>
      <c r="AW369" s="73"/>
    </row>
    <row r="370" spans="1:49" ht="14.25" x14ac:dyDescent="0.2">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69"/>
      <c r="AB370" s="69"/>
      <c r="AC370" s="69"/>
      <c r="AD370" s="73"/>
      <c r="AE370" s="73"/>
      <c r="AF370" s="73"/>
      <c r="AG370" s="73"/>
      <c r="AH370" s="73"/>
      <c r="AI370" s="73"/>
      <c r="AJ370" s="73"/>
      <c r="AK370" s="73"/>
      <c r="AL370" s="73"/>
      <c r="AM370" s="73"/>
      <c r="AN370" s="73"/>
      <c r="AO370" s="73"/>
      <c r="AP370" s="71"/>
      <c r="AQ370" s="73"/>
      <c r="AR370" s="73"/>
      <c r="AS370" s="73"/>
      <c r="AT370" s="73"/>
      <c r="AU370" s="69"/>
      <c r="AV370" s="73"/>
      <c r="AW370" s="73"/>
    </row>
    <row r="371" spans="1:49" ht="14.25" x14ac:dyDescent="0.2">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69"/>
      <c r="AB371" s="69"/>
      <c r="AC371" s="69"/>
      <c r="AD371" s="73"/>
      <c r="AE371" s="73"/>
      <c r="AF371" s="73"/>
      <c r="AG371" s="73"/>
      <c r="AH371" s="73"/>
      <c r="AI371" s="73"/>
      <c r="AJ371" s="73"/>
      <c r="AK371" s="73"/>
      <c r="AL371" s="73"/>
      <c r="AM371" s="73"/>
      <c r="AN371" s="73"/>
      <c r="AO371" s="73"/>
      <c r="AP371" s="71"/>
      <c r="AQ371" s="73"/>
      <c r="AR371" s="73"/>
      <c r="AS371" s="73"/>
      <c r="AT371" s="73"/>
      <c r="AU371" s="69"/>
      <c r="AV371" s="73"/>
      <c r="AW371" s="73"/>
    </row>
    <row r="372" spans="1:49" ht="14.25" x14ac:dyDescent="0.2">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69"/>
      <c r="AB372" s="69"/>
      <c r="AC372" s="69"/>
      <c r="AD372" s="73"/>
      <c r="AE372" s="73"/>
      <c r="AF372" s="73"/>
      <c r="AG372" s="73"/>
      <c r="AH372" s="73"/>
      <c r="AI372" s="73"/>
      <c r="AJ372" s="73"/>
      <c r="AK372" s="73"/>
      <c r="AL372" s="73"/>
      <c r="AM372" s="73"/>
      <c r="AN372" s="73"/>
      <c r="AO372" s="73"/>
      <c r="AP372" s="71"/>
      <c r="AQ372" s="73"/>
      <c r="AR372" s="73"/>
      <c r="AS372" s="73"/>
      <c r="AT372" s="73"/>
      <c r="AU372" s="69"/>
      <c r="AV372" s="73"/>
      <c r="AW372" s="73"/>
    </row>
    <row r="373" spans="1:49" ht="14.25" x14ac:dyDescent="0.2">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69"/>
      <c r="AB373" s="69"/>
      <c r="AC373" s="69"/>
      <c r="AD373" s="73"/>
      <c r="AE373" s="73"/>
      <c r="AF373" s="73"/>
      <c r="AG373" s="73"/>
      <c r="AH373" s="73"/>
      <c r="AI373" s="73"/>
      <c r="AJ373" s="73"/>
      <c r="AK373" s="73"/>
      <c r="AL373" s="73"/>
      <c r="AM373" s="73"/>
      <c r="AN373" s="73"/>
      <c r="AO373" s="73"/>
      <c r="AP373" s="71"/>
      <c r="AQ373" s="73"/>
      <c r="AR373" s="73"/>
      <c r="AS373" s="73"/>
      <c r="AT373" s="73"/>
      <c r="AU373" s="69"/>
      <c r="AV373" s="73"/>
      <c r="AW373" s="73"/>
    </row>
    <row r="374" spans="1:49" ht="14.25" x14ac:dyDescent="0.2">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69"/>
      <c r="AB374" s="69"/>
      <c r="AC374" s="69"/>
      <c r="AD374" s="73"/>
      <c r="AE374" s="73"/>
      <c r="AF374" s="73"/>
      <c r="AG374" s="73"/>
      <c r="AH374" s="73"/>
      <c r="AI374" s="73"/>
      <c r="AJ374" s="73"/>
      <c r="AK374" s="73"/>
      <c r="AL374" s="73"/>
      <c r="AM374" s="73"/>
      <c r="AN374" s="73"/>
      <c r="AO374" s="73"/>
      <c r="AP374" s="71"/>
      <c r="AQ374" s="73"/>
      <c r="AR374" s="73"/>
      <c r="AS374" s="73"/>
      <c r="AT374" s="73"/>
      <c r="AU374" s="69"/>
      <c r="AV374" s="73"/>
      <c r="AW374" s="73"/>
    </row>
    <row r="375" spans="1:49" ht="14.25" x14ac:dyDescent="0.2">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69"/>
      <c r="AB375" s="69"/>
      <c r="AC375" s="69"/>
      <c r="AD375" s="73"/>
      <c r="AE375" s="73"/>
      <c r="AF375" s="73"/>
      <c r="AG375" s="73"/>
      <c r="AH375" s="73"/>
      <c r="AI375" s="73"/>
      <c r="AJ375" s="73"/>
      <c r="AK375" s="73"/>
      <c r="AL375" s="73"/>
      <c r="AM375" s="73"/>
      <c r="AN375" s="73"/>
      <c r="AO375" s="73"/>
      <c r="AP375" s="71"/>
      <c r="AQ375" s="73"/>
      <c r="AR375" s="73"/>
      <c r="AS375" s="73"/>
      <c r="AT375" s="73"/>
      <c r="AU375" s="69"/>
      <c r="AV375" s="73"/>
      <c r="AW375" s="73"/>
    </row>
    <row r="376" spans="1:49" ht="14.25" x14ac:dyDescent="0.2">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69"/>
      <c r="AB376" s="69"/>
      <c r="AC376" s="69"/>
      <c r="AD376" s="73"/>
      <c r="AE376" s="73"/>
      <c r="AF376" s="73"/>
      <c r="AG376" s="73"/>
      <c r="AH376" s="73"/>
      <c r="AI376" s="73"/>
      <c r="AJ376" s="73"/>
      <c r="AK376" s="73"/>
      <c r="AL376" s="73"/>
      <c r="AM376" s="73"/>
      <c r="AN376" s="73"/>
      <c r="AO376" s="73"/>
      <c r="AP376" s="71"/>
      <c r="AQ376" s="73"/>
      <c r="AR376" s="73"/>
      <c r="AS376" s="73"/>
      <c r="AT376" s="73"/>
      <c r="AU376" s="69"/>
      <c r="AV376" s="73"/>
      <c r="AW376" s="73"/>
    </row>
    <row r="377" spans="1:49" ht="14.25" x14ac:dyDescent="0.2">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69"/>
      <c r="AB377" s="69"/>
      <c r="AC377" s="69"/>
      <c r="AD377" s="73"/>
      <c r="AE377" s="73"/>
      <c r="AF377" s="73"/>
      <c r="AG377" s="73"/>
      <c r="AH377" s="73"/>
      <c r="AI377" s="73"/>
      <c r="AJ377" s="73"/>
      <c r="AK377" s="73"/>
      <c r="AL377" s="73"/>
      <c r="AM377" s="73"/>
      <c r="AN377" s="73"/>
      <c r="AO377" s="73"/>
      <c r="AP377" s="71"/>
      <c r="AQ377" s="73"/>
      <c r="AR377" s="73"/>
      <c r="AS377" s="73"/>
      <c r="AT377" s="73"/>
      <c r="AU377" s="69"/>
      <c r="AV377" s="73"/>
      <c r="AW377" s="73"/>
    </row>
    <row r="378" spans="1:49" ht="14.25" x14ac:dyDescent="0.2">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69"/>
      <c r="AB378" s="69"/>
      <c r="AC378" s="69"/>
      <c r="AD378" s="73"/>
      <c r="AE378" s="73"/>
      <c r="AF378" s="73"/>
      <c r="AG378" s="73"/>
      <c r="AH378" s="73"/>
      <c r="AI378" s="73"/>
      <c r="AJ378" s="73"/>
      <c r="AK378" s="73"/>
      <c r="AL378" s="73"/>
      <c r="AM378" s="73"/>
      <c r="AN378" s="73"/>
      <c r="AO378" s="73"/>
      <c r="AP378" s="71"/>
      <c r="AQ378" s="73"/>
      <c r="AR378" s="73"/>
      <c r="AS378" s="73"/>
      <c r="AT378" s="73"/>
      <c r="AU378" s="69"/>
      <c r="AV378" s="73"/>
      <c r="AW378" s="73"/>
    </row>
    <row r="379" spans="1:49" ht="14.25" x14ac:dyDescent="0.2">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69"/>
      <c r="AB379" s="69"/>
      <c r="AC379" s="69"/>
      <c r="AD379" s="73"/>
      <c r="AE379" s="73"/>
      <c r="AF379" s="73"/>
      <c r="AG379" s="73"/>
      <c r="AH379" s="73"/>
      <c r="AI379" s="73"/>
      <c r="AJ379" s="73"/>
      <c r="AK379" s="73"/>
      <c r="AL379" s="73"/>
      <c r="AM379" s="73"/>
      <c r="AN379" s="73"/>
      <c r="AO379" s="73"/>
      <c r="AP379" s="71"/>
      <c r="AQ379" s="73"/>
      <c r="AR379" s="73"/>
      <c r="AS379" s="73"/>
      <c r="AT379" s="73"/>
      <c r="AU379" s="69"/>
      <c r="AV379" s="73"/>
      <c r="AW379" s="73"/>
    </row>
    <row r="380" spans="1:49" ht="14.25" x14ac:dyDescent="0.2">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69"/>
      <c r="AB380" s="69"/>
      <c r="AC380" s="69"/>
      <c r="AD380" s="73"/>
      <c r="AE380" s="73"/>
      <c r="AF380" s="73"/>
      <c r="AG380" s="73"/>
      <c r="AH380" s="73"/>
      <c r="AI380" s="73"/>
      <c r="AJ380" s="73"/>
      <c r="AK380" s="73"/>
      <c r="AL380" s="73"/>
      <c r="AM380" s="73"/>
      <c r="AN380" s="73"/>
      <c r="AO380" s="73"/>
      <c r="AP380" s="71"/>
      <c r="AQ380" s="73"/>
      <c r="AR380" s="73"/>
      <c r="AS380" s="73"/>
      <c r="AT380" s="73"/>
      <c r="AU380" s="69"/>
      <c r="AV380" s="73"/>
      <c r="AW380" s="73"/>
    </row>
    <row r="381" spans="1:49" ht="14.25" x14ac:dyDescent="0.2">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69"/>
      <c r="AB381" s="69"/>
      <c r="AC381" s="69"/>
      <c r="AD381" s="73"/>
      <c r="AE381" s="73"/>
      <c r="AF381" s="73"/>
      <c r="AG381" s="73"/>
      <c r="AH381" s="73"/>
      <c r="AI381" s="73"/>
      <c r="AJ381" s="73"/>
      <c r="AK381" s="73"/>
      <c r="AL381" s="73"/>
      <c r="AM381" s="73"/>
      <c r="AN381" s="73"/>
      <c r="AO381" s="73"/>
      <c r="AP381" s="71"/>
      <c r="AQ381" s="73"/>
      <c r="AR381" s="73"/>
      <c r="AS381" s="73"/>
      <c r="AT381" s="73"/>
      <c r="AU381" s="69"/>
      <c r="AV381" s="73"/>
      <c r="AW381" s="73"/>
    </row>
    <row r="382" spans="1:49" ht="14.25" x14ac:dyDescent="0.2">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69"/>
      <c r="AB382" s="69"/>
      <c r="AC382" s="69"/>
      <c r="AD382" s="73"/>
      <c r="AE382" s="73"/>
      <c r="AF382" s="73"/>
      <c r="AG382" s="73"/>
      <c r="AH382" s="73"/>
      <c r="AI382" s="73"/>
      <c r="AJ382" s="73"/>
      <c r="AK382" s="73"/>
      <c r="AL382" s="73"/>
      <c r="AM382" s="73"/>
      <c r="AN382" s="73"/>
      <c r="AO382" s="73"/>
      <c r="AP382" s="71"/>
      <c r="AQ382" s="73"/>
      <c r="AR382" s="73"/>
      <c r="AS382" s="73"/>
      <c r="AT382" s="73"/>
      <c r="AU382" s="69"/>
      <c r="AV382" s="73"/>
      <c r="AW382" s="73"/>
    </row>
    <row r="383" spans="1:49" ht="14.25" x14ac:dyDescent="0.2">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69"/>
      <c r="AB383" s="69"/>
      <c r="AC383" s="69"/>
      <c r="AD383" s="73"/>
      <c r="AE383" s="73"/>
      <c r="AF383" s="73"/>
      <c r="AG383" s="73"/>
      <c r="AH383" s="73"/>
      <c r="AI383" s="73"/>
      <c r="AJ383" s="73"/>
      <c r="AK383" s="73"/>
      <c r="AL383" s="73"/>
      <c r="AM383" s="73"/>
      <c r="AN383" s="73"/>
      <c r="AO383" s="73"/>
      <c r="AP383" s="71"/>
      <c r="AQ383" s="73"/>
      <c r="AR383" s="73"/>
      <c r="AS383" s="73"/>
      <c r="AT383" s="73"/>
      <c r="AU383" s="69"/>
      <c r="AV383" s="73"/>
      <c r="AW383" s="73"/>
    </row>
    <row r="384" spans="1:49" ht="14.25" x14ac:dyDescent="0.2">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69"/>
      <c r="AB384" s="69"/>
      <c r="AC384" s="69"/>
      <c r="AD384" s="73"/>
      <c r="AE384" s="73"/>
      <c r="AF384" s="73"/>
      <c r="AG384" s="73"/>
      <c r="AH384" s="73"/>
      <c r="AI384" s="73"/>
      <c r="AJ384" s="73"/>
      <c r="AK384" s="73"/>
      <c r="AL384" s="73"/>
      <c r="AM384" s="73"/>
      <c r="AN384" s="73"/>
      <c r="AO384" s="73"/>
      <c r="AP384" s="71"/>
      <c r="AQ384" s="73"/>
      <c r="AR384" s="73"/>
      <c r="AS384" s="73"/>
      <c r="AT384" s="73"/>
      <c r="AU384" s="69"/>
      <c r="AV384" s="73"/>
      <c r="AW384" s="73"/>
    </row>
    <row r="385" spans="1:49" ht="14.25" x14ac:dyDescent="0.2">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69"/>
      <c r="AB385" s="69"/>
      <c r="AC385" s="69"/>
      <c r="AD385" s="73"/>
      <c r="AE385" s="73"/>
      <c r="AF385" s="73"/>
      <c r="AG385" s="73"/>
      <c r="AH385" s="73"/>
      <c r="AI385" s="73"/>
      <c r="AJ385" s="73"/>
      <c r="AK385" s="73"/>
      <c r="AL385" s="73"/>
      <c r="AM385" s="73"/>
      <c r="AN385" s="73"/>
      <c r="AO385" s="73"/>
      <c r="AP385" s="71"/>
      <c r="AQ385" s="73"/>
      <c r="AR385" s="73"/>
      <c r="AS385" s="73"/>
      <c r="AT385" s="73"/>
      <c r="AU385" s="69"/>
      <c r="AV385" s="73"/>
      <c r="AW385" s="73"/>
    </row>
    <row r="386" spans="1:49" ht="14.25" x14ac:dyDescent="0.2">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69"/>
      <c r="AB386" s="69"/>
      <c r="AC386" s="69"/>
      <c r="AD386" s="73"/>
      <c r="AE386" s="73"/>
      <c r="AF386" s="73"/>
      <c r="AG386" s="73"/>
      <c r="AH386" s="73"/>
      <c r="AI386" s="73"/>
      <c r="AJ386" s="73"/>
      <c r="AK386" s="73"/>
      <c r="AL386" s="73"/>
      <c r="AM386" s="73"/>
      <c r="AN386" s="73"/>
      <c r="AO386" s="73"/>
      <c r="AP386" s="71"/>
      <c r="AQ386" s="73"/>
      <c r="AR386" s="73"/>
      <c r="AS386" s="73"/>
      <c r="AT386" s="73"/>
      <c r="AU386" s="69"/>
      <c r="AV386" s="73"/>
      <c r="AW386" s="73"/>
    </row>
    <row r="387" spans="1:49" ht="14.25" x14ac:dyDescent="0.2">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69"/>
      <c r="AB387" s="69"/>
      <c r="AC387" s="69"/>
      <c r="AD387" s="73"/>
      <c r="AE387" s="73"/>
      <c r="AF387" s="73"/>
      <c r="AG387" s="73"/>
      <c r="AH387" s="73"/>
      <c r="AI387" s="73"/>
      <c r="AJ387" s="73"/>
      <c r="AK387" s="73"/>
      <c r="AL387" s="73"/>
      <c r="AM387" s="73"/>
      <c r="AN387" s="73"/>
      <c r="AO387" s="73"/>
      <c r="AP387" s="71"/>
      <c r="AQ387" s="73"/>
      <c r="AR387" s="73"/>
      <c r="AS387" s="73"/>
      <c r="AT387" s="73"/>
      <c r="AU387" s="69"/>
      <c r="AV387" s="73"/>
      <c r="AW387" s="73"/>
    </row>
    <row r="388" spans="1:49" ht="14.25" x14ac:dyDescent="0.2">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69"/>
      <c r="AB388" s="69"/>
      <c r="AC388" s="69"/>
      <c r="AD388" s="73"/>
      <c r="AE388" s="73"/>
      <c r="AF388" s="73"/>
      <c r="AG388" s="73"/>
      <c r="AH388" s="73"/>
      <c r="AI388" s="73"/>
      <c r="AJ388" s="73"/>
      <c r="AK388" s="73"/>
      <c r="AL388" s="73"/>
      <c r="AM388" s="73"/>
      <c r="AN388" s="73"/>
      <c r="AO388" s="73"/>
      <c r="AP388" s="71"/>
      <c r="AQ388" s="73"/>
      <c r="AR388" s="73"/>
      <c r="AS388" s="73"/>
      <c r="AT388" s="73"/>
      <c r="AU388" s="69"/>
      <c r="AV388" s="73"/>
      <c r="AW388" s="73"/>
    </row>
    <row r="389" spans="1:49" ht="14.25" x14ac:dyDescent="0.2">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69"/>
      <c r="AB389" s="69"/>
      <c r="AC389" s="69"/>
      <c r="AD389" s="73"/>
      <c r="AE389" s="73"/>
      <c r="AF389" s="73"/>
      <c r="AG389" s="73"/>
      <c r="AH389" s="73"/>
      <c r="AI389" s="73"/>
      <c r="AJ389" s="73"/>
      <c r="AK389" s="73"/>
      <c r="AL389" s="73"/>
      <c r="AM389" s="73"/>
      <c r="AN389" s="73"/>
      <c r="AO389" s="73"/>
      <c r="AP389" s="71"/>
      <c r="AQ389" s="73"/>
      <c r="AR389" s="73"/>
      <c r="AS389" s="73"/>
      <c r="AT389" s="73"/>
      <c r="AU389" s="69"/>
      <c r="AV389" s="73"/>
      <c r="AW389" s="73"/>
    </row>
    <row r="390" spans="1:49" ht="14.25" x14ac:dyDescent="0.2">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69"/>
      <c r="AB390" s="69"/>
      <c r="AC390" s="69"/>
      <c r="AD390" s="73"/>
      <c r="AE390" s="73"/>
      <c r="AF390" s="73"/>
      <c r="AG390" s="73"/>
      <c r="AH390" s="73"/>
      <c r="AI390" s="73"/>
      <c r="AJ390" s="73"/>
      <c r="AK390" s="73"/>
      <c r="AL390" s="73"/>
      <c r="AM390" s="73"/>
      <c r="AN390" s="73"/>
      <c r="AO390" s="73"/>
      <c r="AP390" s="71"/>
      <c r="AQ390" s="73"/>
      <c r="AR390" s="73"/>
      <c r="AS390" s="73"/>
      <c r="AT390" s="73"/>
      <c r="AU390" s="69"/>
      <c r="AV390" s="73"/>
      <c r="AW390" s="73"/>
    </row>
    <row r="391" spans="1:49" ht="14.25" x14ac:dyDescent="0.2">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69"/>
      <c r="AB391" s="69"/>
      <c r="AC391" s="69"/>
      <c r="AD391" s="73"/>
      <c r="AE391" s="73"/>
      <c r="AF391" s="73"/>
      <c r="AG391" s="73"/>
      <c r="AH391" s="73"/>
      <c r="AI391" s="73"/>
      <c r="AJ391" s="73"/>
      <c r="AK391" s="73"/>
      <c r="AL391" s="73"/>
      <c r="AM391" s="73"/>
      <c r="AN391" s="73"/>
      <c r="AO391" s="73"/>
      <c r="AP391" s="71"/>
      <c r="AQ391" s="73"/>
      <c r="AR391" s="73"/>
      <c r="AS391" s="73"/>
      <c r="AT391" s="73"/>
      <c r="AU391" s="69"/>
      <c r="AV391" s="73"/>
      <c r="AW391" s="73"/>
    </row>
    <row r="392" spans="1:49" ht="14.25" x14ac:dyDescent="0.2">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69"/>
      <c r="AB392" s="69"/>
      <c r="AC392" s="69"/>
      <c r="AD392" s="73"/>
      <c r="AE392" s="73"/>
      <c r="AF392" s="73"/>
      <c r="AG392" s="73"/>
      <c r="AH392" s="73"/>
      <c r="AI392" s="73"/>
      <c r="AJ392" s="73"/>
      <c r="AK392" s="73"/>
      <c r="AL392" s="73"/>
      <c r="AM392" s="73"/>
      <c r="AN392" s="73"/>
      <c r="AO392" s="73"/>
      <c r="AP392" s="71"/>
      <c r="AQ392" s="73"/>
      <c r="AR392" s="73"/>
      <c r="AS392" s="73"/>
      <c r="AT392" s="73"/>
      <c r="AU392" s="69"/>
      <c r="AV392" s="73"/>
      <c r="AW392" s="73"/>
    </row>
    <row r="393" spans="1:49" ht="14.25" x14ac:dyDescent="0.2">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69"/>
      <c r="AB393" s="69"/>
      <c r="AC393" s="69"/>
      <c r="AD393" s="73"/>
      <c r="AE393" s="73"/>
      <c r="AF393" s="73"/>
      <c r="AG393" s="73"/>
      <c r="AH393" s="73"/>
      <c r="AI393" s="73"/>
      <c r="AJ393" s="73"/>
      <c r="AK393" s="73"/>
      <c r="AL393" s="73"/>
      <c r="AM393" s="73"/>
      <c r="AN393" s="73"/>
      <c r="AO393" s="73"/>
      <c r="AP393" s="71"/>
      <c r="AQ393" s="73"/>
      <c r="AR393" s="73"/>
      <c r="AS393" s="73"/>
      <c r="AT393" s="73"/>
      <c r="AU393" s="69"/>
      <c r="AV393" s="73"/>
      <c r="AW393" s="73"/>
    </row>
    <row r="394" spans="1:49" ht="14.25" x14ac:dyDescent="0.2">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69"/>
      <c r="AB394" s="69"/>
      <c r="AC394" s="69"/>
      <c r="AD394" s="73"/>
      <c r="AE394" s="73"/>
      <c r="AF394" s="73"/>
      <c r="AG394" s="73"/>
      <c r="AH394" s="73"/>
      <c r="AI394" s="73"/>
      <c r="AJ394" s="73"/>
      <c r="AK394" s="73"/>
      <c r="AL394" s="73"/>
      <c r="AM394" s="73"/>
      <c r="AN394" s="73"/>
      <c r="AO394" s="73"/>
      <c r="AP394" s="71"/>
      <c r="AQ394" s="73"/>
      <c r="AR394" s="73"/>
      <c r="AS394" s="73"/>
      <c r="AT394" s="73"/>
      <c r="AU394" s="69"/>
      <c r="AV394" s="73"/>
      <c r="AW394" s="73"/>
    </row>
    <row r="395" spans="1:49" ht="14.25" x14ac:dyDescent="0.2">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69"/>
      <c r="AB395" s="69"/>
      <c r="AC395" s="69"/>
      <c r="AD395" s="73"/>
      <c r="AE395" s="73"/>
      <c r="AF395" s="73"/>
      <c r="AG395" s="73"/>
      <c r="AH395" s="73"/>
      <c r="AI395" s="73"/>
      <c r="AJ395" s="73"/>
      <c r="AK395" s="73"/>
      <c r="AL395" s="73"/>
      <c r="AM395" s="73"/>
      <c r="AN395" s="73"/>
      <c r="AO395" s="73"/>
      <c r="AP395" s="71"/>
      <c r="AQ395" s="73"/>
      <c r="AR395" s="73"/>
      <c r="AS395" s="73"/>
      <c r="AT395" s="73"/>
      <c r="AU395" s="69"/>
      <c r="AV395" s="73"/>
      <c r="AW395" s="73"/>
    </row>
    <row r="396" spans="1:49" ht="14.25" x14ac:dyDescent="0.2">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69"/>
      <c r="AB396" s="69"/>
      <c r="AC396" s="69"/>
      <c r="AD396" s="73"/>
      <c r="AE396" s="73"/>
      <c r="AF396" s="73"/>
      <c r="AG396" s="73"/>
      <c r="AH396" s="73"/>
      <c r="AI396" s="73"/>
      <c r="AJ396" s="73"/>
      <c r="AK396" s="73"/>
      <c r="AL396" s="73"/>
      <c r="AM396" s="73"/>
      <c r="AN396" s="73"/>
      <c r="AO396" s="73"/>
      <c r="AP396" s="71"/>
      <c r="AQ396" s="73"/>
      <c r="AR396" s="73"/>
      <c r="AS396" s="73"/>
      <c r="AT396" s="73"/>
      <c r="AU396" s="69"/>
      <c r="AV396" s="73"/>
      <c r="AW396" s="73"/>
    </row>
    <row r="397" spans="1:49" ht="14.25" x14ac:dyDescent="0.2">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69"/>
      <c r="AB397" s="69"/>
      <c r="AC397" s="69"/>
      <c r="AD397" s="73"/>
      <c r="AE397" s="73"/>
      <c r="AF397" s="73"/>
      <c r="AG397" s="73"/>
      <c r="AH397" s="73"/>
      <c r="AI397" s="73"/>
      <c r="AJ397" s="73"/>
      <c r="AK397" s="73"/>
      <c r="AL397" s="73"/>
      <c r="AM397" s="73"/>
      <c r="AN397" s="73"/>
      <c r="AO397" s="73"/>
      <c r="AP397" s="71"/>
      <c r="AQ397" s="73"/>
      <c r="AR397" s="73"/>
      <c r="AS397" s="73"/>
      <c r="AT397" s="73"/>
      <c r="AU397" s="69"/>
      <c r="AV397" s="73"/>
      <c r="AW397" s="73"/>
    </row>
    <row r="398" spans="1:49" ht="14.25" x14ac:dyDescent="0.2">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69"/>
      <c r="AB398" s="69"/>
      <c r="AC398" s="69"/>
      <c r="AD398" s="73"/>
      <c r="AE398" s="73"/>
      <c r="AF398" s="73"/>
      <c r="AG398" s="73"/>
      <c r="AH398" s="73"/>
      <c r="AI398" s="73"/>
      <c r="AJ398" s="73"/>
      <c r="AK398" s="73"/>
      <c r="AL398" s="73"/>
      <c r="AM398" s="73"/>
      <c r="AN398" s="73"/>
      <c r="AO398" s="73"/>
      <c r="AP398" s="71"/>
      <c r="AQ398" s="73"/>
      <c r="AR398" s="73"/>
      <c r="AS398" s="73"/>
      <c r="AT398" s="73"/>
      <c r="AU398" s="69"/>
      <c r="AV398" s="73"/>
      <c r="AW398" s="73"/>
    </row>
    <row r="399" spans="1:49" ht="14.25" x14ac:dyDescent="0.2">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69"/>
      <c r="AB399" s="69"/>
      <c r="AC399" s="69"/>
      <c r="AD399" s="73"/>
      <c r="AE399" s="73"/>
      <c r="AF399" s="73"/>
      <c r="AG399" s="73"/>
      <c r="AH399" s="73"/>
      <c r="AI399" s="73"/>
      <c r="AJ399" s="73"/>
      <c r="AK399" s="73"/>
      <c r="AL399" s="73"/>
      <c r="AM399" s="73"/>
      <c r="AN399" s="73"/>
      <c r="AO399" s="73"/>
      <c r="AP399" s="71"/>
      <c r="AQ399" s="73"/>
      <c r="AR399" s="73"/>
      <c r="AS399" s="73"/>
      <c r="AT399" s="73"/>
      <c r="AU399" s="69"/>
      <c r="AV399" s="73"/>
      <c r="AW399" s="73"/>
    </row>
    <row r="400" spans="1:49" ht="14.25" x14ac:dyDescent="0.2">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69"/>
      <c r="AB400" s="69"/>
      <c r="AC400" s="69"/>
      <c r="AD400" s="73"/>
      <c r="AE400" s="73"/>
      <c r="AF400" s="73"/>
      <c r="AG400" s="73"/>
      <c r="AH400" s="73"/>
      <c r="AI400" s="73"/>
      <c r="AJ400" s="73"/>
      <c r="AK400" s="73"/>
      <c r="AL400" s="73"/>
      <c r="AM400" s="73"/>
      <c r="AN400" s="73"/>
      <c r="AO400" s="73"/>
      <c r="AP400" s="71"/>
      <c r="AQ400" s="73"/>
      <c r="AR400" s="73"/>
      <c r="AS400" s="73"/>
      <c r="AT400" s="73"/>
      <c r="AU400" s="69"/>
      <c r="AV400" s="73"/>
      <c r="AW400" s="73"/>
    </row>
    <row r="401" spans="1:49" ht="14.25" x14ac:dyDescent="0.2">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69"/>
      <c r="AB401" s="69"/>
      <c r="AC401" s="69"/>
      <c r="AD401" s="73"/>
      <c r="AE401" s="73"/>
      <c r="AF401" s="73"/>
      <c r="AG401" s="73"/>
      <c r="AH401" s="73"/>
      <c r="AI401" s="73"/>
      <c r="AJ401" s="73"/>
      <c r="AK401" s="73"/>
      <c r="AL401" s="73"/>
      <c r="AM401" s="73"/>
      <c r="AN401" s="73"/>
      <c r="AO401" s="73"/>
      <c r="AP401" s="71"/>
      <c r="AQ401" s="73"/>
      <c r="AR401" s="73"/>
      <c r="AS401" s="73"/>
      <c r="AT401" s="73"/>
      <c r="AU401" s="69"/>
      <c r="AV401" s="73"/>
      <c r="AW401" s="73"/>
    </row>
    <row r="402" spans="1:49" ht="14.25" x14ac:dyDescent="0.2">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69"/>
      <c r="AB402" s="69"/>
      <c r="AC402" s="69"/>
      <c r="AD402" s="73"/>
      <c r="AE402" s="73"/>
      <c r="AF402" s="73"/>
      <c r="AG402" s="73"/>
      <c r="AH402" s="73"/>
      <c r="AI402" s="73"/>
      <c r="AJ402" s="73"/>
      <c r="AK402" s="73"/>
      <c r="AL402" s="73"/>
      <c r="AM402" s="73"/>
      <c r="AN402" s="73"/>
      <c r="AO402" s="73"/>
      <c r="AP402" s="71"/>
      <c r="AQ402" s="73"/>
      <c r="AR402" s="73"/>
      <c r="AS402" s="73"/>
      <c r="AT402" s="73"/>
      <c r="AU402" s="69"/>
      <c r="AV402" s="73"/>
      <c r="AW402" s="73"/>
    </row>
    <row r="403" spans="1:49" ht="14.25" x14ac:dyDescent="0.2">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69"/>
      <c r="AB403" s="69"/>
      <c r="AC403" s="69"/>
      <c r="AD403" s="73"/>
      <c r="AE403" s="73"/>
      <c r="AF403" s="73"/>
      <c r="AG403" s="73"/>
      <c r="AH403" s="73"/>
      <c r="AI403" s="73"/>
      <c r="AJ403" s="73"/>
      <c r="AK403" s="73"/>
      <c r="AL403" s="73"/>
      <c r="AM403" s="73"/>
      <c r="AN403" s="73"/>
      <c r="AO403" s="73"/>
      <c r="AP403" s="71"/>
      <c r="AQ403" s="73"/>
      <c r="AR403" s="73"/>
      <c r="AS403" s="73"/>
      <c r="AT403" s="73"/>
      <c r="AU403" s="69"/>
      <c r="AV403" s="73"/>
      <c r="AW403" s="73"/>
    </row>
    <row r="404" spans="1:49" ht="14.25" x14ac:dyDescent="0.2">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69"/>
      <c r="AB404" s="69"/>
      <c r="AC404" s="69"/>
      <c r="AD404" s="73"/>
      <c r="AE404" s="73"/>
      <c r="AF404" s="73"/>
      <c r="AG404" s="73"/>
      <c r="AH404" s="73"/>
      <c r="AI404" s="73"/>
      <c r="AJ404" s="73"/>
      <c r="AK404" s="73"/>
      <c r="AL404" s="73"/>
      <c r="AM404" s="73"/>
      <c r="AN404" s="73"/>
      <c r="AO404" s="73"/>
      <c r="AP404" s="71"/>
      <c r="AQ404" s="73"/>
      <c r="AR404" s="73"/>
      <c r="AS404" s="73"/>
      <c r="AT404" s="73"/>
      <c r="AU404" s="69"/>
      <c r="AV404" s="73"/>
      <c r="AW404" s="73"/>
    </row>
    <row r="405" spans="1:49" ht="14.25" x14ac:dyDescent="0.2">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69"/>
      <c r="AB405" s="69"/>
      <c r="AC405" s="69"/>
      <c r="AD405" s="73"/>
      <c r="AE405" s="73"/>
      <c r="AF405" s="73"/>
      <c r="AG405" s="73"/>
      <c r="AH405" s="73"/>
      <c r="AI405" s="73"/>
      <c r="AJ405" s="73"/>
      <c r="AK405" s="73"/>
      <c r="AL405" s="73"/>
      <c r="AM405" s="73"/>
      <c r="AN405" s="73"/>
      <c r="AO405" s="73"/>
      <c r="AP405" s="71"/>
      <c r="AQ405" s="73"/>
      <c r="AR405" s="73"/>
      <c r="AS405" s="73"/>
      <c r="AT405" s="73"/>
      <c r="AU405" s="69"/>
      <c r="AV405" s="73"/>
      <c r="AW405" s="73"/>
    </row>
    <row r="406" spans="1:49" ht="14.25" x14ac:dyDescent="0.2">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69"/>
      <c r="AB406" s="69"/>
      <c r="AC406" s="69"/>
      <c r="AD406" s="73"/>
      <c r="AE406" s="73"/>
      <c r="AF406" s="73"/>
      <c r="AG406" s="73"/>
      <c r="AH406" s="73"/>
      <c r="AI406" s="73"/>
      <c r="AJ406" s="73"/>
      <c r="AK406" s="73"/>
      <c r="AL406" s="73"/>
      <c r="AM406" s="73"/>
      <c r="AN406" s="73"/>
      <c r="AO406" s="73"/>
      <c r="AP406" s="71"/>
      <c r="AQ406" s="73"/>
      <c r="AR406" s="73"/>
      <c r="AS406" s="73"/>
      <c r="AT406" s="73"/>
      <c r="AU406" s="69"/>
      <c r="AV406" s="73"/>
      <c r="AW406" s="73"/>
    </row>
    <row r="407" spans="1:49" ht="14.25" x14ac:dyDescent="0.2">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69"/>
      <c r="AB407" s="69"/>
      <c r="AC407" s="69"/>
      <c r="AD407" s="73"/>
      <c r="AE407" s="73"/>
      <c r="AF407" s="73"/>
      <c r="AG407" s="73"/>
      <c r="AH407" s="73"/>
      <c r="AI407" s="73"/>
      <c r="AJ407" s="73"/>
      <c r="AK407" s="73"/>
      <c r="AL407" s="73"/>
      <c r="AM407" s="73"/>
      <c r="AN407" s="73"/>
      <c r="AO407" s="73"/>
      <c r="AP407" s="71"/>
      <c r="AQ407" s="73"/>
      <c r="AR407" s="73"/>
      <c r="AS407" s="73"/>
      <c r="AT407" s="73"/>
      <c r="AU407" s="69"/>
      <c r="AV407" s="73"/>
      <c r="AW407" s="73"/>
    </row>
    <row r="408" spans="1:49" ht="14.25" x14ac:dyDescent="0.2">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69"/>
      <c r="AB408" s="69"/>
      <c r="AC408" s="69"/>
      <c r="AD408" s="73"/>
      <c r="AE408" s="73"/>
      <c r="AF408" s="73"/>
      <c r="AG408" s="73"/>
      <c r="AH408" s="73"/>
      <c r="AI408" s="73"/>
      <c r="AJ408" s="73"/>
      <c r="AK408" s="73"/>
      <c r="AL408" s="73"/>
      <c r="AM408" s="73"/>
      <c r="AN408" s="73"/>
      <c r="AO408" s="73"/>
      <c r="AP408" s="71"/>
      <c r="AQ408" s="73"/>
      <c r="AR408" s="73"/>
      <c r="AS408" s="73"/>
      <c r="AT408" s="73"/>
      <c r="AU408" s="69"/>
      <c r="AV408" s="73"/>
      <c r="AW408" s="73"/>
    </row>
    <row r="409" spans="1:49" ht="14.25" x14ac:dyDescent="0.2">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69"/>
      <c r="AB409" s="69"/>
      <c r="AC409" s="69"/>
      <c r="AD409" s="73"/>
      <c r="AE409" s="73"/>
      <c r="AF409" s="73"/>
      <c r="AG409" s="73"/>
      <c r="AH409" s="73"/>
      <c r="AI409" s="73"/>
      <c r="AJ409" s="73"/>
      <c r="AK409" s="73"/>
      <c r="AL409" s="73"/>
      <c r="AM409" s="73"/>
      <c r="AN409" s="73"/>
      <c r="AO409" s="73"/>
      <c r="AP409" s="71"/>
      <c r="AQ409" s="73"/>
      <c r="AR409" s="73"/>
      <c r="AS409" s="73"/>
      <c r="AT409" s="73"/>
      <c r="AU409" s="69"/>
      <c r="AV409" s="73"/>
      <c r="AW409" s="73"/>
    </row>
    <row r="410" spans="1:49" ht="14.25" x14ac:dyDescent="0.2">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69"/>
      <c r="AB410" s="69"/>
      <c r="AC410" s="69"/>
      <c r="AD410" s="73"/>
      <c r="AE410" s="73"/>
      <c r="AF410" s="73"/>
      <c r="AG410" s="73"/>
      <c r="AH410" s="73"/>
      <c r="AI410" s="73"/>
      <c r="AJ410" s="73"/>
      <c r="AK410" s="73"/>
      <c r="AL410" s="73"/>
      <c r="AM410" s="73"/>
      <c r="AN410" s="73"/>
      <c r="AO410" s="73"/>
      <c r="AP410" s="71"/>
      <c r="AQ410" s="73"/>
      <c r="AR410" s="73"/>
      <c r="AS410" s="73"/>
      <c r="AT410" s="73"/>
      <c r="AU410" s="69"/>
      <c r="AV410" s="73"/>
      <c r="AW410" s="73"/>
    </row>
    <row r="411" spans="1:49" ht="14.25" x14ac:dyDescent="0.2">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69"/>
      <c r="AB411" s="69"/>
      <c r="AC411" s="69"/>
      <c r="AD411" s="73"/>
      <c r="AE411" s="73"/>
      <c r="AF411" s="73"/>
      <c r="AG411" s="73"/>
      <c r="AH411" s="73"/>
      <c r="AI411" s="73"/>
      <c r="AJ411" s="73"/>
      <c r="AK411" s="73"/>
      <c r="AL411" s="73"/>
      <c r="AM411" s="73"/>
      <c r="AN411" s="73"/>
      <c r="AO411" s="73"/>
      <c r="AP411" s="71"/>
      <c r="AQ411" s="73"/>
      <c r="AR411" s="73"/>
      <c r="AS411" s="73"/>
      <c r="AT411" s="73"/>
      <c r="AU411" s="69"/>
      <c r="AV411" s="73"/>
      <c r="AW411" s="73"/>
    </row>
    <row r="412" spans="1:49" ht="14.25" x14ac:dyDescent="0.2">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69"/>
      <c r="AB412" s="69"/>
      <c r="AC412" s="69"/>
      <c r="AD412" s="73"/>
      <c r="AE412" s="73"/>
      <c r="AF412" s="73"/>
      <c r="AG412" s="73"/>
      <c r="AH412" s="73"/>
      <c r="AI412" s="73"/>
      <c r="AJ412" s="73"/>
      <c r="AK412" s="73"/>
      <c r="AL412" s="73"/>
      <c r="AM412" s="73"/>
      <c r="AN412" s="73"/>
      <c r="AO412" s="73"/>
      <c r="AP412" s="71"/>
      <c r="AQ412" s="73"/>
      <c r="AR412" s="73"/>
      <c r="AS412" s="73"/>
      <c r="AT412" s="73"/>
      <c r="AU412" s="69"/>
      <c r="AV412" s="73"/>
      <c r="AW412" s="73"/>
    </row>
    <row r="413" spans="1:49" ht="14.25" x14ac:dyDescent="0.2">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69"/>
      <c r="AB413" s="69"/>
      <c r="AC413" s="69"/>
      <c r="AD413" s="73"/>
      <c r="AE413" s="73"/>
      <c r="AF413" s="73"/>
      <c r="AG413" s="73"/>
      <c r="AH413" s="73"/>
      <c r="AI413" s="73"/>
      <c r="AJ413" s="73"/>
      <c r="AK413" s="73"/>
      <c r="AL413" s="73"/>
      <c r="AM413" s="73"/>
      <c r="AN413" s="73"/>
      <c r="AO413" s="73"/>
      <c r="AP413" s="71"/>
      <c r="AQ413" s="73"/>
      <c r="AR413" s="73"/>
      <c r="AS413" s="73"/>
      <c r="AT413" s="73"/>
      <c r="AU413" s="69"/>
      <c r="AV413" s="73"/>
      <c r="AW413" s="73"/>
    </row>
    <row r="414" spans="1:49" ht="14.25" x14ac:dyDescent="0.2">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69"/>
      <c r="AB414" s="69"/>
      <c r="AC414" s="69"/>
      <c r="AD414" s="73"/>
      <c r="AE414" s="73"/>
      <c r="AF414" s="73"/>
      <c r="AG414" s="73"/>
      <c r="AH414" s="73"/>
      <c r="AI414" s="73"/>
      <c r="AJ414" s="73"/>
      <c r="AK414" s="73"/>
      <c r="AL414" s="73"/>
      <c r="AM414" s="73"/>
      <c r="AN414" s="73"/>
      <c r="AO414" s="73"/>
      <c r="AP414" s="71"/>
      <c r="AQ414" s="73"/>
      <c r="AR414" s="73"/>
      <c r="AS414" s="73"/>
      <c r="AT414" s="73"/>
      <c r="AU414" s="69"/>
      <c r="AV414" s="73"/>
      <c r="AW414" s="73"/>
    </row>
    <row r="415" spans="1:49" ht="14.25" x14ac:dyDescent="0.2">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69"/>
      <c r="AB415" s="69"/>
      <c r="AC415" s="69"/>
      <c r="AD415" s="73"/>
      <c r="AE415" s="73"/>
      <c r="AF415" s="73"/>
      <c r="AG415" s="73"/>
      <c r="AH415" s="73"/>
      <c r="AI415" s="73"/>
      <c r="AJ415" s="73"/>
      <c r="AK415" s="73"/>
      <c r="AL415" s="73"/>
      <c r="AM415" s="73"/>
      <c r="AN415" s="73"/>
      <c r="AO415" s="73"/>
      <c r="AP415" s="71"/>
      <c r="AQ415" s="73"/>
      <c r="AR415" s="73"/>
      <c r="AS415" s="73"/>
      <c r="AT415" s="73"/>
      <c r="AU415" s="69"/>
      <c r="AV415" s="73"/>
      <c r="AW415" s="73"/>
    </row>
    <row r="416" spans="1:49" ht="14.25" x14ac:dyDescent="0.2">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69"/>
      <c r="AB416" s="69"/>
      <c r="AC416" s="69"/>
      <c r="AD416" s="73"/>
      <c r="AE416" s="73"/>
      <c r="AF416" s="73"/>
      <c r="AG416" s="73"/>
      <c r="AH416" s="73"/>
      <c r="AI416" s="73"/>
      <c r="AJ416" s="73"/>
      <c r="AK416" s="73"/>
      <c r="AL416" s="73"/>
      <c r="AM416" s="73"/>
      <c r="AN416" s="73"/>
      <c r="AO416" s="73"/>
      <c r="AP416" s="71"/>
      <c r="AQ416" s="73"/>
      <c r="AR416" s="73"/>
      <c r="AS416" s="73"/>
      <c r="AT416" s="73"/>
      <c r="AU416" s="69"/>
      <c r="AV416" s="73"/>
      <c r="AW416" s="73"/>
    </row>
    <row r="417" spans="1:49" ht="14.25" x14ac:dyDescent="0.2">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69"/>
      <c r="AB417" s="69"/>
      <c r="AC417" s="69"/>
      <c r="AD417" s="73"/>
      <c r="AE417" s="73"/>
      <c r="AF417" s="73"/>
      <c r="AG417" s="73"/>
      <c r="AH417" s="73"/>
      <c r="AI417" s="73"/>
      <c r="AJ417" s="73"/>
      <c r="AK417" s="73"/>
      <c r="AL417" s="73"/>
      <c r="AM417" s="73"/>
      <c r="AN417" s="73"/>
      <c r="AO417" s="73"/>
      <c r="AP417" s="71"/>
      <c r="AQ417" s="73"/>
      <c r="AR417" s="73"/>
      <c r="AS417" s="73"/>
      <c r="AT417" s="73"/>
      <c r="AU417" s="69"/>
      <c r="AV417" s="73"/>
      <c r="AW417" s="73"/>
    </row>
    <row r="418" spans="1:49" ht="14.25" x14ac:dyDescent="0.2">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69"/>
      <c r="AB418" s="69"/>
      <c r="AC418" s="69"/>
      <c r="AD418" s="73"/>
      <c r="AE418" s="73"/>
      <c r="AF418" s="73"/>
      <c r="AG418" s="73"/>
      <c r="AH418" s="73"/>
      <c r="AI418" s="73"/>
      <c r="AJ418" s="73"/>
      <c r="AK418" s="73"/>
      <c r="AL418" s="73"/>
      <c r="AM418" s="73"/>
      <c r="AN418" s="73"/>
      <c r="AO418" s="73"/>
      <c r="AP418" s="71"/>
      <c r="AQ418" s="73"/>
      <c r="AR418" s="73"/>
      <c r="AS418" s="73"/>
      <c r="AT418" s="73"/>
      <c r="AU418" s="69"/>
      <c r="AV418" s="73"/>
      <c r="AW418" s="73"/>
    </row>
    <row r="419" spans="1:49" ht="14.25" x14ac:dyDescent="0.2">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69"/>
      <c r="AB419" s="69"/>
      <c r="AC419" s="69"/>
      <c r="AD419" s="73"/>
      <c r="AE419" s="73"/>
      <c r="AF419" s="73"/>
      <c r="AG419" s="73"/>
      <c r="AH419" s="73"/>
      <c r="AI419" s="73"/>
      <c r="AJ419" s="73"/>
      <c r="AK419" s="73"/>
      <c r="AL419" s="73"/>
      <c r="AM419" s="73"/>
      <c r="AN419" s="73"/>
      <c r="AO419" s="73"/>
      <c r="AP419" s="71"/>
      <c r="AQ419" s="73"/>
      <c r="AR419" s="73"/>
      <c r="AS419" s="73"/>
      <c r="AT419" s="73"/>
      <c r="AU419" s="69"/>
      <c r="AV419" s="73"/>
      <c r="AW419" s="73"/>
    </row>
    <row r="420" spans="1:49" ht="14.25" x14ac:dyDescent="0.2">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69"/>
      <c r="AB420" s="69"/>
      <c r="AC420" s="69"/>
      <c r="AD420" s="73"/>
      <c r="AE420" s="73"/>
      <c r="AF420" s="73"/>
      <c r="AG420" s="73"/>
      <c r="AH420" s="73"/>
      <c r="AI420" s="73"/>
      <c r="AJ420" s="73"/>
      <c r="AK420" s="73"/>
      <c r="AL420" s="73"/>
      <c r="AM420" s="73"/>
      <c r="AN420" s="73"/>
      <c r="AO420" s="73"/>
      <c r="AP420" s="71"/>
      <c r="AQ420" s="73"/>
      <c r="AR420" s="73"/>
      <c r="AS420" s="73"/>
      <c r="AT420" s="73"/>
      <c r="AU420" s="69"/>
      <c r="AV420" s="73"/>
      <c r="AW420" s="73"/>
    </row>
    <row r="421" spans="1:49" ht="14.25" x14ac:dyDescent="0.2">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69"/>
      <c r="AB421" s="69"/>
      <c r="AC421" s="69"/>
      <c r="AD421" s="73"/>
      <c r="AE421" s="73"/>
      <c r="AF421" s="73"/>
      <c r="AG421" s="73"/>
      <c r="AH421" s="73"/>
      <c r="AI421" s="73"/>
      <c r="AJ421" s="73"/>
      <c r="AK421" s="73"/>
      <c r="AL421" s="73"/>
      <c r="AM421" s="73"/>
      <c r="AN421" s="73"/>
      <c r="AO421" s="73"/>
      <c r="AP421" s="71"/>
      <c r="AQ421" s="73"/>
      <c r="AR421" s="73"/>
      <c r="AS421" s="73"/>
      <c r="AT421" s="73"/>
      <c r="AU421" s="69"/>
      <c r="AV421" s="73"/>
      <c r="AW421" s="73"/>
    </row>
    <row r="422" spans="1:49" ht="14.25" x14ac:dyDescent="0.2">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69"/>
      <c r="AB422" s="69"/>
      <c r="AC422" s="69"/>
      <c r="AD422" s="73"/>
      <c r="AE422" s="73"/>
      <c r="AF422" s="73"/>
      <c r="AG422" s="73"/>
      <c r="AH422" s="73"/>
      <c r="AI422" s="73"/>
      <c r="AJ422" s="73"/>
      <c r="AK422" s="73"/>
      <c r="AL422" s="73"/>
      <c r="AM422" s="73"/>
      <c r="AN422" s="73"/>
      <c r="AO422" s="73"/>
      <c r="AP422" s="71"/>
      <c r="AQ422" s="73"/>
      <c r="AR422" s="73"/>
      <c r="AS422" s="73"/>
      <c r="AT422" s="73"/>
      <c r="AU422" s="69"/>
      <c r="AV422" s="73"/>
      <c r="AW422" s="73"/>
    </row>
    <row r="423" spans="1:49" ht="14.25" x14ac:dyDescent="0.2">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69"/>
      <c r="AB423" s="69"/>
      <c r="AC423" s="69"/>
      <c r="AD423" s="73"/>
      <c r="AE423" s="73"/>
      <c r="AF423" s="73"/>
      <c r="AG423" s="73"/>
      <c r="AH423" s="73"/>
      <c r="AI423" s="73"/>
      <c r="AJ423" s="73"/>
      <c r="AK423" s="73"/>
      <c r="AL423" s="73"/>
      <c r="AM423" s="73"/>
      <c r="AN423" s="73"/>
      <c r="AO423" s="73"/>
      <c r="AP423" s="71"/>
      <c r="AQ423" s="73"/>
      <c r="AR423" s="73"/>
      <c r="AS423" s="73"/>
      <c r="AT423" s="73"/>
      <c r="AU423" s="69"/>
      <c r="AV423" s="73"/>
      <c r="AW423" s="73"/>
    </row>
    <row r="424" spans="1:49" ht="14.25" x14ac:dyDescent="0.2">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69"/>
      <c r="AB424" s="69"/>
      <c r="AC424" s="69"/>
      <c r="AD424" s="73"/>
      <c r="AE424" s="73"/>
      <c r="AF424" s="73"/>
      <c r="AG424" s="73"/>
      <c r="AH424" s="73"/>
      <c r="AI424" s="73"/>
      <c r="AJ424" s="73"/>
      <c r="AK424" s="73"/>
      <c r="AL424" s="73"/>
      <c r="AM424" s="73"/>
      <c r="AN424" s="73"/>
      <c r="AO424" s="73"/>
      <c r="AP424" s="71"/>
      <c r="AQ424" s="73"/>
      <c r="AR424" s="73"/>
      <c r="AS424" s="73"/>
      <c r="AT424" s="73"/>
      <c r="AU424" s="69"/>
      <c r="AV424" s="73"/>
      <c r="AW424" s="73"/>
    </row>
    <row r="425" spans="1:49" ht="14.25" x14ac:dyDescent="0.2">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69"/>
      <c r="AB425" s="69"/>
      <c r="AC425" s="69"/>
      <c r="AD425" s="73"/>
      <c r="AE425" s="73"/>
      <c r="AF425" s="73"/>
      <c r="AG425" s="73"/>
      <c r="AH425" s="73"/>
      <c r="AI425" s="73"/>
      <c r="AJ425" s="73"/>
      <c r="AK425" s="73"/>
      <c r="AL425" s="73"/>
      <c r="AM425" s="73"/>
      <c r="AN425" s="73"/>
      <c r="AO425" s="73"/>
      <c r="AP425" s="71"/>
      <c r="AQ425" s="73"/>
      <c r="AR425" s="73"/>
      <c r="AS425" s="73"/>
      <c r="AT425" s="73"/>
      <c r="AU425" s="69"/>
      <c r="AV425" s="73"/>
      <c r="AW425" s="73"/>
    </row>
    <row r="426" spans="1:49" ht="14.25" x14ac:dyDescent="0.2">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69"/>
      <c r="AB426" s="69"/>
      <c r="AC426" s="69"/>
      <c r="AD426" s="73"/>
      <c r="AE426" s="73"/>
      <c r="AF426" s="73"/>
      <c r="AG426" s="73"/>
      <c r="AH426" s="73"/>
      <c r="AI426" s="73"/>
      <c r="AJ426" s="73"/>
      <c r="AK426" s="73"/>
      <c r="AL426" s="73"/>
      <c r="AM426" s="73"/>
      <c r="AN426" s="73"/>
      <c r="AO426" s="73"/>
      <c r="AP426" s="71"/>
      <c r="AQ426" s="73"/>
      <c r="AR426" s="73"/>
      <c r="AS426" s="73"/>
      <c r="AT426" s="73"/>
      <c r="AU426" s="69"/>
      <c r="AV426" s="73"/>
      <c r="AW426" s="73"/>
    </row>
    <row r="427" spans="1:49" ht="14.25" x14ac:dyDescent="0.2">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69"/>
      <c r="AB427" s="69"/>
      <c r="AC427" s="69"/>
      <c r="AD427" s="73"/>
      <c r="AE427" s="73"/>
      <c r="AF427" s="73"/>
      <c r="AG427" s="73"/>
      <c r="AH427" s="73"/>
      <c r="AI427" s="73"/>
      <c r="AJ427" s="73"/>
      <c r="AK427" s="73"/>
      <c r="AL427" s="73"/>
      <c r="AM427" s="73"/>
      <c r="AN427" s="73"/>
      <c r="AO427" s="73"/>
      <c r="AP427" s="71"/>
      <c r="AQ427" s="73"/>
      <c r="AR427" s="73"/>
      <c r="AS427" s="73"/>
      <c r="AT427" s="73"/>
      <c r="AU427" s="69"/>
      <c r="AV427" s="73"/>
      <c r="AW427" s="73"/>
    </row>
    <row r="428" spans="1:49" ht="14.25" x14ac:dyDescent="0.2">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69"/>
      <c r="AB428" s="69"/>
      <c r="AC428" s="69"/>
      <c r="AD428" s="73"/>
      <c r="AE428" s="73"/>
      <c r="AF428" s="73"/>
      <c r="AG428" s="73"/>
      <c r="AH428" s="73"/>
      <c r="AI428" s="73"/>
      <c r="AJ428" s="73"/>
      <c r="AK428" s="73"/>
      <c r="AL428" s="73"/>
      <c r="AM428" s="73"/>
      <c r="AN428" s="73"/>
      <c r="AO428" s="73"/>
      <c r="AP428" s="71"/>
      <c r="AQ428" s="73"/>
      <c r="AR428" s="73"/>
      <c r="AS428" s="73"/>
      <c r="AT428" s="73"/>
      <c r="AU428" s="69"/>
      <c r="AV428" s="73"/>
      <c r="AW428" s="73"/>
    </row>
    <row r="429" spans="1:49" ht="14.25" x14ac:dyDescent="0.2">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69"/>
      <c r="AB429" s="69"/>
      <c r="AC429" s="69"/>
      <c r="AD429" s="73"/>
      <c r="AE429" s="73"/>
      <c r="AF429" s="73"/>
      <c r="AG429" s="73"/>
      <c r="AH429" s="73"/>
      <c r="AI429" s="73"/>
      <c r="AJ429" s="73"/>
      <c r="AK429" s="73"/>
      <c r="AL429" s="73"/>
      <c r="AM429" s="73"/>
      <c r="AN429" s="73"/>
      <c r="AO429" s="73"/>
      <c r="AP429" s="71"/>
      <c r="AQ429" s="73"/>
      <c r="AR429" s="73"/>
      <c r="AS429" s="73"/>
      <c r="AT429" s="73"/>
      <c r="AU429" s="69"/>
      <c r="AV429" s="73"/>
      <c r="AW429" s="73"/>
    </row>
    <row r="430" spans="1:49" ht="14.25" x14ac:dyDescent="0.2">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69"/>
      <c r="AB430" s="69"/>
      <c r="AC430" s="69"/>
      <c r="AD430" s="73"/>
      <c r="AE430" s="73"/>
      <c r="AF430" s="73"/>
      <c r="AG430" s="73"/>
      <c r="AH430" s="73"/>
      <c r="AI430" s="73"/>
      <c r="AJ430" s="73"/>
      <c r="AK430" s="73"/>
      <c r="AL430" s="73"/>
      <c r="AM430" s="73"/>
      <c r="AN430" s="73"/>
      <c r="AO430" s="73"/>
      <c r="AP430" s="71"/>
      <c r="AQ430" s="73"/>
      <c r="AR430" s="73"/>
      <c r="AS430" s="73"/>
      <c r="AT430" s="73"/>
      <c r="AU430" s="69"/>
      <c r="AV430" s="73"/>
      <c r="AW430" s="73"/>
    </row>
    <row r="431" spans="1:49" ht="14.25" x14ac:dyDescent="0.2">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69"/>
      <c r="AB431" s="69"/>
      <c r="AC431" s="69"/>
      <c r="AD431" s="73"/>
      <c r="AE431" s="73"/>
      <c r="AF431" s="73"/>
      <c r="AG431" s="73"/>
      <c r="AH431" s="73"/>
      <c r="AI431" s="73"/>
      <c r="AJ431" s="73"/>
      <c r="AK431" s="73"/>
      <c r="AL431" s="73"/>
      <c r="AM431" s="73"/>
      <c r="AN431" s="73"/>
      <c r="AO431" s="73"/>
      <c r="AP431" s="71"/>
      <c r="AQ431" s="73"/>
      <c r="AR431" s="73"/>
      <c r="AS431" s="73"/>
      <c r="AT431" s="73"/>
      <c r="AU431" s="69"/>
      <c r="AV431" s="73"/>
      <c r="AW431" s="73"/>
    </row>
    <row r="432" spans="1:49" ht="14.25" x14ac:dyDescent="0.2">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69"/>
      <c r="AB432" s="69"/>
      <c r="AC432" s="69"/>
      <c r="AD432" s="73"/>
      <c r="AE432" s="73"/>
      <c r="AF432" s="73"/>
      <c r="AG432" s="73"/>
      <c r="AH432" s="73"/>
      <c r="AI432" s="73"/>
      <c r="AJ432" s="73"/>
      <c r="AK432" s="73"/>
      <c r="AL432" s="73"/>
      <c r="AM432" s="73"/>
      <c r="AN432" s="73"/>
      <c r="AO432" s="73"/>
      <c r="AP432" s="71"/>
      <c r="AQ432" s="73"/>
      <c r="AR432" s="73"/>
      <c r="AS432" s="73"/>
      <c r="AT432" s="73"/>
      <c r="AU432" s="69"/>
      <c r="AV432" s="73"/>
      <c r="AW432" s="73"/>
    </row>
    <row r="433" spans="1:49" ht="14.25" x14ac:dyDescent="0.2">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69"/>
      <c r="AB433" s="69"/>
      <c r="AC433" s="69"/>
      <c r="AD433" s="73"/>
      <c r="AE433" s="73"/>
      <c r="AF433" s="73"/>
      <c r="AG433" s="73"/>
      <c r="AH433" s="73"/>
      <c r="AI433" s="73"/>
      <c r="AJ433" s="73"/>
      <c r="AK433" s="73"/>
      <c r="AL433" s="73"/>
      <c r="AM433" s="73"/>
      <c r="AN433" s="73"/>
      <c r="AO433" s="73"/>
      <c r="AP433" s="71"/>
      <c r="AQ433" s="73"/>
      <c r="AR433" s="73"/>
      <c r="AS433" s="73"/>
      <c r="AT433" s="73"/>
      <c r="AU433" s="69"/>
      <c r="AV433" s="73"/>
      <c r="AW433" s="73"/>
    </row>
    <row r="434" spans="1:49" ht="14.25" x14ac:dyDescent="0.2">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69"/>
      <c r="AB434" s="69"/>
      <c r="AC434" s="69"/>
      <c r="AD434" s="73"/>
      <c r="AE434" s="73"/>
      <c r="AF434" s="73"/>
      <c r="AG434" s="73"/>
      <c r="AH434" s="73"/>
      <c r="AI434" s="73"/>
      <c r="AJ434" s="73"/>
      <c r="AK434" s="73"/>
      <c r="AL434" s="73"/>
      <c r="AM434" s="73"/>
      <c r="AN434" s="73"/>
      <c r="AO434" s="73"/>
      <c r="AP434" s="71"/>
      <c r="AQ434" s="73"/>
      <c r="AR434" s="73"/>
      <c r="AS434" s="73"/>
      <c r="AT434" s="73"/>
      <c r="AU434" s="69"/>
      <c r="AV434" s="73"/>
      <c r="AW434" s="73"/>
    </row>
    <row r="435" spans="1:49" ht="14.25" x14ac:dyDescent="0.2">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69"/>
      <c r="AB435" s="69"/>
      <c r="AC435" s="69"/>
      <c r="AD435" s="73"/>
      <c r="AE435" s="73"/>
      <c r="AF435" s="73"/>
      <c r="AG435" s="73"/>
      <c r="AH435" s="73"/>
      <c r="AI435" s="73"/>
      <c r="AJ435" s="73"/>
      <c r="AK435" s="73"/>
      <c r="AL435" s="73"/>
      <c r="AM435" s="73"/>
      <c r="AN435" s="73"/>
      <c r="AO435" s="73"/>
      <c r="AP435" s="71"/>
      <c r="AQ435" s="73"/>
      <c r="AR435" s="73"/>
      <c r="AS435" s="73"/>
      <c r="AT435" s="73"/>
      <c r="AU435" s="69"/>
      <c r="AV435" s="73"/>
      <c r="AW435" s="73"/>
    </row>
    <row r="436" spans="1:49" ht="14.25" x14ac:dyDescent="0.2">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69"/>
      <c r="AB436" s="69"/>
      <c r="AC436" s="69"/>
      <c r="AD436" s="73"/>
      <c r="AE436" s="73"/>
      <c r="AF436" s="73"/>
      <c r="AG436" s="73"/>
      <c r="AH436" s="73"/>
      <c r="AI436" s="73"/>
      <c r="AJ436" s="73"/>
      <c r="AK436" s="73"/>
      <c r="AL436" s="73"/>
      <c r="AM436" s="73"/>
      <c r="AN436" s="73"/>
      <c r="AO436" s="73"/>
      <c r="AP436" s="71"/>
      <c r="AQ436" s="73"/>
      <c r="AR436" s="73"/>
      <c r="AS436" s="73"/>
      <c r="AT436" s="73"/>
      <c r="AU436" s="69"/>
      <c r="AV436" s="73"/>
      <c r="AW436" s="73"/>
    </row>
    <row r="437" spans="1:49" ht="14.25" x14ac:dyDescent="0.2">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69"/>
      <c r="AB437" s="69"/>
      <c r="AC437" s="69"/>
      <c r="AD437" s="73"/>
      <c r="AE437" s="73"/>
      <c r="AF437" s="73"/>
      <c r="AG437" s="73"/>
      <c r="AH437" s="73"/>
      <c r="AI437" s="73"/>
      <c r="AJ437" s="73"/>
      <c r="AK437" s="73"/>
      <c r="AL437" s="73"/>
      <c r="AM437" s="73"/>
      <c r="AN437" s="73"/>
      <c r="AO437" s="73"/>
      <c r="AP437" s="71"/>
      <c r="AQ437" s="73"/>
      <c r="AR437" s="73"/>
      <c r="AS437" s="73"/>
      <c r="AT437" s="73"/>
      <c r="AU437" s="69"/>
      <c r="AV437" s="73"/>
      <c r="AW437" s="73"/>
    </row>
    <row r="438" spans="1:49" ht="14.25" x14ac:dyDescent="0.2">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69"/>
      <c r="AB438" s="69"/>
      <c r="AC438" s="69"/>
      <c r="AD438" s="73"/>
      <c r="AE438" s="73"/>
      <c r="AF438" s="73"/>
      <c r="AG438" s="73"/>
      <c r="AH438" s="73"/>
      <c r="AI438" s="73"/>
      <c r="AJ438" s="73"/>
      <c r="AK438" s="73"/>
      <c r="AL438" s="73"/>
      <c r="AM438" s="73"/>
      <c r="AN438" s="73"/>
      <c r="AO438" s="73"/>
      <c r="AP438" s="71"/>
      <c r="AQ438" s="73"/>
      <c r="AR438" s="73"/>
      <c r="AS438" s="73"/>
      <c r="AT438" s="73"/>
      <c r="AU438" s="69"/>
      <c r="AV438" s="73"/>
      <c r="AW438" s="73"/>
    </row>
    <row r="439" spans="1:49" ht="14.25" x14ac:dyDescent="0.2">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69"/>
      <c r="AB439" s="69"/>
      <c r="AC439" s="69"/>
      <c r="AD439" s="73"/>
      <c r="AE439" s="73"/>
      <c r="AF439" s="73"/>
      <c r="AG439" s="73"/>
      <c r="AH439" s="73"/>
      <c r="AI439" s="73"/>
      <c r="AJ439" s="73"/>
      <c r="AK439" s="73"/>
      <c r="AL439" s="73"/>
      <c r="AM439" s="73"/>
      <c r="AN439" s="73"/>
      <c r="AO439" s="73"/>
      <c r="AP439" s="71"/>
      <c r="AQ439" s="73"/>
      <c r="AR439" s="73"/>
      <c r="AS439" s="73"/>
      <c r="AT439" s="73"/>
      <c r="AU439" s="69"/>
      <c r="AV439" s="73"/>
      <c r="AW439" s="73"/>
    </row>
    <row r="440" spans="1:49" ht="14.25" x14ac:dyDescent="0.2">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69"/>
      <c r="AB440" s="69"/>
      <c r="AC440" s="69"/>
      <c r="AD440" s="73"/>
      <c r="AE440" s="73"/>
      <c r="AF440" s="73"/>
      <c r="AG440" s="73"/>
      <c r="AH440" s="73"/>
      <c r="AI440" s="73"/>
      <c r="AJ440" s="73"/>
      <c r="AK440" s="73"/>
      <c r="AL440" s="73"/>
      <c r="AM440" s="73"/>
      <c r="AN440" s="73"/>
      <c r="AO440" s="73"/>
      <c r="AP440" s="71"/>
      <c r="AQ440" s="73"/>
      <c r="AR440" s="73"/>
      <c r="AS440" s="73"/>
      <c r="AT440" s="73"/>
      <c r="AU440" s="69"/>
      <c r="AV440" s="73"/>
      <c r="AW440" s="73"/>
    </row>
    <row r="441" spans="1:49" ht="14.25" x14ac:dyDescent="0.2">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69"/>
      <c r="AB441" s="69"/>
      <c r="AC441" s="69"/>
      <c r="AD441" s="73"/>
      <c r="AE441" s="73"/>
      <c r="AF441" s="73"/>
      <c r="AG441" s="73"/>
      <c r="AH441" s="73"/>
      <c r="AI441" s="73"/>
      <c r="AJ441" s="73"/>
      <c r="AK441" s="73"/>
      <c r="AL441" s="73"/>
      <c r="AM441" s="73"/>
      <c r="AN441" s="73"/>
      <c r="AO441" s="73"/>
      <c r="AP441" s="71"/>
      <c r="AQ441" s="73"/>
      <c r="AR441" s="73"/>
      <c r="AS441" s="73"/>
      <c r="AT441" s="73"/>
      <c r="AU441" s="69"/>
      <c r="AV441" s="73"/>
      <c r="AW441" s="73"/>
    </row>
    <row r="442" spans="1:49" ht="14.25" x14ac:dyDescent="0.2">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69"/>
      <c r="AB442" s="69"/>
      <c r="AC442" s="69"/>
      <c r="AD442" s="73"/>
      <c r="AE442" s="73"/>
      <c r="AF442" s="73"/>
      <c r="AG442" s="73"/>
      <c r="AH442" s="73"/>
      <c r="AI442" s="73"/>
      <c r="AJ442" s="73"/>
      <c r="AK442" s="73"/>
      <c r="AL442" s="73"/>
      <c r="AM442" s="73"/>
      <c r="AN442" s="73"/>
      <c r="AO442" s="73"/>
      <c r="AP442" s="71"/>
      <c r="AQ442" s="73"/>
      <c r="AR442" s="73"/>
      <c r="AS442" s="73"/>
      <c r="AT442" s="73"/>
      <c r="AU442" s="69"/>
      <c r="AV442" s="73"/>
      <c r="AW442" s="73"/>
    </row>
    <row r="443" spans="1:49" ht="14.25" x14ac:dyDescent="0.2">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69"/>
      <c r="AB443" s="69"/>
      <c r="AC443" s="69"/>
      <c r="AD443" s="73"/>
      <c r="AE443" s="73"/>
      <c r="AF443" s="73"/>
      <c r="AG443" s="73"/>
      <c r="AH443" s="73"/>
      <c r="AI443" s="73"/>
      <c r="AJ443" s="73"/>
      <c r="AK443" s="73"/>
      <c r="AL443" s="73"/>
      <c r="AM443" s="73"/>
      <c r="AN443" s="73"/>
      <c r="AO443" s="73"/>
      <c r="AP443" s="71"/>
      <c r="AQ443" s="73"/>
      <c r="AR443" s="73"/>
      <c r="AS443" s="73"/>
      <c r="AT443" s="73"/>
      <c r="AU443" s="69"/>
      <c r="AV443" s="73"/>
      <c r="AW443" s="73"/>
    </row>
    <row r="444" spans="1:49" ht="14.25" x14ac:dyDescent="0.2">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69"/>
      <c r="AB444" s="69"/>
      <c r="AC444" s="69"/>
      <c r="AD444" s="73"/>
      <c r="AE444" s="73"/>
      <c r="AF444" s="73"/>
      <c r="AG444" s="73"/>
      <c r="AH444" s="73"/>
      <c r="AI444" s="73"/>
      <c r="AJ444" s="73"/>
      <c r="AK444" s="73"/>
      <c r="AL444" s="73"/>
      <c r="AM444" s="73"/>
      <c r="AN444" s="73"/>
      <c r="AO444" s="73"/>
      <c r="AP444" s="71"/>
      <c r="AQ444" s="73"/>
      <c r="AR444" s="73"/>
      <c r="AS444" s="73"/>
      <c r="AT444" s="73"/>
      <c r="AU444" s="69"/>
      <c r="AV444" s="73"/>
      <c r="AW444" s="73"/>
    </row>
    <row r="445" spans="1:49" ht="14.25" x14ac:dyDescent="0.2">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69"/>
      <c r="AB445" s="69"/>
      <c r="AC445" s="69"/>
      <c r="AD445" s="73"/>
      <c r="AE445" s="73"/>
      <c r="AF445" s="73"/>
      <c r="AG445" s="73"/>
      <c r="AH445" s="73"/>
      <c r="AI445" s="73"/>
      <c r="AJ445" s="73"/>
      <c r="AK445" s="73"/>
      <c r="AL445" s="73"/>
      <c r="AM445" s="73"/>
      <c r="AN445" s="73"/>
      <c r="AO445" s="73"/>
      <c r="AP445" s="71"/>
      <c r="AQ445" s="73"/>
      <c r="AR445" s="73"/>
      <c r="AS445" s="73"/>
      <c r="AT445" s="73"/>
      <c r="AU445" s="69"/>
      <c r="AV445" s="73"/>
      <c r="AW445" s="73"/>
    </row>
    <row r="446" spans="1:49" ht="14.25" x14ac:dyDescent="0.2">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69"/>
      <c r="AB446" s="69"/>
      <c r="AC446" s="69"/>
      <c r="AD446" s="73"/>
      <c r="AE446" s="73"/>
      <c r="AF446" s="73"/>
      <c r="AG446" s="73"/>
      <c r="AH446" s="73"/>
      <c r="AI446" s="73"/>
      <c r="AJ446" s="73"/>
      <c r="AK446" s="73"/>
      <c r="AL446" s="73"/>
      <c r="AM446" s="73"/>
      <c r="AN446" s="73"/>
      <c r="AO446" s="73"/>
      <c r="AP446" s="71"/>
      <c r="AQ446" s="73"/>
      <c r="AR446" s="73"/>
      <c r="AS446" s="73"/>
      <c r="AT446" s="73"/>
      <c r="AU446" s="69"/>
      <c r="AV446" s="73"/>
      <c r="AW446" s="73"/>
    </row>
    <row r="447" spans="1:49" ht="14.25" x14ac:dyDescent="0.2">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69"/>
      <c r="AB447" s="69"/>
      <c r="AC447" s="69"/>
      <c r="AD447" s="73"/>
      <c r="AE447" s="73"/>
      <c r="AF447" s="73"/>
      <c r="AG447" s="73"/>
      <c r="AH447" s="73"/>
      <c r="AI447" s="73"/>
      <c r="AJ447" s="73"/>
      <c r="AK447" s="73"/>
      <c r="AL447" s="73"/>
      <c r="AM447" s="73"/>
      <c r="AN447" s="73"/>
      <c r="AO447" s="73"/>
      <c r="AP447" s="71"/>
      <c r="AQ447" s="73"/>
      <c r="AR447" s="73"/>
      <c r="AS447" s="73"/>
      <c r="AT447" s="73"/>
      <c r="AU447" s="69"/>
      <c r="AV447" s="73"/>
      <c r="AW447" s="73"/>
    </row>
    <row r="448" spans="1:49" ht="14.25" x14ac:dyDescent="0.2">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69"/>
      <c r="AB448" s="69"/>
      <c r="AC448" s="69"/>
      <c r="AD448" s="73"/>
      <c r="AE448" s="73"/>
      <c r="AF448" s="73"/>
      <c r="AG448" s="73"/>
      <c r="AH448" s="73"/>
      <c r="AI448" s="73"/>
      <c r="AJ448" s="73"/>
      <c r="AK448" s="73"/>
      <c r="AL448" s="73"/>
      <c r="AM448" s="73"/>
      <c r="AN448" s="73"/>
      <c r="AO448" s="73"/>
      <c r="AP448" s="71"/>
      <c r="AQ448" s="73"/>
      <c r="AR448" s="73"/>
      <c r="AS448" s="73"/>
      <c r="AT448" s="73"/>
      <c r="AU448" s="69"/>
      <c r="AV448" s="73"/>
      <c r="AW448" s="73"/>
    </row>
    <row r="449" spans="1:49" ht="14.25" x14ac:dyDescent="0.2">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69"/>
      <c r="AB449" s="69"/>
      <c r="AC449" s="69"/>
      <c r="AD449" s="73"/>
      <c r="AE449" s="73"/>
      <c r="AF449" s="73"/>
      <c r="AG449" s="73"/>
      <c r="AH449" s="73"/>
      <c r="AI449" s="73"/>
      <c r="AJ449" s="73"/>
      <c r="AK449" s="73"/>
      <c r="AL449" s="73"/>
      <c r="AM449" s="73"/>
      <c r="AN449" s="73"/>
      <c r="AO449" s="73"/>
      <c r="AP449" s="71"/>
      <c r="AQ449" s="73"/>
      <c r="AR449" s="73"/>
      <c r="AS449" s="73"/>
      <c r="AT449" s="73"/>
      <c r="AU449" s="69"/>
      <c r="AV449" s="73"/>
      <c r="AW449" s="73"/>
    </row>
    <row r="450" spans="1:49" ht="14.25" x14ac:dyDescent="0.2">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69"/>
      <c r="AB450" s="69"/>
      <c r="AC450" s="69"/>
      <c r="AD450" s="73"/>
      <c r="AE450" s="73"/>
      <c r="AF450" s="73"/>
      <c r="AG450" s="73"/>
      <c r="AH450" s="73"/>
      <c r="AI450" s="73"/>
      <c r="AJ450" s="73"/>
      <c r="AK450" s="73"/>
      <c r="AL450" s="73"/>
      <c r="AM450" s="73"/>
      <c r="AN450" s="73"/>
      <c r="AO450" s="73"/>
      <c r="AP450" s="71"/>
      <c r="AQ450" s="73"/>
      <c r="AR450" s="73"/>
      <c r="AS450" s="73"/>
      <c r="AT450" s="73"/>
      <c r="AU450" s="69"/>
      <c r="AV450" s="73"/>
      <c r="AW450" s="73"/>
    </row>
    <row r="451" spans="1:49" ht="14.25" x14ac:dyDescent="0.2">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69"/>
      <c r="AB451" s="69"/>
      <c r="AC451" s="69"/>
      <c r="AD451" s="73"/>
      <c r="AE451" s="73"/>
      <c r="AF451" s="73"/>
      <c r="AG451" s="73"/>
      <c r="AH451" s="73"/>
      <c r="AI451" s="73"/>
      <c r="AJ451" s="73"/>
      <c r="AK451" s="73"/>
      <c r="AL451" s="73"/>
      <c r="AM451" s="73"/>
      <c r="AN451" s="73"/>
      <c r="AO451" s="73"/>
      <c r="AP451" s="71"/>
      <c r="AQ451" s="73"/>
      <c r="AR451" s="73"/>
      <c r="AS451" s="73"/>
      <c r="AT451" s="73"/>
      <c r="AU451" s="69"/>
      <c r="AV451" s="73"/>
      <c r="AW451" s="73"/>
    </row>
    <row r="452" spans="1:49" ht="14.25" x14ac:dyDescent="0.2">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69"/>
      <c r="AB452" s="69"/>
      <c r="AC452" s="69"/>
      <c r="AD452" s="73"/>
      <c r="AE452" s="73"/>
      <c r="AF452" s="73"/>
      <c r="AG452" s="73"/>
      <c r="AH452" s="73"/>
      <c r="AI452" s="73"/>
      <c r="AJ452" s="73"/>
      <c r="AK452" s="73"/>
      <c r="AL452" s="73"/>
      <c r="AM452" s="73"/>
      <c r="AN452" s="73"/>
      <c r="AO452" s="73"/>
      <c r="AP452" s="71"/>
      <c r="AQ452" s="73"/>
      <c r="AR452" s="73"/>
      <c r="AS452" s="73"/>
      <c r="AT452" s="73"/>
      <c r="AU452" s="69"/>
      <c r="AV452" s="73"/>
      <c r="AW452" s="73"/>
    </row>
    <row r="453" spans="1:49" ht="14.25" x14ac:dyDescent="0.2">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69"/>
      <c r="AB453" s="69"/>
      <c r="AC453" s="69"/>
      <c r="AD453" s="73"/>
      <c r="AE453" s="73"/>
      <c r="AF453" s="73"/>
      <c r="AG453" s="73"/>
      <c r="AH453" s="73"/>
      <c r="AI453" s="73"/>
      <c r="AJ453" s="73"/>
      <c r="AK453" s="73"/>
      <c r="AL453" s="73"/>
      <c r="AM453" s="73"/>
      <c r="AN453" s="73"/>
      <c r="AO453" s="73"/>
      <c r="AP453" s="71"/>
      <c r="AQ453" s="73"/>
      <c r="AR453" s="73"/>
      <c r="AS453" s="73"/>
      <c r="AT453" s="73"/>
      <c r="AU453" s="69"/>
      <c r="AV453" s="73"/>
      <c r="AW453" s="73"/>
    </row>
    <row r="454" spans="1:49" ht="14.25" x14ac:dyDescent="0.2">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69"/>
      <c r="AB454" s="69"/>
      <c r="AC454" s="69"/>
      <c r="AD454" s="73"/>
      <c r="AE454" s="73"/>
      <c r="AF454" s="73"/>
      <c r="AG454" s="73"/>
      <c r="AH454" s="73"/>
      <c r="AI454" s="73"/>
      <c r="AJ454" s="73"/>
      <c r="AK454" s="73"/>
      <c r="AL454" s="73"/>
      <c r="AM454" s="73"/>
      <c r="AN454" s="73"/>
      <c r="AO454" s="73"/>
      <c r="AP454" s="71"/>
      <c r="AQ454" s="73"/>
      <c r="AR454" s="73"/>
      <c r="AS454" s="73"/>
      <c r="AT454" s="73"/>
      <c r="AU454" s="69"/>
      <c r="AV454" s="73"/>
      <c r="AW454" s="73"/>
    </row>
    <row r="455" spans="1:49" ht="14.25" x14ac:dyDescent="0.2">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69"/>
      <c r="AB455" s="69"/>
      <c r="AC455" s="69"/>
      <c r="AD455" s="73"/>
      <c r="AE455" s="73"/>
      <c r="AF455" s="73"/>
      <c r="AG455" s="73"/>
      <c r="AH455" s="73"/>
      <c r="AI455" s="73"/>
      <c r="AJ455" s="73"/>
      <c r="AK455" s="73"/>
      <c r="AL455" s="73"/>
      <c r="AM455" s="73"/>
      <c r="AN455" s="73"/>
      <c r="AO455" s="73"/>
      <c r="AP455" s="71"/>
      <c r="AQ455" s="73"/>
      <c r="AR455" s="73"/>
      <c r="AS455" s="73"/>
      <c r="AT455" s="73"/>
      <c r="AU455" s="69"/>
      <c r="AV455" s="73"/>
      <c r="AW455" s="73"/>
    </row>
    <row r="456" spans="1:49" ht="14.25" x14ac:dyDescent="0.2">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69"/>
      <c r="AB456" s="69"/>
      <c r="AC456" s="69"/>
      <c r="AD456" s="73"/>
      <c r="AE456" s="73"/>
      <c r="AF456" s="73"/>
      <c r="AG456" s="73"/>
      <c r="AH456" s="73"/>
      <c r="AI456" s="73"/>
      <c r="AJ456" s="73"/>
      <c r="AK456" s="73"/>
      <c r="AL456" s="73"/>
      <c r="AM456" s="73"/>
      <c r="AN456" s="73"/>
      <c r="AO456" s="73"/>
      <c r="AP456" s="71"/>
      <c r="AQ456" s="73"/>
      <c r="AR456" s="73"/>
      <c r="AS456" s="73"/>
      <c r="AT456" s="73"/>
      <c r="AU456" s="69"/>
      <c r="AV456" s="73"/>
      <c r="AW456" s="73"/>
    </row>
    <row r="457" spans="1:49" ht="14.25" x14ac:dyDescent="0.2">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69"/>
      <c r="AB457" s="69"/>
      <c r="AC457" s="69"/>
      <c r="AD457" s="73"/>
      <c r="AE457" s="73"/>
      <c r="AF457" s="73"/>
      <c r="AG457" s="73"/>
      <c r="AH457" s="73"/>
      <c r="AI457" s="73"/>
      <c r="AJ457" s="73"/>
      <c r="AK457" s="73"/>
      <c r="AL457" s="73"/>
      <c r="AM457" s="73"/>
      <c r="AN457" s="73"/>
      <c r="AO457" s="73"/>
      <c r="AP457" s="71"/>
      <c r="AQ457" s="73"/>
      <c r="AR457" s="73"/>
      <c r="AS457" s="73"/>
      <c r="AT457" s="73"/>
      <c r="AU457" s="69"/>
      <c r="AV457" s="73"/>
      <c r="AW457" s="73"/>
    </row>
    <row r="458" spans="1:49" ht="14.25" x14ac:dyDescent="0.2">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69"/>
      <c r="AB458" s="69"/>
      <c r="AC458" s="69"/>
      <c r="AD458" s="73"/>
      <c r="AE458" s="73"/>
      <c r="AF458" s="73"/>
      <c r="AG458" s="73"/>
      <c r="AH458" s="73"/>
      <c r="AI458" s="73"/>
      <c r="AJ458" s="73"/>
      <c r="AK458" s="73"/>
      <c r="AL458" s="73"/>
      <c r="AM458" s="73"/>
      <c r="AN458" s="73"/>
      <c r="AO458" s="73"/>
      <c r="AP458" s="71"/>
      <c r="AQ458" s="73"/>
      <c r="AR458" s="73"/>
      <c r="AS458" s="73"/>
      <c r="AT458" s="73"/>
      <c r="AU458" s="69"/>
      <c r="AV458" s="73"/>
      <c r="AW458" s="73"/>
    </row>
    <row r="459" spans="1:49" ht="14.25" x14ac:dyDescent="0.2">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69"/>
      <c r="AB459" s="69"/>
      <c r="AC459" s="69"/>
      <c r="AD459" s="73"/>
      <c r="AE459" s="73"/>
      <c r="AF459" s="73"/>
      <c r="AG459" s="73"/>
      <c r="AH459" s="73"/>
      <c r="AI459" s="73"/>
      <c r="AJ459" s="73"/>
      <c r="AK459" s="73"/>
      <c r="AL459" s="73"/>
      <c r="AM459" s="73"/>
      <c r="AN459" s="73"/>
      <c r="AO459" s="73"/>
      <c r="AP459" s="71"/>
      <c r="AQ459" s="73"/>
      <c r="AR459" s="73"/>
      <c r="AS459" s="73"/>
      <c r="AT459" s="73"/>
      <c r="AU459" s="69"/>
      <c r="AV459" s="73"/>
      <c r="AW459" s="73"/>
    </row>
    <row r="460" spans="1:49" ht="14.25" x14ac:dyDescent="0.2">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69"/>
      <c r="AB460" s="69"/>
      <c r="AC460" s="69"/>
      <c r="AD460" s="73"/>
      <c r="AE460" s="73"/>
      <c r="AF460" s="73"/>
      <c r="AG460" s="73"/>
      <c r="AH460" s="73"/>
      <c r="AI460" s="73"/>
      <c r="AJ460" s="73"/>
      <c r="AK460" s="73"/>
      <c r="AL460" s="73"/>
      <c r="AM460" s="73"/>
      <c r="AN460" s="73"/>
      <c r="AO460" s="73"/>
      <c r="AP460" s="71"/>
      <c r="AQ460" s="73"/>
      <c r="AR460" s="73"/>
      <c r="AS460" s="73"/>
      <c r="AT460" s="73"/>
      <c r="AU460" s="69"/>
      <c r="AV460" s="73"/>
      <c r="AW460" s="73"/>
    </row>
    <row r="461" spans="1:49" ht="14.25" x14ac:dyDescent="0.2">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69"/>
      <c r="AB461" s="69"/>
      <c r="AC461" s="69"/>
      <c r="AD461" s="73"/>
      <c r="AE461" s="73"/>
      <c r="AF461" s="73"/>
      <c r="AG461" s="73"/>
      <c r="AH461" s="73"/>
      <c r="AI461" s="73"/>
      <c r="AJ461" s="73"/>
      <c r="AK461" s="73"/>
      <c r="AL461" s="73"/>
      <c r="AM461" s="73"/>
      <c r="AN461" s="73"/>
      <c r="AO461" s="73"/>
      <c r="AP461" s="71"/>
      <c r="AQ461" s="73"/>
      <c r="AR461" s="73"/>
      <c r="AS461" s="73"/>
      <c r="AT461" s="73"/>
      <c r="AU461" s="69"/>
      <c r="AV461" s="73"/>
      <c r="AW461" s="73"/>
    </row>
    <row r="462" spans="1:49" ht="14.25" x14ac:dyDescent="0.2">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69"/>
      <c r="AB462" s="69"/>
      <c r="AC462" s="69"/>
      <c r="AD462" s="73"/>
      <c r="AE462" s="73"/>
      <c r="AF462" s="73"/>
      <c r="AG462" s="73"/>
      <c r="AH462" s="73"/>
      <c r="AI462" s="73"/>
      <c r="AJ462" s="73"/>
      <c r="AK462" s="73"/>
      <c r="AL462" s="73"/>
      <c r="AM462" s="73"/>
      <c r="AN462" s="73"/>
      <c r="AO462" s="73"/>
      <c r="AP462" s="71"/>
      <c r="AQ462" s="73"/>
      <c r="AR462" s="73"/>
      <c r="AS462" s="73"/>
      <c r="AT462" s="73"/>
      <c r="AU462" s="69"/>
      <c r="AV462" s="73"/>
      <c r="AW462" s="73"/>
    </row>
    <row r="463" spans="1:49" ht="14.25" x14ac:dyDescent="0.2">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69"/>
      <c r="AB463" s="69"/>
      <c r="AC463" s="69"/>
      <c r="AD463" s="73"/>
      <c r="AE463" s="73"/>
      <c r="AF463" s="73"/>
      <c r="AG463" s="73"/>
      <c r="AH463" s="73"/>
      <c r="AI463" s="73"/>
      <c r="AJ463" s="73"/>
      <c r="AK463" s="73"/>
      <c r="AL463" s="73"/>
      <c r="AM463" s="73"/>
      <c r="AN463" s="73"/>
      <c r="AO463" s="73"/>
      <c r="AP463" s="71"/>
      <c r="AQ463" s="73"/>
      <c r="AR463" s="73"/>
      <c r="AS463" s="73"/>
      <c r="AT463" s="73"/>
      <c r="AU463" s="69"/>
      <c r="AV463" s="73"/>
      <c r="AW463" s="73"/>
    </row>
    <row r="464" spans="1:49" ht="14.25" x14ac:dyDescent="0.2">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69"/>
      <c r="AB464" s="69"/>
      <c r="AC464" s="69"/>
      <c r="AD464" s="73"/>
      <c r="AE464" s="73"/>
      <c r="AF464" s="73"/>
      <c r="AG464" s="73"/>
      <c r="AH464" s="73"/>
      <c r="AI464" s="73"/>
      <c r="AJ464" s="73"/>
      <c r="AK464" s="73"/>
      <c r="AL464" s="73"/>
      <c r="AM464" s="73"/>
      <c r="AN464" s="73"/>
      <c r="AO464" s="73"/>
      <c r="AP464" s="71"/>
      <c r="AQ464" s="73"/>
      <c r="AR464" s="73"/>
      <c r="AS464" s="73"/>
      <c r="AT464" s="73"/>
      <c r="AU464" s="69"/>
      <c r="AV464" s="73"/>
      <c r="AW464" s="73"/>
    </row>
    <row r="465" spans="1:49" ht="14.25" x14ac:dyDescent="0.2">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69"/>
      <c r="AB465" s="69"/>
      <c r="AC465" s="69"/>
      <c r="AD465" s="73"/>
      <c r="AE465" s="73"/>
      <c r="AF465" s="73"/>
      <c r="AG465" s="73"/>
      <c r="AH465" s="73"/>
      <c r="AI465" s="73"/>
      <c r="AJ465" s="73"/>
      <c r="AK465" s="73"/>
      <c r="AL465" s="73"/>
      <c r="AM465" s="73"/>
      <c r="AN465" s="73"/>
      <c r="AO465" s="73"/>
      <c r="AP465" s="71"/>
      <c r="AQ465" s="73"/>
      <c r="AR465" s="73"/>
      <c r="AS465" s="73"/>
      <c r="AT465" s="73"/>
      <c r="AU465" s="69"/>
      <c r="AV465" s="73"/>
      <c r="AW465" s="73"/>
    </row>
    <row r="466" spans="1:49" ht="14.25" x14ac:dyDescent="0.2">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69"/>
      <c r="AB466" s="69"/>
      <c r="AC466" s="69"/>
      <c r="AD466" s="73"/>
      <c r="AE466" s="73"/>
      <c r="AF466" s="73"/>
      <c r="AG466" s="73"/>
      <c r="AH466" s="73"/>
      <c r="AI466" s="73"/>
      <c r="AJ466" s="73"/>
      <c r="AK466" s="73"/>
      <c r="AL466" s="73"/>
      <c r="AM466" s="73"/>
      <c r="AN466" s="73"/>
      <c r="AO466" s="73"/>
      <c r="AP466" s="71"/>
      <c r="AQ466" s="73"/>
      <c r="AR466" s="73"/>
      <c r="AS466" s="73"/>
      <c r="AT466" s="73"/>
      <c r="AU466" s="69"/>
      <c r="AV466" s="73"/>
      <c r="AW466" s="73"/>
    </row>
    <row r="467" spans="1:49" ht="14.25" x14ac:dyDescent="0.2">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69"/>
      <c r="AB467" s="69"/>
      <c r="AC467" s="69"/>
      <c r="AD467" s="73"/>
      <c r="AE467" s="73"/>
      <c r="AF467" s="73"/>
      <c r="AG467" s="73"/>
      <c r="AH467" s="73"/>
      <c r="AI467" s="73"/>
      <c r="AJ467" s="73"/>
      <c r="AK467" s="73"/>
      <c r="AL467" s="73"/>
      <c r="AM467" s="73"/>
      <c r="AN467" s="73"/>
      <c r="AO467" s="73"/>
      <c r="AP467" s="71"/>
      <c r="AQ467" s="73"/>
      <c r="AR467" s="73"/>
      <c r="AS467" s="73"/>
      <c r="AT467" s="73"/>
      <c r="AU467" s="69"/>
      <c r="AV467" s="73"/>
      <c r="AW467" s="73"/>
    </row>
    <row r="468" spans="1:49" ht="14.25" x14ac:dyDescent="0.2">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69"/>
      <c r="AB468" s="69"/>
      <c r="AC468" s="69"/>
      <c r="AD468" s="73"/>
      <c r="AE468" s="73"/>
      <c r="AF468" s="73"/>
      <c r="AG468" s="73"/>
      <c r="AH468" s="73"/>
      <c r="AI468" s="73"/>
      <c r="AJ468" s="73"/>
      <c r="AK468" s="73"/>
      <c r="AL468" s="73"/>
      <c r="AM468" s="73"/>
      <c r="AN468" s="73"/>
      <c r="AO468" s="73"/>
      <c r="AP468" s="71"/>
      <c r="AQ468" s="73"/>
      <c r="AR468" s="73"/>
      <c r="AS468" s="73"/>
      <c r="AT468" s="73"/>
      <c r="AU468" s="69"/>
      <c r="AV468" s="73"/>
      <c r="AW468" s="73"/>
    </row>
    <row r="469" spans="1:49" ht="14.25" x14ac:dyDescent="0.2">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69"/>
      <c r="AB469" s="69"/>
      <c r="AC469" s="69"/>
      <c r="AD469" s="73"/>
      <c r="AE469" s="73"/>
      <c r="AF469" s="73"/>
      <c r="AG469" s="73"/>
      <c r="AH469" s="73"/>
      <c r="AI469" s="73"/>
      <c r="AJ469" s="73"/>
      <c r="AK469" s="73"/>
      <c r="AL469" s="73"/>
      <c r="AM469" s="73"/>
      <c r="AN469" s="73"/>
      <c r="AO469" s="73"/>
      <c r="AP469" s="71"/>
      <c r="AQ469" s="73"/>
      <c r="AR469" s="73"/>
      <c r="AS469" s="73"/>
      <c r="AT469" s="73"/>
      <c r="AU469" s="69"/>
      <c r="AV469" s="73"/>
      <c r="AW469" s="73"/>
    </row>
    <row r="470" spans="1:49" ht="14.25" x14ac:dyDescent="0.2">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69"/>
      <c r="AB470" s="69"/>
      <c r="AC470" s="69"/>
      <c r="AD470" s="73"/>
      <c r="AE470" s="73"/>
      <c r="AF470" s="73"/>
      <c r="AG470" s="73"/>
      <c r="AH470" s="73"/>
      <c r="AI470" s="73"/>
      <c r="AJ470" s="73"/>
      <c r="AK470" s="73"/>
      <c r="AL470" s="73"/>
      <c r="AM470" s="73"/>
      <c r="AN470" s="73"/>
      <c r="AO470" s="73"/>
      <c r="AP470" s="71"/>
      <c r="AQ470" s="73"/>
      <c r="AR470" s="73"/>
      <c r="AS470" s="73"/>
      <c r="AT470" s="73"/>
      <c r="AU470" s="69"/>
      <c r="AV470" s="73"/>
      <c r="AW470" s="73"/>
    </row>
    <row r="471" spans="1:49" ht="14.25" x14ac:dyDescent="0.2">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69"/>
      <c r="AB471" s="69"/>
      <c r="AC471" s="69"/>
      <c r="AD471" s="73"/>
      <c r="AE471" s="73"/>
      <c r="AF471" s="73"/>
      <c r="AG471" s="73"/>
      <c r="AH471" s="73"/>
      <c r="AI471" s="73"/>
      <c r="AJ471" s="73"/>
      <c r="AK471" s="73"/>
      <c r="AL471" s="73"/>
      <c r="AM471" s="73"/>
      <c r="AN471" s="73"/>
      <c r="AO471" s="73"/>
      <c r="AP471" s="71"/>
      <c r="AQ471" s="73"/>
      <c r="AR471" s="73"/>
      <c r="AS471" s="73"/>
      <c r="AT471" s="73"/>
      <c r="AU471" s="69"/>
      <c r="AV471" s="73"/>
      <c r="AW471" s="73"/>
    </row>
    <row r="472" spans="1:49" ht="14.25" x14ac:dyDescent="0.2">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69"/>
      <c r="AB472" s="69"/>
      <c r="AC472" s="69"/>
      <c r="AD472" s="73"/>
      <c r="AE472" s="73"/>
      <c r="AF472" s="73"/>
      <c r="AG472" s="73"/>
      <c r="AH472" s="73"/>
      <c r="AI472" s="73"/>
      <c r="AJ472" s="73"/>
      <c r="AK472" s="73"/>
      <c r="AL472" s="73"/>
      <c r="AM472" s="73"/>
      <c r="AN472" s="73"/>
      <c r="AO472" s="73"/>
      <c r="AP472" s="71"/>
      <c r="AQ472" s="73"/>
      <c r="AR472" s="73"/>
      <c r="AS472" s="73"/>
      <c r="AT472" s="73"/>
      <c r="AU472" s="69"/>
      <c r="AV472" s="73"/>
      <c r="AW472" s="73"/>
    </row>
    <row r="473" spans="1:49" ht="14.25" x14ac:dyDescent="0.2">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69"/>
      <c r="AB473" s="69"/>
      <c r="AC473" s="69"/>
      <c r="AD473" s="73"/>
      <c r="AE473" s="73"/>
      <c r="AF473" s="73"/>
      <c r="AG473" s="73"/>
      <c r="AH473" s="73"/>
      <c r="AI473" s="73"/>
      <c r="AJ473" s="73"/>
      <c r="AK473" s="73"/>
      <c r="AL473" s="73"/>
      <c r="AM473" s="73"/>
      <c r="AN473" s="73"/>
      <c r="AO473" s="73"/>
      <c r="AP473" s="71"/>
      <c r="AQ473" s="73"/>
      <c r="AR473" s="73"/>
      <c r="AS473" s="73"/>
      <c r="AT473" s="73"/>
      <c r="AU473" s="69"/>
      <c r="AV473" s="73"/>
      <c r="AW473" s="73"/>
    </row>
    <row r="474" spans="1:49" ht="14.25" x14ac:dyDescent="0.2">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69"/>
      <c r="AB474" s="69"/>
      <c r="AC474" s="69"/>
      <c r="AD474" s="73"/>
      <c r="AE474" s="73"/>
      <c r="AF474" s="73"/>
      <c r="AG474" s="73"/>
      <c r="AH474" s="73"/>
      <c r="AI474" s="73"/>
      <c r="AJ474" s="73"/>
      <c r="AK474" s="73"/>
      <c r="AL474" s="73"/>
      <c r="AM474" s="73"/>
      <c r="AN474" s="73"/>
      <c r="AO474" s="73"/>
      <c r="AP474" s="71"/>
      <c r="AQ474" s="73"/>
      <c r="AR474" s="73"/>
      <c r="AS474" s="73"/>
      <c r="AT474" s="73"/>
      <c r="AU474" s="69"/>
      <c r="AV474" s="73"/>
      <c r="AW474" s="73"/>
    </row>
    <row r="475" spans="1:49" ht="14.25" x14ac:dyDescent="0.2">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69"/>
      <c r="AB475" s="69"/>
      <c r="AC475" s="69"/>
      <c r="AD475" s="73"/>
      <c r="AE475" s="73"/>
      <c r="AF475" s="73"/>
      <c r="AG475" s="73"/>
      <c r="AH475" s="73"/>
      <c r="AI475" s="73"/>
      <c r="AJ475" s="73"/>
      <c r="AK475" s="73"/>
      <c r="AL475" s="73"/>
      <c r="AM475" s="73"/>
      <c r="AN475" s="73"/>
      <c r="AO475" s="73"/>
      <c r="AP475" s="71"/>
      <c r="AQ475" s="73"/>
      <c r="AR475" s="73"/>
      <c r="AS475" s="73"/>
      <c r="AT475" s="73"/>
      <c r="AU475" s="69"/>
      <c r="AV475" s="73"/>
      <c r="AW475" s="73"/>
    </row>
    <row r="476" spans="1:49" ht="14.25" x14ac:dyDescent="0.2">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69"/>
      <c r="AB476" s="69"/>
      <c r="AC476" s="69"/>
      <c r="AD476" s="73"/>
      <c r="AE476" s="73"/>
      <c r="AF476" s="73"/>
      <c r="AG476" s="73"/>
      <c r="AH476" s="73"/>
      <c r="AI476" s="73"/>
      <c r="AJ476" s="73"/>
      <c r="AK476" s="73"/>
      <c r="AL476" s="73"/>
      <c r="AM476" s="73"/>
      <c r="AN476" s="73"/>
      <c r="AO476" s="73"/>
      <c r="AP476" s="71"/>
      <c r="AQ476" s="73"/>
      <c r="AR476" s="73"/>
      <c r="AS476" s="73"/>
      <c r="AT476" s="73"/>
      <c r="AU476" s="69"/>
      <c r="AV476" s="73"/>
      <c r="AW476" s="73"/>
    </row>
    <row r="477" spans="1:49" ht="14.25" x14ac:dyDescent="0.2">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69"/>
      <c r="AB477" s="69"/>
      <c r="AC477" s="69"/>
      <c r="AD477" s="73"/>
      <c r="AE477" s="73"/>
      <c r="AF477" s="73"/>
      <c r="AG477" s="73"/>
      <c r="AH477" s="73"/>
      <c r="AI477" s="73"/>
      <c r="AJ477" s="73"/>
      <c r="AK477" s="73"/>
      <c r="AL477" s="73"/>
      <c r="AM477" s="73"/>
      <c r="AN477" s="73"/>
      <c r="AO477" s="73"/>
      <c r="AP477" s="71"/>
      <c r="AQ477" s="73"/>
      <c r="AR477" s="73"/>
      <c r="AS477" s="73"/>
      <c r="AT477" s="73"/>
      <c r="AU477" s="69"/>
      <c r="AV477" s="73"/>
      <c r="AW477" s="73"/>
    </row>
    <row r="478" spans="1:49" ht="14.25" x14ac:dyDescent="0.2">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69"/>
      <c r="AB478" s="69"/>
      <c r="AC478" s="69"/>
      <c r="AD478" s="73"/>
      <c r="AE478" s="73"/>
      <c r="AF478" s="73"/>
      <c r="AG478" s="73"/>
      <c r="AH478" s="73"/>
      <c r="AI478" s="73"/>
      <c r="AJ478" s="73"/>
      <c r="AK478" s="73"/>
      <c r="AL478" s="73"/>
      <c r="AM478" s="73"/>
      <c r="AN478" s="73"/>
      <c r="AO478" s="73"/>
      <c r="AP478" s="71"/>
      <c r="AQ478" s="73"/>
      <c r="AR478" s="73"/>
      <c r="AS478" s="73"/>
      <c r="AT478" s="73"/>
      <c r="AU478" s="69"/>
      <c r="AV478" s="73"/>
      <c r="AW478" s="73"/>
    </row>
    <row r="479" spans="1:49" ht="14.25" x14ac:dyDescent="0.2">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69"/>
      <c r="AB479" s="69"/>
      <c r="AC479" s="69"/>
      <c r="AD479" s="73"/>
      <c r="AE479" s="73"/>
      <c r="AF479" s="73"/>
      <c r="AG479" s="73"/>
      <c r="AH479" s="73"/>
      <c r="AI479" s="73"/>
      <c r="AJ479" s="73"/>
      <c r="AK479" s="73"/>
      <c r="AL479" s="73"/>
      <c r="AM479" s="73"/>
      <c r="AN479" s="73"/>
      <c r="AO479" s="73"/>
      <c r="AP479" s="71"/>
      <c r="AQ479" s="73"/>
      <c r="AR479" s="73"/>
      <c r="AS479" s="73"/>
      <c r="AT479" s="73"/>
      <c r="AU479" s="69"/>
      <c r="AV479" s="73"/>
      <c r="AW479" s="73"/>
    </row>
    <row r="480" spans="1:49" ht="14.25" x14ac:dyDescent="0.2">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69"/>
      <c r="AB480" s="69"/>
      <c r="AC480" s="69"/>
      <c r="AD480" s="73"/>
      <c r="AE480" s="73"/>
      <c r="AF480" s="73"/>
      <c r="AG480" s="73"/>
      <c r="AH480" s="73"/>
      <c r="AI480" s="73"/>
      <c r="AJ480" s="73"/>
      <c r="AK480" s="73"/>
      <c r="AL480" s="73"/>
      <c r="AM480" s="73"/>
      <c r="AN480" s="73"/>
      <c r="AO480" s="73"/>
      <c r="AP480" s="71"/>
      <c r="AQ480" s="73"/>
      <c r="AR480" s="73"/>
      <c r="AS480" s="73"/>
      <c r="AT480" s="73"/>
      <c r="AU480" s="69"/>
      <c r="AV480" s="73"/>
      <c r="AW480" s="73"/>
    </row>
    <row r="481" spans="1:49" ht="14.25" x14ac:dyDescent="0.2">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69"/>
      <c r="AB481" s="69"/>
      <c r="AC481" s="69"/>
      <c r="AD481" s="73"/>
      <c r="AE481" s="73"/>
      <c r="AF481" s="73"/>
      <c r="AG481" s="73"/>
      <c r="AH481" s="73"/>
      <c r="AI481" s="73"/>
      <c r="AJ481" s="73"/>
      <c r="AK481" s="73"/>
      <c r="AL481" s="73"/>
      <c r="AM481" s="73"/>
      <c r="AN481" s="73"/>
      <c r="AO481" s="73"/>
      <c r="AP481" s="71"/>
      <c r="AQ481" s="73"/>
      <c r="AR481" s="73"/>
      <c r="AS481" s="73"/>
      <c r="AT481" s="73"/>
      <c r="AU481" s="69"/>
      <c r="AV481" s="73"/>
      <c r="AW481" s="73"/>
    </row>
    <row r="482" spans="1:49" ht="14.25" x14ac:dyDescent="0.2">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69"/>
      <c r="AB482" s="69"/>
      <c r="AC482" s="69"/>
      <c r="AD482" s="73"/>
      <c r="AE482" s="73"/>
      <c r="AF482" s="73"/>
      <c r="AG482" s="73"/>
      <c r="AH482" s="73"/>
      <c r="AI482" s="73"/>
      <c r="AJ482" s="73"/>
      <c r="AK482" s="73"/>
      <c r="AL482" s="73"/>
      <c r="AM482" s="73"/>
      <c r="AN482" s="73"/>
      <c r="AO482" s="73"/>
      <c r="AP482" s="71"/>
      <c r="AQ482" s="73"/>
      <c r="AR482" s="73"/>
      <c r="AS482" s="73"/>
      <c r="AT482" s="73"/>
      <c r="AU482" s="69"/>
      <c r="AV482" s="73"/>
      <c r="AW482" s="73"/>
    </row>
    <row r="483" spans="1:49" ht="14.25" x14ac:dyDescent="0.2">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69"/>
      <c r="AB483" s="69"/>
      <c r="AC483" s="69"/>
      <c r="AD483" s="73"/>
      <c r="AE483" s="73"/>
      <c r="AF483" s="73"/>
      <c r="AG483" s="73"/>
      <c r="AH483" s="73"/>
      <c r="AI483" s="73"/>
      <c r="AJ483" s="73"/>
      <c r="AK483" s="73"/>
      <c r="AL483" s="73"/>
      <c r="AM483" s="73"/>
      <c r="AN483" s="73"/>
      <c r="AO483" s="73"/>
      <c r="AP483" s="71"/>
      <c r="AQ483" s="73"/>
      <c r="AR483" s="73"/>
      <c r="AS483" s="73"/>
      <c r="AT483" s="73"/>
      <c r="AU483" s="69"/>
      <c r="AV483" s="73"/>
      <c r="AW483" s="73"/>
    </row>
    <row r="484" spans="1:49" ht="14.25" x14ac:dyDescent="0.2">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69"/>
      <c r="AB484" s="69"/>
      <c r="AC484" s="69"/>
      <c r="AD484" s="73"/>
      <c r="AE484" s="73"/>
      <c r="AF484" s="73"/>
      <c r="AG484" s="73"/>
      <c r="AH484" s="73"/>
      <c r="AI484" s="73"/>
      <c r="AJ484" s="73"/>
      <c r="AK484" s="73"/>
      <c r="AL484" s="73"/>
      <c r="AM484" s="73"/>
      <c r="AN484" s="73"/>
      <c r="AO484" s="73"/>
      <c r="AP484" s="71"/>
      <c r="AQ484" s="73"/>
      <c r="AR484" s="73"/>
      <c r="AS484" s="73"/>
      <c r="AT484" s="73"/>
      <c r="AU484" s="69"/>
      <c r="AV484" s="73"/>
      <c r="AW484" s="73"/>
    </row>
    <row r="485" spans="1:49" ht="14.25" x14ac:dyDescent="0.2">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69"/>
      <c r="AB485" s="69"/>
      <c r="AC485" s="69"/>
      <c r="AD485" s="73"/>
      <c r="AE485" s="73"/>
      <c r="AF485" s="73"/>
      <c r="AG485" s="73"/>
      <c r="AH485" s="73"/>
      <c r="AI485" s="73"/>
      <c r="AJ485" s="73"/>
      <c r="AK485" s="73"/>
      <c r="AL485" s="73"/>
      <c r="AM485" s="73"/>
      <c r="AN485" s="73"/>
      <c r="AO485" s="73"/>
      <c r="AP485" s="71"/>
      <c r="AQ485" s="73"/>
      <c r="AR485" s="73"/>
      <c r="AS485" s="73"/>
      <c r="AT485" s="73"/>
      <c r="AU485" s="69"/>
      <c r="AV485" s="73"/>
      <c r="AW485" s="73"/>
    </row>
    <row r="486" spans="1:49" ht="14.25" x14ac:dyDescent="0.2">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69"/>
      <c r="AB486" s="69"/>
      <c r="AC486" s="69"/>
      <c r="AD486" s="73"/>
      <c r="AE486" s="73"/>
      <c r="AF486" s="73"/>
      <c r="AG486" s="73"/>
      <c r="AH486" s="73"/>
      <c r="AI486" s="73"/>
      <c r="AJ486" s="73"/>
      <c r="AK486" s="73"/>
      <c r="AL486" s="73"/>
      <c r="AM486" s="73"/>
      <c r="AN486" s="73"/>
      <c r="AO486" s="73"/>
      <c r="AP486" s="71"/>
      <c r="AQ486" s="73"/>
      <c r="AR486" s="73"/>
      <c r="AS486" s="73"/>
      <c r="AT486" s="73"/>
      <c r="AU486" s="69"/>
      <c r="AV486" s="73"/>
      <c r="AW486" s="73"/>
    </row>
    <row r="487" spans="1:49" ht="14.25" x14ac:dyDescent="0.2">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69"/>
      <c r="AB487" s="69"/>
      <c r="AC487" s="69"/>
      <c r="AD487" s="73"/>
      <c r="AE487" s="73"/>
      <c r="AF487" s="73"/>
      <c r="AG487" s="73"/>
      <c r="AH487" s="73"/>
      <c r="AI487" s="73"/>
      <c r="AJ487" s="73"/>
      <c r="AK487" s="73"/>
      <c r="AL487" s="73"/>
      <c r="AM487" s="73"/>
      <c r="AN487" s="73"/>
      <c r="AO487" s="73"/>
      <c r="AP487" s="71"/>
      <c r="AQ487" s="73"/>
      <c r="AR487" s="73"/>
      <c r="AS487" s="73"/>
      <c r="AT487" s="73"/>
      <c r="AU487" s="69"/>
      <c r="AV487" s="73"/>
      <c r="AW487" s="73"/>
    </row>
    <row r="488" spans="1:49" ht="14.25" x14ac:dyDescent="0.2">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69"/>
      <c r="AB488" s="69"/>
      <c r="AC488" s="69"/>
      <c r="AD488" s="73"/>
      <c r="AE488" s="73"/>
      <c r="AF488" s="73"/>
      <c r="AG488" s="73"/>
      <c r="AH488" s="73"/>
      <c r="AI488" s="73"/>
      <c r="AJ488" s="73"/>
      <c r="AK488" s="73"/>
      <c r="AL488" s="73"/>
      <c r="AM488" s="73"/>
      <c r="AN488" s="73"/>
      <c r="AO488" s="73"/>
      <c r="AP488" s="71"/>
      <c r="AQ488" s="73"/>
      <c r="AR488" s="73"/>
      <c r="AS488" s="73"/>
      <c r="AT488" s="73"/>
      <c r="AU488" s="69"/>
      <c r="AV488" s="73"/>
      <c r="AW488" s="73"/>
    </row>
    <row r="489" spans="1:49" ht="14.25" x14ac:dyDescent="0.2">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69"/>
      <c r="AB489" s="69"/>
      <c r="AC489" s="69"/>
      <c r="AD489" s="73"/>
      <c r="AE489" s="73"/>
      <c r="AF489" s="73"/>
      <c r="AG489" s="73"/>
      <c r="AH489" s="73"/>
      <c r="AI489" s="73"/>
      <c r="AJ489" s="73"/>
      <c r="AK489" s="73"/>
      <c r="AL489" s="73"/>
      <c r="AM489" s="73"/>
      <c r="AN489" s="73"/>
      <c r="AO489" s="73"/>
      <c r="AP489" s="71"/>
      <c r="AQ489" s="73"/>
      <c r="AR489" s="73"/>
      <c r="AS489" s="73"/>
      <c r="AT489" s="73"/>
      <c r="AU489" s="69"/>
      <c r="AV489" s="73"/>
      <c r="AW489" s="73"/>
    </row>
    <row r="490" spans="1:49" ht="14.25" x14ac:dyDescent="0.2">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69"/>
      <c r="AB490" s="69"/>
      <c r="AC490" s="69"/>
      <c r="AD490" s="73"/>
      <c r="AE490" s="73"/>
      <c r="AF490" s="73"/>
      <c r="AG490" s="73"/>
      <c r="AH490" s="73"/>
      <c r="AI490" s="73"/>
      <c r="AJ490" s="73"/>
      <c r="AK490" s="73"/>
      <c r="AL490" s="73"/>
      <c r="AM490" s="73"/>
      <c r="AN490" s="73"/>
      <c r="AO490" s="73"/>
      <c r="AP490" s="71"/>
      <c r="AQ490" s="73"/>
      <c r="AR490" s="73"/>
      <c r="AS490" s="73"/>
      <c r="AT490" s="73"/>
      <c r="AU490" s="69"/>
      <c r="AV490" s="73"/>
      <c r="AW490" s="73"/>
    </row>
    <row r="491" spans="1:49" ht="14.25" x14ac:dyDescent="0.2">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69"/>
      <c r="AB491" s="69"/>
      <c r="AC491" s="69"/>
      <c r="AD491" s="73"/>
      <c r="AE491" s="73"/>
      <c r="AF491" s="73"/>
      <c r="AG491" s="73"/>
      <c r="AH491" s="73"/>
      <c r="AI491" s="73"/>
      <c r="AJ491" s="73"/>
      <c r="AK491" s="73"/>
      <c r="AL491" s="73"/>
      <c r="AM491" s="73"/>
      <c r="AN491" s="73"/>
      <c r="AO491" s="73"/>
      <c r="AP491" s="71"/>
      <c r="AQ491" s="73"/>
      <c r="AR491" s="73"/>
      <c r="AS491" s="73"/>
      <c r="AT491" s="73"/>
      <c r="AU491" s="69"/>
      <c r="AV491" s="73"/>
      <c r="AW491" s="73"/>
    </row>
    <row r="492" spans="1:49" ht="14.25" x14ac:dyDescent="0.2">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69"/>
      <c r="AB492" s="69"/>
      <c r="AC492" s="69"/>
      <c r="AD492" s="73"/>
      <c r="AE492" s="73"/>
      <c r="AF492" s="73"/>
      <c r="AG492" s="73"/>
      <c r="AH492" s="73"/>
      <c r="AI492" s="73"/>
      <c r="AJ492" s="73"/>
      <c r="AK492" s="73"/>
      <c r="AL492" s="73"/>
      <c r="AM492" s="73"/>
      <c r="AN492" s="73"/>
      <c r="AO492" s="73"/>
      <c r="AP492" s="71"/>
      <c r="AQ492" s="73"/>
      <c r="AR492" s="73"/>
      <c r="AS492" s="73"/>
      <c r="AT492" s="73"/>
      <c r="AU492" s="69"/>
      <c r="AV492" s="73"/>
      <c r="AW492" s="73"/>
    </row>
    <row r="493" spans="1:49" ht="14.25" x14ac:dyDescent="0.2">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69"/>
      <c r="AB493" s="69"/>
      <c r="AC493" s="69"/>
      <c r="AD493" s="73"/>
      <c r="AE493" s="73"/>
      <c r="AF493" s="73"/>
      <c r="AG493" s="73"/>
      <c r="AH493" s="73"/>
      <c r="AI493" s="73"/>
      <c r="AJ493" s="73"/>
      <c r="AK493" s="73"/>
      <c r="AL493" s="73"/>
      <c r="AM493" s="73"/>
      <c r="AN493" s="73"/>
      <c r="AO493" s="73"/>
      <c r="AP493" s="71"/>
      <c r="AQ493" s="73"/>
      <c r="AR493" s="73"/>
      <c r="AS493" s="73"/>
      <c r="AT493" s="73"/>
      <c r="AU493" s="69"/>
      <c r="AV493" s="73"/>
      <c r="AW493" s="73"/>
    </row>
    <row r="494" spans="1:49" ht="14.25" x14ac:dyDescent="0.2">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69"/>
      <c r="AB494" s="69"/>
      <c r="AC494" s="69"/>
      <c r="AD494" s="73"/>
      <c r="AE494" s="73"/>
      <c r="AF494" s="73"/>
      <c r="AG494" s="73"/>
      <c r="AH494" s="73"/>
      <c r="AI494" s="73"/>
      <c r="AJ494" s="73"/>
      <c r="AK494" s="73"/>
      <c r="AL494" s="73"/>
      <c r="AM494" s="73"/>
      <c r="AN494" s="73"/>
      <c r="AO494" s="73"/>
      <c r="AP494" s="71"/>
      <c r="AQ494" s="73"/>
      <c r="AR494" s="73"/>
      <c r="AS494" s="73"/>
      <c r="AT494" s="73"/>
      <c r="AU494" s="69"/>
      <c r="AV494" s="73"/>
      <c r="AW494" s="73"/>
    </row>
    <row r="495" spans="1:49" ht="14.25" x14ac:dyDescent="0.2">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69"/>
      <c r="AB495" s="69"/>
      <c r="AC495" s="69"/>
      <c r="AD495" s="73"/>
      <c r="AE495" s="73"/>
      <c r="AF495" s="73"/>
      <c r="AG495" s="73"/>
      <c r="AH495" s="73"/>
      <c r="AI495" s="73"/>
      <c r="AJ495" s="73"/>
      <c r="AK495" s="73"/>
      <c r="AL495" s="73"/>
      <c r="AM495" s="73"/>
      <c r="AN495" s="73"/>
      <c r="AO495" s="73"/>
      <c r="AP495" s="71"/>
      <c r="AQ495" s="73"/>
      <c r="AR495" s="73"/>
      <c r="AS495" s="73"/>
      <c r="AT495" s="73"/>
      <c r="AU495" s="69"/>
      <c r="AV495" s="73"/>
      <c r="AW495" s="73"/>
    </row>
    <row r="496" spans="1:49" ht="14.25" x14ac:dyDescent="0.2">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69"/>
      <c r="AB496" s="69"/>
      <c r="AC496" s="69"/>
      <c r="AD496" s="73"/>
      <c r="AE496" s="73"/>
      <c r="AF496" s="73"/>
      <c r="AG496" s="73"/>
      <c r="AH496" s="73"/>
      <c r="AI496" s="73"/>
      <c r="AJ496" s="73"/>
      <c r="AK496" s="73"/>
      <c r="AL496" s="73"/>
      <c r="AM496" s="73"/>
      <c r="AN496" s="73"/>
      <c r="AO496" s="73"/>
      <c r="AP496" s="71"/>
      <c r="AQ496" s="73"/>
      <c r="AR496" s="73"/>
      <c r="AS496" s="73"/>
      <c r="AT496" s="73"/>
      <c r="AU496" s="69"/>
      <c r="AV496" s="73"/>
      <c r="AW496" s="73"/>
    </row>
    <row r="497" spans="1:49" ht="14.25" x14ac:dyDescent="0.2">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69"/>
      <c r="AB497" s="69"/>
      <c r="AC497" s="69"/>
      <c r="AD497" s="73"/>
      <c r="AE497" s="73"/>
      <c r="AF497" s="73"/>
      <c r="AG497" s="73"/>
      <c r="AH497" s="73"/>
      <c r="AI497" s="73"/>
      <c r="AJ497" s="73"/>
      <c r="AK497" s="73"/>
      <c r="AL497" s="73"/>
      <c r="AM497" s="73"/>
      <c r="AN497" s="73"/>
      <c r="AO497" s="73"/>
      <c r="AP497" s="71"/>
      <c r="AQ497" s="73"/>
      <c r="AR497" s="73"/>
      <c r="AS497" s="73"/>
      <c r="AT497" s="73"/>
      <c r="AU497" s="69"/>
      <c r="AV497" s="73"/>
      <c r="AW497" s="73"/>
    </row>
    <row r="498" spans="1:49" ht="14.25" x14ac:dyDescent="0.2">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69"/>
      <c r="AB498" s="69"/>
      <c r="AC498" s="69"/>
      <c r="AD498" s="73"/>
      <c r="AE498" s="73"/>
      <c r="AF498" s="73"/>
      <c r="AG498" s="73"/>
      <c r="AH498" s="73"/>
      <c r="AI498" s="73"/>
      <c r="AJ498" s="73"/>
      <c r="AK498" s="73"/>
      <c r="AL498" s="73"/>
      <c r="AM498" s="73"/>
      <c r="AN498" s="73"/>
      <c r="AO498" s="73"/>
      <c r="AP498" s="71"/>
      <c r="AQ498" s="73"/>
      <c r="AR498" s="73"/>
      <c r="AS498" s="73"/>
      <c r="AT498" s="73"/>
      <c r="AU498" s="69"/>
      <c r="AV498" s="73"/>
      <c r="AW498" s="73"/>
    </row>
    <row r="499" spans="1:49" ht="14.25" x14ac:dyDescent="0.2">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69"/>
      <c r="AB499" s="69"/>
      <c r="AC499" s="69"/>
      <c r="AD499" s="73"/>
      <c r="AE499" s="73"/>
      <c r="AF499" s="73"/>
      <c r="AG499" s="73"/>
      <c r="AH499" s="73"/>
      <c r="AI499" s="73"/>
      <c r="AJ499" s="73"/>
      <c r="AK499" s="73"/>
      <c r="AL499" s="73"/>
      <c r="AM499" s="73"/>
      <c r="AN499" s="73"/>
      <c r="AO499" s="73"/>
      <c r="AP499" s="71"/>
      <c r="AQ499" s="73"/>
      <c r="AR499" s="73"/>
      <c r="AS499" s="73"/>
      <c r="AT499" s="73"/>
      <c r="AU499" s="69"/>
      <c r="AV499" s="73"/>
      <c r="AW499" s="73"/>
    </row>
    <row r="500" spans="1:49" ht="14.25" x14ac:dyDescent="0.2">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69"/>
      <c r="AB500" s="69"/>
      <c r="AC500" s="69"/>
      <c r="AD500" s="73"/>
      <c r="AE500" s="73"/>
      <c r="AF500" s="73"/>
      <c r="AG500" s="73"/>
      <c r="AH500" s="73"/>
      <c r="AI500" s="73"/>
      <c r="AJ500" s="73"/>
      <c r="AK500" s="73"/>
      <c r="AL500" s="73"/>
      <c r="AM500" s="73"/>
      <c r="AN500" s="73"/>
      <c r="AO500" s="73"/>
      <c r="AP500" s="71"/>
      <c r="AQ500" s="73"/>
      <c r="AR500" s="73"/>
      <c r="AS500" s="73"/>
      <c r="AT500" s="73"/>
      <c r="AU500" s="69"/>
      <c r="AV500" s="73"/>
      <c r="AW500" s="73"/>
    </row>
    <row r="501" spans="1:49" ht="14.25" x14ac:dyDescent="0.2">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69"/>
      <c r="AB501" s="69"/>
      <c r="AC501" s="69"/>
      <c r="AD501" s="73"/>
      <c r="AE501" s="73"/>
      <c r="AF501" s="73"/>
      <c r="AG501" s="73"/>
      <c r="AH501" s="73"/>
      <c r="AI501" s="73"/>
      <c r="AJ501" s="73"/>
      <c r="AK501" s="73"/>
      <c r="AL501" s="73"/>
      <c r="AM501" s="73"/>
      <c r="AN501" s="73"/>
      <c r="AO501" s="73"/>
      <c r="AP501" s="71"/>
      <c r="AQ501" s="73"/>
      <c r="AR501" s="73"/>
      <c r="AS501" s="73"/>
      <c r="AT501" s="73"/>
      <c r="AU501" s="69"/>
      <c r="AV501" s="73"/>
      <c r="AW501" s="73"/>
    </row>
    <row r="502" spans="1:49" ht="14.25" x14ac:dyDescent="0.2">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69"/>
      <c r="AB502" s="69"/>
      <c r="AC502" s="69"/>
      <c r="AD502" s="73"/>
      <c r="AE502" s="73"/>
      <c r="AF502" s="73"/>
      <c r="AG502" s="73"/>
      <c r="AH502" s="73"/>
      <c r="AI502" s="73"/>
      <c r="AJ502" s="73"/>
      <c r="AK502" s="73"/>
      <c r="AL502" s="73"/>
      <c r="AM502" s="73"/>
      <c r="AN502" s="73"/>
      <c r="AO502" s="73"/>
      <c r="AP502" s="71"/>
      <c r="AQ502" s="73"/>
      <c r="AR502" s="73"/>
      <c r="AS502" s="73"/>
      <c r="AT502" s="73"/>
      <c r="AU502" s="69"/>
      <c r="AV502" s="73"/>
      <c r="AW502" s="73"/>
    </row>
    <row r="503" spans="1:49" ht="14.25" x14ac:dyDescent="0.2">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69"/>
      <c r="AB503" s="69"/>
      <c r="AC503" s="69"/>
      <c r="AD503" s="73"/>
      <c r="AE503" s="73"/>
      <c r="AF503" s="73"/>
      <c r="AG503" s="73"/>
      <c r="AH503" s="73"/>
      <c r="AI503" s="73"/>
      <c r="AJ503" s="73"/>
      <c r="AK503" s="73"/>
      <c r="AL503" s="73"/>
      <c r="AM503" s="73"/>
      <c r="AN503" s="73"/>
      <c r="AO503" s="73"/>
      <c r="AP503" s="71"/>
      <c r="AQ503" s="73"/>
      <c r="AR503" s="73"/>
      <c r="AS503" s="73"/>
      <c r="AT503" s="73"/>
      <c r="AU503" s="69"/>
      <c r="AV503" s="73"/>
      <c r="AW503" s="73"/>
    </row>
    <row r="504" spans="1:49" ht="14.25" x14ac:dyDescent="0.2">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69"/>
      <c r="AB504" s="69"/>
      <c r="AC504" s="69"/>
      <c r="AD504" s="73"/>
      <c r="AE504" s="73"/>
      <c r="AF504" s="73"/>
      <c r="AG504" s="73"/>
      <c r="AH504" s="73"/>
      <c r="AI504" s="73"/>
      <c r="AJ504" s="73"/>
      <c r="AK504" s="73"/>
      <c r="AL504" s="73"/>
      <c r="AM504" s="73"/>
      <c r="AN504" s="73"/>
      <c r="AO504" s="73"/>
      <c r="AP504" s="71"/>
      <c r="AQ504" s="73"/>
      <c r="AR504" s="73"/>
      <c r="AS504" s="73"/>
      <c r="AT504" s="73"/>
      <c r="AU504" s="69"/>
      <c r="AV504" s="73"/>
      <c r="AW504" s="73"/>
    </row>
    <row r="505" spans="1:49" ht="14.25" x14ac:dyDescent="0.2">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69"/>
      <c r="AB505" s="69"/>
      <c r="AC505" s="69"/>
      <c r="AD505" s="73"/>
      <c r="AE505" s="73"/>
      <c r="AF505" s="73"/>
      <c r="AG505" s="73"/>
      <c r="AH505" s="73"/>
      <c r="AI505" s="73"/>
      <c r="AJ505" s="73"/>
      <c r="AK505" s="73"/>
      <c r="AL505" s="73"/>
      <c r="AM505" s="73"/>
      <c r="AN505" s="73"/>
      <c r="AO505" s="73"/>
      <c r="AP505" s="71"/>
      <c r="AQ505" s="73"/>
      <c r="AR505" s="73"/>
      <c r="AS505" s="73"/>
      <c r="AT505" s="73"/>
      <c r="AU505" s="69"/>
      <c r="AV505" s="73"/>
      <c r="AW505" s="73"/>
    </row>
    <row r="506" spans="1:49" ht="14.25" x14ac:dyDescent="0.2">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69"/>
      <c r="AB506" s="69"/>
      <c r="AC506" s="69"/>
      <c r="AD506" s="73"/>
      <c r="AE506" s="73"/>
      <c r="AF506" s="73"/>
      <c r="AG506" s="73"/>
      <c r="AH506" s="73"/>
      <c r="AI506" s="73"/>
      <c r="AJ506" s="73"/>
      <c r="AK506" s="73"/>
      <c r="AL506" s="73"/>
      <c r="AM506" s="73"/>
      <c r="AN506" s="73"/>
      <c r="AO506" s="73"/>
      <c r="AP506" s="71"/>
      <c r="AQ506" s="73"/>
      <c r="AR506" s="73"/>
      <c r="AS506" s="73"/>
      <c r="AT506" s="73"/>
      <c r="AU506" s="69"/>
      <c r="AV506" s="73"/>
      <c r="AW506" s="73"/>
    </row>
    <row r="507" spans="1:49" ht="14.25" x14ac:dyDescent="0.2">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69"/>
      <c r="AB507" s="69"/>
      <c r="AC507" s="69"/>
      <c r="AD507" s="73"/>
      <c r="AE507" s="73"/>
      <c r="AF507" s="73"/>
      <c r="AG507" s="73"/>
      <c r="AH507" s="73"/>
      <c r="AI507" s="73"/>
      <c r="AJ507" s="73"/>
      <c r="AK507" s="73"/>
      <c r="AL507" s="73"/>
      <c r="AM507" s="73"/>
      <c r="AN507" s="73"/>
      <c r="AO507" s="73"/>
      <c r="AP507" s="71"/>
      <c r="AQ507" s="73"/>
      <c r="AR507" s="73"/>
      <c r="AS507" s="73"/>
      <c r="AT507" s="73"/>
      <c r="AU507" s="69"/>
      <c r="AV507" s="73"/>
      <c r="AW507" s="73"/>
    </row>
    <row r="508" spans="1:49" ht="14.25" x14ac:dyDescent="0.2">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69"/>
      <c r="AB508" s="69"/>
      <c r="AC508" s="69"/>
      <c r="AD508" s="73"/>
      <c r="AE508" s="73"/>
      <c r="AF508" s="73"/>
      <c r="AG508" s="73"/>
      <c r="AH508" s="73"/>
      <c r="AI508" s="73"/>
      <c r="AJ508" s="73"/>
      <c r="AK508" s="73"/>
      <c r="AL508" s="73"/>
      <c r="AM508" s="73"/>
      <c r="AN508" s="73"/>
      <c r="AO508" s="73"/>
      <c r="AP508" s="71"/>
      <c r="AQ508" s="73"/>
      <c r="AR508" s="73"/>
      <c r="AS508" s="73"/>
      <c r="AT508" s="73"/>
      <c r="AU508" s="69"/>
      <c r="AV508" s="73"/>
      <c r="AW508" s="73"/>
    </row>
    <row r="509" spans="1:49" ht="14.25" x14ac:dyDescent="0.2">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69"/>
      <c r="AB509" s="69"/>
      <c r="AC509" s="69"/>
      <c r="AD509" s="73"/>
      <c r="AE509" s="73"/>
      <c r="AF509" s="73"/>
      <c r="AG509" s="73"/>
      <c r="AH509" s="73"/>
      <c r="AI509" s="73"/>
      <c r="AJ509" s="73"/>
      <c r="AK509" s="73"/>
      <c r="AL509" s="73"/>
      <c r="AM509" s="73"/>
      <c r="AN509" s="73"/>
      <c r="AO509" s="73"/>
      <c r="AP509" s="71"/>
      <c r="AQ509" s="73"/>
      <c r="AR509" s="73"/>
      <c r="AS509" s="73"/>
      <c r="AT509" s="73"/>
      <c r="AU509" s="69"/>
      <c r="AV509" s="73"/>
      <c r="AW509" s="73"/>
    </row>
    <row r="510" spans="1:49" ht="14.25" x14ac:dyDescent="0.2">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69"/>
      <c r="AB510" s="69"/>
      <c r="AC510" s="69"/>
      <c r="AD510" s="73"/>
      <c r="AE510" s="73"/>
      <c r="AF510" s="73"/>
      <c r="AG510" s="73"/>
      <c r="AH510" s="73"/>
      <c r="AI510" s="73"/>
      <c r="AJ510" s="73"/>
      <c r="AK510" s="73"/>
      <c r="AL510" s="73"/>
      <c r="AM510" s="73"/>
      <c r="AN510" s="73"/>
      <c r="AO510" s="73"/>
      <c r="AP510" s="71"/>
      <c r="AQ510" s="73"/>
      <c r="AR510" s="73"/>
      <c r="AS510" s="73"/>
      <c r="AT510" s="73"/>
      <c r="AU510" s="69"/>
      <c r="AV510" s="73"/>
      <c r="AW510" s="73"/>
    </row>
    <row r="511" spans="1:49" ht="14.25" x14ac:dyDescent="0.2">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69"/>
      <c r="AB511" s="69"/>
      <c r="AC511" s="69"/>
      <c r="AD511" s="73"/>
      <c r="AE511" s="73"/>
      <c r="AF511" s="73"/>
      <c r="AG511" s="73"/>
      <c r="AH511" s="73"/>
      <c r="AI511" s="73"/>
      <c r="AJ511" s="73"/>
      <c r="AK511" s="73"/>
      <c r="AL511" s="73"/>
      <c r="AM511" s="73"/>
      <c r="AN511" s="73"/>
      <c r="AO511" s="73"/>
      <c r="AP511" s="71"/>
      <c r="AQ511" s="73"/>
      <c r="AR511" s="73"/>
      <c r="AS511" s="73"/>
      <c r="AT511" s="73"/>
      <c r="AU511" s="69"/>
      <c r="AV511" s="73"/>
      <c r="AW511" s="73"/>
    </row>
    <row r="512" spans="1:49" ht="14.25" x14ac:dyDescent="0.2">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69"/>
      <c r="AB512" s="69"/>
      <c r="AC512" s="69"/>
      <c r="AD512" s="73"/>
      <c r="AE512" s="73"/>
      <c r="AF512" s="73"/>
      <c r="AG512" s="73"/>
      <c r="AH512" s="73"/>
      <c r="AI512" s="73"/>
      <c r="AJ512" s="73"/>
      <c r="AK512" s="73"/>
      <c r="AL512" s="73"/>
      <c r="AM512" s="73"/>
      <c r="AN512" s="73"/>
      <c r="AO512" s="73"/>
      <c r="AP512" s="71"/>
      <c r="AQ512" s="73"/>
      <c r="AR512" s="73"/>
      <c r="AS512" s="73"/>
      <c r="AT512" s="73"/>
      <c r="AU512" s="69"/>
      <c r="AV512" s="73"/>
      <c r="AW512" s="73"/>
    </row>
    <row r="513" spans="1:49" ht="14.25" x14ac:dyDescent="0.2">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69"/>
      <c r="AB513" s="69"/>
      <c r="AC513" s="69"/>
      <c r="AD513" s="73"/>
      <c r="AE513" s="73"/>
      <c r="AF513" s="73"/>
      <c r="AG513" s="73"/>
      <c r="AH513" s="73"/>
      <c r="AI513" s="73"/>
      <c r="AJ513" s="73"/>
      <c r="AK513" s="73"/>
      <c r="AL513" s="73"/>
      <c r="AM513" s="73"/>
      <c r="AN513" s="73"/>
      <c r="AO513" s="73"/>
      <c r="AP513" s="71"/>
      <c r="AQ513" s="73"/>
      <c r="AR513" s="73"/>
      <c r="AS513" s="73"/>
      <c r="AT513" s="73"/>
      <c r="AU513" s="69"/>
      <c r="AV513" s="73"/>
      <c r="AW513" s="73"/>
    </row>
    <row r="514" spans="1:49" ht="14.25" x14ac:dyDescent="0.2">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69"/>
      <c r="AB514" s="69"/>
      <c r="AC514" s="69"/>
      <c r="AD514" s="73"/>
      <c r="AE514" s="73"/>
      <c r="AF514" s="73"/>
      <c r="AG514" s="73"/>
      <c r="AH514" s="73"/>
      <c r="AI514" s="73"/>
      <c r="AJ514" s="73"/>
      <c r="AK514" s="73"/>
      <c r="AL514" s="73"/>
      <c r="AM514" s="73"/>
      <c r="AN514" s="73"/>
      <c r="AO514" s="73"/>
      <c r="AP514" s="71"/>
      <c r="AQ514" s="73"/>
      <c r="AR514" s="73"/>
      <c r="AS514" s="73"/>
      <c r="AT514" s="73"/>
      <c r="AU514" s="69"/>
      <c r="AV514" s="73"/>
      <c r="AW514" s="73"/>
    </row>
    <row r="515" spans="1:49" ht="14.25" x14ac:dyDescent="0.2">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69"/>
      <c r="AB515" s="69"/>
      <c r="AC515" s="69"/>
      <c r="AD515" s="73"/>
      <c r="AE515" s="73"/>
      <c r="AF515" s="73"/>
      <c r="AG515" s="73"/>
      <c r="AH515" s="73"/>
      <c r="AI515" s="73"/>
      <c r="AJ515" s="73"/>
      <c r="AK515" s="73"/>
      <c r="AL515" s="73"/>
      <c r="AM515" s="73"/>
      <c r="AN515" s="73"/>
      <c r="AO515" s="73"/>
      <c r="AP515" s="71"/>
      <c r="AQ515" s="73"/>
      <c r="AR515" s="73"/>
      <c r="AS515" s="73"/>
      <c r="AT515" s="73"/>
      <c r="AU515" s="69"/>
      <c r="AV515" s="73"/>
      <c r="AW515" s="73"/>
    </row>
    <row r="516" spans="1:49" ht="14.25" x14ac:dyDescent="0.2">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69"/>
      <c r="AB516" s="69"/>
      <c r="AC516" s="69"/>
      <c r="AD516" s="73"/>
      <c r="AE516" s="73"/>
      <c r="AF516" s="73"/>
      <c r="AG516" s="73"/>
      <c r="AH516" s="73"/>
      <c r="AI516" s="73"/>
      <c r="AJ516" s="73"/>
      <c r="AK516" s="73"/>
      <c r="AL516" s="73"/>
      <c r="AM516" s="73"/>
      <c r="AN516" s="73"/>
      <c r="AO516" s="73"/>
      <c r="AP516" s="71"/>
      <c r="AQ516" s="73"/>
      <c r="AR516" s="73"/>
      <c r="AS516" s="73"/>
      <c r="AT516" s="73"/>
      <c r="AU516" s="69"/>
      <c r="AV516" s="73"/>
      <c r="AW516" s="73"/>
    </row>
    <row r="517" spans="1:49" ht="14.25" x14ac:dyDescent="0.2">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69"/>
      <c r="AB517" s="69"/>
      <c r="AC517" s="69"/>
      <c r="AD517" s="73"/>
      <c r="AE517" s="73"/>
      <c r="AF517" s="73"/>
      <c r="AG517" s="73"/>
      <c r="AH517" s="73"/>
      <c r="AI517" s="73"/>
      <c r="AJ517" s="73"/>
      <c r="AK517" s="73"/>
      <c r="AL517" s="73"/>
      <c r="AM517" s="73"/>
      <c r="AN517" s="73"/>
      <c r="AO517" s="73"/>
      <c r="AP517" s="71"/>
      <c r="AQ517" s="73"/>
      <c r="AR517" s="73"/>
      <c r="AS517" s="73"/>
      <c r="AT517" s="73"/>
      <c r="AU517" s="69"/>
      <c r="AV517" s="73"/>
      <c r="AW517" s="73"/>
    </row>
    <row r="518" spans="1:49" ht="14.25" x14ac:dyDescent="0.2">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69"/>
      <c r="AB518" s="69"/>
      <c r="AC518" s="69"/>
      <c r="AD518" s="73"/>
      <c r="AE518" s="73"/>
      <c r="AF518" s="73"/>
      <c r="AG518" s="73"/>
      <c r="AH518" s="73"/>
      <c r="AI518" s="73"/>
      <c r="AJ518" s="73"/>
      <c r="AK518" s="73"/>
      <c r="AL518" s="73"/>
      <c r="AM518" s="73"/>
      <c r="AN518" s="73"/>
      <c r="AO518" s="73"/>
      <c r="AP518" s="71"/>
      <c r="AQ518" s="73"/>
      <c r="AR518" s="73"/>
      <c r="AS518" s="73"/>
      <c r="AT518" s="73"/>
      <c r="AU518" s="69"/>
      <c r="AV518" s="73"/>
      <c r="AW518" s="73"/>
    </row>
    <row r="519" spans="1:49" ht="14.25" x14ac:dyDescent="0.2">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69"/>
      <c r="AB519" s="69"/>
      <c r="AC519" s="69"/>
      <c r="AD519" s="73"/>
      <c r="AE519" s="73"/>
      <c r="AF519" s="73"/>
      <c r="AG519" s="73"/>
      <c r="AH519" s="73"/>
      <c r="AI519" s="73"/>
      <c r="AJ519" s="73"/>
      <c r="AK519" s="73"/>
      <c r="AL519" s="73"/>
      <c r="AM519" s="73"/>
      <c r="AN519" s="73"/>
      <c r="AO519" s="73"/>
      <c r="AP519" s="71"/>
      <c r="AQ519" s="73"/>
      <c r="AR519" s="73"/>
      <c r="AS519" s="73"/>
      <c r="AT519" s="73"/>
      <c r="AU519" s="69"/>
      <c r="AV519" s="73"/>
      <c r="AW519" s="73"/>
    </row>
    <row r="520" spans="1:49" ht="14.25" x14ac:dyDescent="0.2">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69"/>
      <c r="AB520" s="69"/>
      <c r="AC520" s="69"/>
      <c r="AD520" s="73"/>
      <c r="AE520" s="73"/>
      <c r="AF520" s="73"/>
      <c r="AG520" s="73"/>
      <c r="AH520" s="73"/>
      <c r="AI520" s="73"/>
      <c r="AJ520" s="73"/>
      <c r="AK520" s="73"/>
      <c r="AL520" s="73"/>
      <c r="AM520" s="73"/>
      <c r="AN520" s="73"/>
      <c r="AO520" s="73"/>
      <c r="AP520" s="71"/>
      <c r="AQ520" s="73"/>
      <c r="AR520" s="73"/>
      <c r="AS520" s="73"/>
      <c r="AT520" s="73"/>
      <c r="AU520" s="69"/>
      <c r="AV520" s="73"/>
      <c r="AW520" s="73"/>
    </row>
    <row r="521" spans="1:49" ht="14.25" x14ac:dyDescent="0.2">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69"/>
      <c r="AB521" s="69"/>
      <c r="AC521" s="69"/>
      <c r="AD521" s="73"/>
      <c r="AE521" s="73"/>
      <c r="AF521" s="73"/>
      <c r="AG521" s="73"/>
      <c r="AH521" s="73"/>
      <c r="AI521" s="73"/>
      <c r="AJ521" s="73"/>
      <c r="AK521" s="73"/>
      <c r="AL521" s="73"/>
      <c r="AM521" s="73"/>
      <c r="AN521" s="73"/>
      <c r="AO521" s="73"/>
      <c r="AP521" s="71"/>
      <c r="AQ521" s="73"/>
      <c r="AR521" s="73"/>
      <c r="AS521" s="73"/>
      <c r="AT521" s="73"/>
      <c r="AU521" s="69"/>
      <c r="AV521" s="73"/>
      <c r="AW521" s="73"/>
    </row>
    <row r="522" spans="1:49" ht="14.25" x14ac:dyDescent="0.2">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69"/>
      <c r="AB522" s="69"/>
      <c r="AC522" s="69"/>
      <c r="AD522" s="73"/>
      <c r="AE522" s="73"/>
      <c r="AF522" s="73"/>
      <c r="AG522" s="73"/>
      <c r="AH522" s="73"/>
      <c r="AI522" s="73"/>
      <c r="AJ522" s="73"/>
      <c r="AK522" s="73"/>
      <c r="AL522" s="73"/>
      <c r="AM522" s="73"/>
      <c r="AN522" s="73"/>
      <c r="AO522" s="73"/>
      <c r="AP522" s="71"/>
      <c r="AQ522" s="73"/>
      <c r="AR522" s="73"/>
      <c r="AS522" s="73"/>
      <c r="AT522" s="73"/>
      <c r="AU522" s="69"/>
      <c r="AV522" s="73"/>
      <c r="AW522" s="73"/>
    </row>
    <row r="523" spans="1:49" ht="14.25" x14ac:dyDescent="0.2">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69"/>
      <c r="AB523" s="69"/>
      <c r="AC523" s="69"/>
      <c r="AD523" s="73"/>
      <c r="AE523" s="73"/>
      <c r="AF523" s="73"/>
      <c r="AG523" s="73"/>
      <c r="AH523" s="73"/>
      <c r="AI523" s="73"/>
      <c r="AJ523" s="73"/>
      <c r="AK523" s="73"/>
      <c r="AL523" s="73"/>
      <c r="AM523" s="73"/>
      <c r="AN523" s="73"/>
      <c r="AO523" s="73"/>
      <c r="AP523" s="71"/>
      <c r="AQ523" s="73"/>
      <c r="AR523" s="73"/>
      <c r="AS523" s="73"/>
      <c r="AT523" s="73"/>
      <c r="AU523" s="69"/>
      <c r="AV523" s="73"/>
      <c r="AW523" s="73"/>
    </row>
    <row r="524" spans="1:49" ht="14.25" x14ac:dyDescent="0.2">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69"/>
      <c r="AB524" s="69"/>
      <c r="AC524" s="69"/>
      <c r="AD524" s="73"/>
      <c r="AE524" s="73"/>
      <c r="AF524" s="73"/>
      <c r="AG524" s="73"/>
      <c r="AH524" s="73"/>
      <c r="AI524" s="73"/>
      <c r="AJ524" s="73"/>
      <c r="AK524" s="73"/>
      <c r="AL524" s="73"/>
      <c r="AM524" s="73"/>
      <c r="AN524" s="73"/>
      <c r="AO524" s="73"/>
      <c r="AP524" s="71"/>
      <c r="AQ524" s="73"/>
      <c r="AR524" s="73"/>
      <c r="AS524" s="73"/>
      <c r="AT524" s="73"/>
      <c r="AU524" s="69"/>
      <c r="AV524" s="73"/>
      <c r="AW524" s="73"/>
    </row>
    <row r="525" spans="1:49" ht="14.25" x14ac:dyDescent="0.2">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69"/>
      <c r="AB525" s="69"/>
      <c r="AC525" s="69"/>
      <c r="AD525" s="73"/>
      <c r="AE525" s="73"/>
      <c r="AF525" s="73"/>
      <c r="AG525" s="73"/>
      <c r="AH525" s="73"/>
      <c r="AI525" s="73"/>
      <c r="AJ525" s="73"/>
      <c r="AK525" s="73"/>
      <c r="AL525" s="73"/>
      <c r="AM525" s="73"/>
      <c r="AN525" s="73"/>
      <c r="AO525" s="73"/>
      <c r="AP525" s="71"/>
      <c r="AQ525" s="73"/>
      <c r="AR525" s="73"/>
      <c r="AS525" s="73"/>
      <c r="AT525" s="73"/>
      <c r="AU525" s="69"/>
      <c r="AV525" s="73"/>
      <c r="AW525" s="73"/>
    </row>
    <row r="526" spans="1:49" ht="14.25" x14ac:dyDescent="0.2">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69"/>
      <c r="AB526" s="69"/>
      <c r="AC526" s="69"/>
      <c r="AD526" s="73"/>
      <c r="AE526" s="73"/>
      <c r="AF526" s="73"/>
      <c r="AG526" s="73"/>
      <c r="AH526" s="73"/>
      <c r="AI526" s="73"/>
      <c r="AJ526" s="73"/>
      <c r="AK526" s="73"/>
      <c r="AL526" s="73"/>
      <c r="AM526" s="73"/>
      <c r="AN526" s="73"/>
      <c r="AO526" s="73"/>
      <c r="AP526" s="71"/>
      <c r="AQ526" s="73"/>
      <c r="AR526" s="73"/>
      <c r="AS526" s="73"/>
      <c r="AT526" s="73"/>
      <c r="AU526" s="69"/>
      <c r="AV526" s="73"/>
      <c r="AW526" s="73"/>
    </row>
    <row r="527" spans="1:49" ht="14.25" x14ac:dyDescent="0.2">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69"/>
      <c r="AB527" s="69"/>
      <c r="AC527" s="69"/>
      <c r="AD527" s="73"/>
      <c r="AE527" s="73"/>
      <c r="AF527" s="73"/>
      <c r="AG527" s="73"/>
      <c r="AH527" s="73"/>
      <c r="AI527" s="73"/>
      <c r="AJ527" s="73"/>
      <c r="AK527" s="73"/>
      <c r="AL527" s="73"/>
      <c r="AM527" s="73"/>
      <c r="AN527" s="73"/>
      <c r="AO527" s="73"/>
      <c r="AP527" s="71"/>
      <c r="AQ527" s="73"/>
      <c r="AR527" s="73"/>
      <c r="AS527" s="73"/>
      <c r="AT527" s="73"/>
      <c r="AU527" s="69"/>
      <c r="AV527" s="73"/>
      <c r="AW527" s="73"/>
    </row>
    <row r="528" spans="1:49" ht="14.25" x14ac:dyDescent="0.2">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69"/>
      <c r="AB528" s="69"/>
      <c r="AC528" s="69"/>
      <c r="AD528" s="73"/>
      <c r="AE528" s="73"/>
      <c r="AF528" s="73"/>
      <c r="AG528" s="73"/>
      <c r="AH528" s="73"/>
      <c r="AI528" s="73"/>
      <c r="AJ528" s="73"/>
      <c r="AK528" s="73"/>
      <c r="AL528" s="73"/>
      <c r="AM528" s="73"/>
      <c r="AN528" s="73"/>
      <c r="AO528" s="73"/>
      <c r="AP528" s="71"/>
      <c r="AQ528" s="73"/>
      <c r="AR528" s="73"/>
      <c r="AS528" s="73"/>
      <c r="AT528" s="73"/>
      <c r="AU528" s="69"/>
      <c r="AV528" s="73"/>
      <c r="AW528" s="73"/>
    </row>
    <row r="529" spans="1:49" ht="14.25" x14ac:dyDescent="0.2">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69"/>
      <c r="AB529" s="69"/>
      <c r="AC529" s="69"/>
      <c r="AD529" s="73"/>
      <c r="AE529" s="73"/>
      <c r="AF529" s="73"/>
      <c r="AG529" s="73"/>
      <c r="AH529" s="73"/>
      <c r="AI529" s="73"/>
      <c r="AJ529" s="73"/>
      <c r="AK529" s="73"/>
      <c r="AL529" s="73"/>
      <c r="AM529" s="73"/>
      <c r="AN529" s="73"/>
      <c r="AO529" s="73"/>
      <c r="AP529" s="71"/>
      <c r="AQ529" s="73"/>
      <c r="AR529" s="73"/>
      <c r="AS529" s="73"/>
      <c r="AT529" s="73"/>
      <c r="AU529" s="69"/>
      <c r="AV529" s="73"/>
      <c r="AW529" s="73"/>
    </row>
    <row r="530" spans="1:49" ht="14.25" x14ac:dyDescent="0.2">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69"/>
      <c r="AB530" s="69"/>
      <c r="AC530" s="69"/>
      <c r="AD530" s="73"/>
      <c r="AE530" s="73"/>
      <c r="AF530" s="73"/>
      <c r="AG530" s="73"/>
      <c r="AH530" s="73"/>
      <c r="AI530" s="73"/>
      <c r="AJ530" s="73"/>
      <c r="AK530" s="73"/>
      <c r="AL530" s="73"/>
      <c r="AM530" s="73"/>
      <c r="AN530" s="73"/>
      <c r="AO530" s="73"/>
      <c r="AP530" s="71"/>
      <c r="AQ530" s="73"/>
      <c r="AR530" s="73"/>
      <c r="AS530" s="73"/>
      <c r="AT530" s="73"/>
      <c r="AU530" s="69"/>
      <c r="AV530" s="73"/>
      <c r="AW530" s="73"/>
    </row>
    <row r="531" spans="1:49" ht="14.25" x14ac:dyDescent="0.2">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69"/>
      <c r="AB531" s="69"/>
      <c r="AC531" s="69"/>
      <c r="AD531" s="73"/>
      <c r="AE531" s="73"/>
      <c r="AF531" s="73"/>
      <c r="AG531" s="73"/>
      <c r="AH531" s="73"/>
      <c r="AI531" s="73"/>
      <c r="AJ531" s="73"/>
      <c r="AK531" s="73"/>
      <c r="AL531" s="73"/>
      <c r="AM531" s="73"/>
      <c r="AN531" s="73"/>
      <c r="AO531" s="73"/>
      <c r="AP531" s="71"/>
      <c r="AQ531" s="73"/>
      <c r="AR531" s="73"/>
      <c r="AS531" s="73"/>
      <c r="AT531" s="73"/>
      <c r="AU531" s="69"/>
      <c r="AV531" s="73"/>
      <c r="AW531" s="73"/>
    </row>
    <row r="532" spans="1:49" ht="14.25" x14ac:dyDescent="0.2">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69"/>
      <c r="AB532" s="69"/>
      <c r="AC532" s="69"/>
      <c r="AD532" s="73"/>
      <c r="AE532" s="73"/>
      <c r="AF532" s="73"/>
      <c r="AG532" s="73"/>
      <c r="AH532" s="73"/>
      <c r="AI532" s="73"/>
      <c r="AJ532" s="73"/>
      <c r="AK532" s="73"/>
      <c r="AL532" s="73"/>
      <c r="AM532" s="73"/>
      <c r="AN532" s="73"/>
      <c r="AO532" s="73"/>
      <c r="AP532" s="71"/>
      <c r="AQ532" s="73"/>
      <c r="AR532" s="73"/>
      <c r="AS532" s="73"/>
      <c r="AT532" s="73"/>
      <c r="AU532" s="69"/>
      <c r="AV532" s="73"/>
      <c r="AW532" s="73"/>
    </row>
    <row r="533" spans="1:49" ht="14.25" x14ac:dyDescent="0.2">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69"/>
      <c r="AB533" s="69"/>
      <c r="AC533" s="69"/>
      <c r="AD533" s="73"/>
      <c r="AE533" s="73"/>
      <c r="AF533" s="73"/>
      <c r="AG533" s="73"/>
      <c r="AH533" s="73"/>
      <c r="AI533" s="73"/>
      <c r="AJ533" s="73"/>
      <c r="AK533" s="73"/>
      <c r="AL533" s="73"/>
      <c r="AM533" s="73"/>
      <c r="AN533" s="73"/>
      <c r="AO533" s="73"/>
      <c r="AP533" s="71"/>
      <c r="AQ533" s="73"/>
      <c r="AR533" s="73"/>
      <c r="AS533" s="73"/>
      <c r="AT533" s="73"/>
      <c r="AU533" s="69"/>
      <c r="AV533" s="73"/>
      <c r="AW533" s="73"/>
    </row>
    <row r="534" spans="1:49" ht="14.25" x14ac:dyDescent="0.2">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69"/>
      <c r="AB534" s="69"/>
      <c r="AC534" s="69"/>
      <c r="AD534" s="73"/>
      <c r="AE534" s="73"/>
      <c r="AF534" s="73"/>
      <c r="AG534" s="73"/>
      <c r="AH534" s="73"/>
      <c r="AI534" s="73"/>
      <c r="AJ534" s="73"/>
      <c r="AK534" s="73"/>
      <c r="AL534" s="73"/>
      <c r="AM534" s="73"/>
      <c r="AN534" s="73"/>
      <c r="AO534" s="73"/>
      <c r="AP534" s="71"/>
      <c r="AQ534" s="73"/>
      <c r="AR534" s="73"/>
      <c r="AS534" s="73"/>
      <c r="AT534" s="73"/>
      <c r="AU534" s="69"/>
      <c r="AV534" s="73"/>
      <c r="AW534" s="73"/>
    </row>
    <row r="535" spans="1:49" ht="14.25" x14ac:dyDescent="0.2">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69"/>
      <c r="AB535" s="69"/>
      <c r="AC535" s="69"/>
      <c r="AD535" s="73"/>
      <c r="AE535" s="73"/>
      <c r="AF535" s="73"/>
      <c r="AG535" s="73"/>
      <c r="AH535" s="73"/>
      <c r="AI535" s="73"/>
      <c r="AJ535" s="73"/>
      <c r="AK535" s="73"/>
      <c r="AL535" s="73"/>
      <c r="AM535" s="73"/>
      <c r="AN535" s="73"/>
      <c r="AO535" s="73"/>
      <c r="AP535" s="71"/>
      <c r="AQ535" s="73"/>
      <c r="AR535" s="73"/>
      <c r="AS535" s="73"/>
      <c r="AT535" s="73"/>
      <c r="AU535" s="69"/>
      <c r="AV535" s="73"/>
      <c r="AW535" s="73"/>
    </row>
    <row r="536" spans="1:49" ht="14.25" x14ac:dyDescent="0.2">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69"/>
      <c r="AB536" s="69"/>
      <c r="AC536" s="69"/>
      <c r="AD536" s="73"/>
      <c r="AE536" s="73"/>
      <c r="AF536" s="73"/>
      <c r="AG536" s="73"/>
      <c r="AH536" s="73"/>
      <c r="AI536" s="73"/>
      <c r="AJ536" s="73"/>
      <c r="AK536" s="73"/>
      <c r="AL536" s="73"/>
      <c r="AM536" s="73"/>
      <c r="AN536" s="73"/>
      <c r="AO536" s="73"/>
      <c r="AP536" s="71"/>
      <c r="AQ536" s="73"/>
      <c r="AR536" s="73"/>
      <c r="AS536" s="73"/>
      <c r="AT536" s="73"/>
      <c r="AU536" s="69"/>
      <c r="AV536" s="73"/>
      <c r="AW536" s="73"/>
    </row>
    <row r="537" spans="1:49" ht="14.25" x14ac:dyDescent="0.2">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69"/>
      <c r="AB537" s="69"/>
      <c r="AC537" s="69"/>
      <c r="AD537" s="73"/>
      <c r="AE537" s="73"/>
      <c r="AF537" s="73"/>
      <c r="AG537" s="73"/>
      <c r="AH537" s="73"/>
      <c r="AI537" s="73"/>
      <c r="AJ537" s="73"/>
      <c r="AK537" s="73"/>
      <c r="AL537" s="73"/>
      <c r="AM537" s="73"/>
      <c r="AN537" s="73"/>
      <c r="AO537" s="73"/>
      <c r="AP537" s="71"/>
      <c r="AQ537" s="73"/>
      <c r="AR537" s="73"/>
      <c r="AS537" s="73"/>
      <c r="AT537" s="73"/>
      <c r="AU537" s="69"/>
      <c r="AV537" s="73"/>
      <c r="AW537" s="73"/>
    </row>
    <row r="538" spans="1:49" ht="14.25" x14ac:dyDescent="0.2">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69"/>
      <c r="AB538" s="69"/>
      <c r="AC538" s="69"/>
      <c r="AD538" s="73"/>
      <c r="AE538" s="73"/>
      <c r="AF538" s="73"/>
      <c r="AG538" s="73"/>
      <c r="AH538" s="73"/>
      <c r="AI538" s="73"/>
      <c r="AJ538" s="73"/>
      <c r="AK538" s="73"/>
      <c r="AL538" s="73"/>
      <c r="AM538" s="73"/>
      <c r="AN538" s="73"/>
      <c r="AO538" s="73"/>
      <c r="AP538" s="71"/>
      <c r="AQ538" s="73"/>
      <c r="AR538" s="73"/>
      <c r="AS538" s="73"/>
      <c r="AT538" s="73"/>
      <c r="AU538" s="69"/>
      <c r="AV538" s="73"/>
      <c r="AW538" s="73"/>
    </row>
    <row r="539" spans="1:49" ht="14.25" x14ac:dyDescent="0.2">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69"/>
      <c r="AB539" s="69"/>
      <c r="AC539" s="69"/>
      <c r="AD539" s="73"/>
      <c r="AE539" s="73"/>
      <c r="AF539" s="73"/>
      <c r="AG539" s="73"/>
      <c r="AH539" s="73"/>
      <c r="AI539" s="73"/>
      <c r="AJ539" s="73"/>
      <c r="AK539" s="73"/>
      <c r="AL539" s="73"/>
      <c r="AM539" s="73"/>
      <c r="AN539" s="73"/>
      <c r="AO539" s="73"/>
      <c r="AP539" s="71"/>
      <c r="AQ539" s="73"/>
      <c r="AR539" s="73"/>
      <c r="AS539" s="73"/>
      <c r="AT539" s="73"/>
      <c r="AU539" s="69"/>
      <c r="AV539" s="73"/>
      <c r="AW539" s="73"/>
    </row>
    <row r="540" spans="1:49" ht="14.25" x14ac:dyDescent="0.2">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69"/>
      <c r="AB540" s="69"/>
      <c r="AC540" s="69"/>
      <c r="AD540" s="73"/>
      <c r="AE540" s="73"/>
      <c r="AF540" s="73"/>
      <c r="AG540" s="73"/>
      <c r="AH540" s="73"/>
      <c r="AI540" s="73"/>
      <c r="AJ540" s="73"/>
      <c r="AK540" s="73"/>
      <c r="AL540" s="73"/>
      <c r="AM540" s="73"/>
      <c r="AN540" s="73"/>
      <c r="AO540" s="73"/>
      <c r="AP540" s="71"/>
      <c r="AQ540" s="73"/>
      <c r="AR540" s="73"/>
      <c r="AS540" s="73"/>
      <c r="AT540" s="73"/>
      <c r="AU540" s="69"/>
      <c r="AV540" s="73"/>
      <c r="AW540" s="73"/>
    </row>
    <row r="541" spans="1:49" ht="14.25" x14ac:dyDescent="0.2">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69"/>
      <c r="AB541" s="69"/>
      <c r="AC541" s="69"/>
      <c r="AD541" s="73"/>
      <c r="AE541" s="73"/>
      <c r="AF541" s="73"/>
      <c r="AG541" s="73"/>
      <c r="AH541" s="73"/>
      <c r="AI541" s="73"/>
      <c r="AJ541" s="73"/>
      <c r="AK541" s="73"/>
      <c r="AL541" s="73"/>
      <c r="AM541" s="73"/>
      <c r="AN541" s="73"/>
      <c r="AO541" s="73"/>
      <c r="AP541" s="71"/>
      <c r="AQ541" s="73"/>
      <c r="AR541" s="73"/>
      <c r="AS541" s="73"/>
      <c r="AT541" s="73"/>
      <c r="AU541" s="69"/>
      <c r="AV541" s="73"/>
      <c r="AW541" s="73"/>
    </row>
    <row r="542" spans="1:49" ht="14.25" x14ac:dyDescent="0.2">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69"/>
      <c r="AB542" s="69"/>
      <c r="AC542" s="69"/>
      <c r="AD542" s="73"/>
      <c r="AE542" s="73"/>
      <c r="AF542" s="73"/>
      <c r="AG542" s="73"/>
      <c r="AH542" s="73"/>
      <c r="AI542" s="73"/>
      <c r="AJ542" s="73"/>
      <c r="AK542" s="73"/>
      <c r="AL542" s="73"/>
      <c r="AM542" s="73"/>
      <c r="AN542" s="73"/>
      <c r="AO542" s="73"/>
      <c r="AP542" s="71"/>
      <c r="AQ542" s="73"/>
      <c r="AR542" s="73"/>
      <c r="AS542" s="73"/>
      <c r="AT542" s="73"/>
      <c r="AU542" s="69"/>
      <c r="AV542" s="73"/>
      <c r="AW542" s="73"/>
    </row>
    <row r="543" spans="1:49" ht="14.25" x14ac:dyDescent="0.2">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69"/>
      <c r="AB543" s="69"/>
      <c r="AC543" s="69"/>
      <c r="AD543" s="73"/>
      <c r="AE543" s="73"/>
      <c r="AF543" s="73"/>
      <c r="AG543" s="73"/>
      <c r="AH543" s="73"/>
      <c r="AI543" s="73"/>
      <c r="AJ543" s="73"/>
      <c r="AK543" s="73"/>
      <c r="AL543" s="73"/>
      <c r="AM543" s="73"/>
      <c r="AN543" s="73"/>
      <c r="AO543" s="73"/>
      <c r="AP543" s="71"/>
      <c r="AQ543" s="73"/>
      <c r="AR543" s="73"/>
      <c r="AS543" s="73"/>
      <c r="AT543" s="73"/>
      <c r="AU543" s="69"/>
      <c r="AV543" s="73"/>
      <c r="AW543" s="73"/>
    </row>
    <row r="544" spans="1:49" ht="14.25" x14ac:dyDescent="0.2">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69"/>
      <c r="AB544" s="69"/>
      <c r="AC544" s="69"/>
      <c r="AD544" s="73"/>
      <c r="AE544" s="73"/>
      <c r="AF544" s="73"/>
      <c r="AG544" s="73"/>
      <c r="AH544" s="73"/>
      <c r="AI544" s="73"/>
      <c r="AJ544" s="73"/>
      <c r="AK544" s="73"/>
      <c r="AL544" s="73"/>
      <c r="AM544" s="73"/>
      <c r="AN544" s="73"/>
      <c r="AO544" s="73"/>
      <c r="AP544" s="71"/>
      <c r="AQ544" s="73"/>
      <c r="AR544" s="73"/>
      <c r="AS544" s="73"/>
      <c r="AT544" s="73"/>
      <c r="AU544" s="69"/>
      <c r="AV544" s="73"/>
      <c r="AW544" s="73"/>
    </row>
    <row r="545" spans="1:49" ht="14.25" x14ac:dyDescent="0.2">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69"/>
      <c r="AB545" s="69"/>
      <c r="AC545" s="69"/>
      <c r="AD545" s="73"/>
      <c r="AE545" s="73"/>
      <c r="AF545" s="73"/>
      <c r="AG545" s="73"/>
      <c r="AH545" s="73"/>
      <c r="AI545" s="73"/>
      <c r="AJ545" s="73"/>
      <c r="AK545" s="73"/>
      <c r="AL545" s="73"/>
      <c r="AM545" s="73"/>
      <c r="AN545" s="73"/>
      <c r="AO545" s="73"/>
      <c r="AP545" s="71"/>
      <c r="AQ545" s="73"/>
      <c r="AR545" s="73"/>
      <c r="AS545" s="73"/>
      <c r="AT545" s="73"/>
      <c r="AU545" s="69"/>
      <c r="AV545" s="73"/>
      <c r="AW545" s="73"/>
    </row>
    <row r="546" spans="1:49" ht="14.25" x14ac:dyDescent="0.2">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69"/>
      <c r="AB546" s="69"/>
      <c r="AC546" s="69"/>
      <c r="AD546" s="73"/>
      <c r="AE546" s="73"/>
      <c r="AF546" s="73"/>
      <c r="AG546" s="73"/>
      <c r="AH546" s="73"/>
      <c r="AI546" s="73"/>
      <c r="AJ546" s="73"/>
      <c r="AK546" s="73"/>
      <c r="AL546" s="73"/>
      <c r="AM546" s="73"/>
      <c r="AN546" s="73"/>
      <c r="AO546" s="73"/>
      <c r="AP546" s="71"/>
      <c r="AQ546" s="73"/>
      <c r="AR546" s="73"/>
      <c r="AS546" s="73"/>
      <c r="AT546" s="73"/>
      <c r="AU546" s="69"/>
      <c r="AV546" s="73"/>
      <c r="AW546" s="73"/>
    </row>
    <row r="547" spans="1:49" ht="14.25" x14ac:dyDescent="0.2">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69"/>
      <c r="AB547" s="69"/>
      <c r="AC547" s="69"/>
      <c r="AD547" s="73"/>
      <c r="AE547" s="73"/>
      <c r="AF547" s="73"/>
      <c r="AG547" s="73"/>
      <c r="AH547" s="73"/>
      <c r="AI547" s="73"/>
      <c r="AJ547" s="73"/>
      <c r="AK547" s="73"/>
      <c r="AL547" s="73"/>
      <c r="AM547" s="73"/>
      <c r="AN547" s="73"/>
      <c r="AO547" s="73"/>
      <c r="AP547" s="71"/>
      <c r="AQ547" s="73"/>
      <c r="AR547" s="73"/>
      <c r="AS547" s="73"/>
      <c r="AT547" s="73"/>
      <c r="AU547" s="69"/>
      <c r="AV547" s="73"/>
      <c r="AW547" s="73"/>
    </row>
    <row r="548" spans="1:49" ht="14.25" x14ac:dyDescent="0.2">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69"/>
      <c r="AB548" s="69"/>
      <c r="AC548" s="69"/>
      <c r="AD548" s="73"/>
      <c r="AE548" s="73"/>
      <c r="AF548" s="73"/>
      <c r="AG548" s="73"/>
      <c r="AH548" s="73"/>
      <c r="AI548" s="73"/>
      <c r="AJ548" s="73"/>
      <c r="AK548" s="73"/>
      <c r="AL548" s="73"/>
      <c r="AM548" s="73"/>
      <c r="AN548" s="73"/>
      <c r="AO548" s="73"/>
      <c r="AP548" s="71"/>
      <c r="AQ548" s="73"/>
      <c r="AR548" s="73"/>
      <c r="AS548" s="73"/>
      <c r="AT548" s="73"/>
      <c r="AU548" s="69"/>
      <c r="AV548" s="73"/>
      <c r="AW548" s="73"/>
    </row>
    <row r="549" spans="1:49" ht="14.25" x14ac:dyDescent="0.2">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69"/>
      <c r="AB549" s="69"/>
      <c r="AC549" s="69"/>
      <c r="AD549" s="73"/>
      <c r="AE549" s="73"/>
      <c r="AF549" s="73"/>
      <c r="AG549" s="73"/>
      <c r="AH549" s="73"/>
      <c r="AI549" s="73"/>
      <c r="AJ549" s="73"/>
      <c r="AK549" s="73"/>
      <c r="AL549" s="73"/>
      <c r="AM549" s="73"/>
      <c r="AN549" s="73"/>
      <c r="AO549" s="73"/>
      <c r="AP549" s="71"/>
      <c r="AQ549" s="73"/>
      <c r="AR549" s="73"/>
      <c r="AS549" s="73"/>
      <c r="AT549" s="73"/>
      <c r="AU549" s="69"/>
      <c r="AV549" s="73"/>
      <c r="AW549" s="73"/>
    </row>
    <row r="550" spans="1:49" ht="14.25" x14ac:dyDescent="0.2">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c r="AA550" s="69"/>
      <c r="AB550" s="69"/>
      <c r="AC550" s="69"/>
      <c r="AD550" s="73"/>
      <c r="AE550" s="73"/>
      <c r="AF550" s="73"/>
      <c r="AG550" s="73"/>
      <c r="AH550" s="73"/>
      <c r="AI550" s="73"/>
      <c r="AJ550" s="73"/>
      <c r="AK550" s="73"/>
      <c r="AL550" s="73"/>
      <c r="AM550" s="73"/>
      <c r="AN550" s="73"/>
      <c r="AO550" s="73"/>
      <c r="AP550" s="71"/>
      <c r="AQ550" s="73"/>
      <c r="AR550" s="73"/>
      <c r="AS550" s="73"/>
      <c r="AT550" s="73"/>
      <c r="AU550" s="69"/>
      <c r="AV550" s="73"/>
      <c r="AW550" s="73"/>
    </row>
    <row r="551" spans="1:49" ht="14.25" x14ac:dyDescent="0.2">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c r="AA551" s="69"/>
      <c r="AB551" s="69"/>
      <c r="AC551" s="69"/>
      <c r="AD551" s="73"/>
      <c r="AE551" s="73"/>
      <c r="AF551" s="73"/>
      <c r="AG551" s="73"/>
      <c r="AH551" s="73"/>
      <c r="AI551" s="73"/>
      <c r="AJ551" s="73"/>
      <c r="AK551" s="73"/>
      <c r="AL551" s="73"/>
      <c r="AM551" s="73"/>
      <c r="AN551" s="73"/>
      <c r="AO551" s="73"/>
      <c r="AP551" s="71"/>
      <c r="AQ551" s="73"/>
      <c r="AR551" s="73"/>
      <c r="AS551" s="73"/>
      <c r="AT551" s="73"/>
      <c r="AU551" s="69"/>
      <c r="AV551" s="73"/>
      <c r="AW551" s="73"/>
    </row>
    <row r="552" spans="1:49" ht="14.25" x14ac:dyDescent="0.2">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c r="AA552" s="69"/>
      <c r="AB552" s="69"/>
      <c r="AC552" s="69"/>
      <c r="AD552" s="73"/>
      <c r="AE552" s="73"/>
      <c r="AF552" s="73"/>
      <c r="AG552" s="73"/>
      <c r="AH552" s="73"/>
      <c r="AI552" s="73"/>
      <c r="AJ552" s="73"/>
      <c r="AK552" s="73"/>
      <c r="AL552" s="73"/>
      <c r="AM552" s="73"/>
      <c r="AN552" s="73"/>
      <c r="AO552" s="73"/>
      <c r="AP552" s="71"/>
      <c r="AQ552" s="73"/>
      <c r="AR552" s="73"/>
      <c r="AS552" s="73"/>
      <c r="AT552" s="73"/>
      <c r="AU552" s="69"/>
      <c r="AV552" s="73"/>
      <c r="AW552" s="73"/>
    </row>
    <row r="553" spans="1:49" ht="14.25" x14ac:dyDescent="0.2">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c r="AA553" s="69"/>
      <c r="AB553" s="69"/>
      <c r="AC553" s="69"/>
      <c r="AD553" s="73"/>
      <c r="AE553" s="73"/>
      <c r="AF553" s="73"/>
      <c r="AG553" s="73"/>
      <c r="AH553" s="73"/>
      <c r="AI553" s="73"/>
      <c r="AJ553" s="73"/>
      <c r="AK553" s="73"/>
      <c r="AL553" s="73"/>
      <c r="AM553" s="73"/>
      <c r="AN553" s="73"/>
      <c r="AO553" s="73"/>
      <c r="AP553" s="71"/>
      <c r="AQ553" s="73"/>
      <c r="AR553" s="73"/>
      <c r="AS553" s="73"/>
      <c r="AT553" s="73"/>
      <c r="AU553" s="69"/>
      <c r="AV553" s="73"/>
      <c r="AW553" s="73"/>
    </row>
    <row r="554" spans="1:49" ht="14.25" x14ac:dyDescent="0.2">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c r="AA554" s="69"/>
      <c r="AB554" s="69"/>
      <c r="AC554" s="69"/>
      <c r="AD554" s="73"/>
      <c r="AE554" s="73"/>
      <c r="AF554" s="73"/>
      <c r="AG554" s="73"/>
      <c r="AH554" s="73"/>
      <c r="AI554" s="73"/>
      <c r="AJ554" s="73"/>
      <c r="AK554" s="73"/>
      <c r="AL554" s="73"/>
      <c r="AM554" s="73"/>
      <c r="AN554" s="73"/>
      <c r="AO554" s="73"/>
      <c r="AP554" s="71"/>
      <c r="AQ554" s="73"/>
      <c r="AR554" s="73"/>
      <c r="AS554" s="73"/>
      <c r="AT554" s="73"/>
      <c r="AU554" s="69"/>
      <c r="AV554" s="73"/>
      <c r="AW554" s="73"/>
    </row>
    <row r="555" spans="1:49" ht="14.25" x14ac:dyDescent="0.2">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c r="AA555" s="69"/>
      <c r="AB555" s="69"/>
      <c r="AC555" s="69"/>
      <c r="AD555" s="73"/>
      <c r="AE555" s="73"/>
      <c r="AF555" s="73"/>
      <c r="AG555" s="73"/>
      <c r="AH555" s="73"/>
      <c r="AI555" s="73"/>
      <c r="AJ555" s="73"/>
      <c r="AK555" s="73"/>
      <c r="AL555" s="73"/>
      <c r="AM555" s="73"/>
      <c r="AN555" s="73"/>
      <c r="AO555" s="73"/>
      <c r="AP555" s="71"/>
      <c r="AQ555" s="73"/>
      <c r="AR555" s="73"/>
      <c r="AS555" s="73"/>
      <c r="AT555" s="73"/>
      <c r="AU555" s="69"/>
      <c r="AV555" s="73"/>
      <c r="AW555" s="73"/>
    </row>
    <row r="556" spans="1:49" ht="14.25" x14ac:dyDescent="0.2">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c r="AA556" s="69"/>
      <c r="AB556" s="69"/>
      <c r="AC556" s="69"/>
      <c r="AD556" s="73"/>
      <c r="AE556" s="73"/>
      <c r="AF556" s="73"/>
      <c r="AG556" s="73"/>
      <c r="AH556" s="73"/>
      <c r="AI556" s="73"/>
      <c r="AJ556" s="73"/>
      <c r="AK556" s="73"/>
      <c r="AL556" s="73"/>
      <c r="AM556" s="73"/>
      <c r="AN556" s="73"/>
      <c r="AO556" s="73"/>
      <c r="AP556" s="71"/>
      <c r="AQ556" s="73"/>
      <c r="AR556" s="73"/>
      <c r="AS556" s="73"/>
      <c r="AT556" s="73"/>
      <c r="AU556" s="69"/>
      <c r="AV556" s="73"/>
      <c r="AW556" s="73"/>
    </row>
    <row r="557" spans="1:49" ht="14.25" x14ac:dyDescent="0.2">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c r="AA557" s="69"/>
      <c r="AB557" s="69"/>
      <c r="AC557" s="69"/>
      <c r="AD557" s="73"/>
      <c r="AE557" s="73"/>
      <c r="AF557" s="73"/>
      <c r="AG557" s="73"/>
      <c r="AH557" s="73"/>
      <c r="AI557" s="73"/>
      <c r="AJ557" s="73"/>
      <c r="AK557" s="73"/>
      <c r="AL557" s="73"/>
      <c r="AM557" s="73"/>
      <c r="AN557" s="73"/>
      <c r="AO557" s="73"/>
      <c r="AP557" s="71"/>
      <c r="AQ557" s="73"/>
      <c r="AR557" s="73"/>
      <c r="AS557" s="73"/>
      <c r="AT557" s="73"/>
      <c r="AU557" s="69"/>
      <c r="AV557" s="73"/>
      <c r="AW557" s="73"/>
    </row>
    <row r="558" spans="1:49" ht="14.25" x14ac:dyDescent="0.2">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c r="AA558" s="69"/>
      <c r="AB558" s="69"/>
      <c r="AC558" s="69"/>
      <c r="AD558" s="73"/>
      <c r="AE558" s="73"/>
      <c r="AF558" s="73"/>
      <c r="AG558" s="73"/>
      <c r="AH558" s="73"/>
      <c r="AI558" s="73"/>
      <c r="AJ558" s="73"/>
      <c r="AK558" s="73"/>
      <c r="AL558" s="73"/>
      <c r="AM558" s="73"/>
      <c r="AN558" s="73"/>
      <c r="AO558" s="73"/>
      <c r="AP558" s="71"/>
      <c r="AQ558" s="73"/>
      <c r="AR558" s="73"/>
      <c r="AS558" s="73"/>
      <c r="AT558" s="73"/>
      <c r="AU558" s="69"/>
      <c r="AV558" s="73"/>
      <c r="AW558" s="73"/>
    </row>
    <row r="559" spans="1:49" ht="14.25" x14ac:dyDescent="0.2">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c r="AA559" s="69"/>
      <c r="AB559" s="69"/>
      <c r="AC559" s="69"/>
      <c r="AD559" s="73"/>
      <c r="AE559" s="73"/>
      <c r="AF559" s="73"/>
      <c r="AG559" s="73"/>
      <c r="AH559" s="73"/>
      <c r="AI559" s="73"/>
      <c r="AJ559" s="73"/>
      <c r="AK559" s="73"/>
      <c r="AL559" s="73"/>
      <c r="AM559" s="73"/>
      <c r="AN559" s="73"/>
      <c r="AO559" s="73"/>
      <c r="AP559" s="71"/>
      <c r="AQ559" s="73"/>
      <c r="AR559" s="73"/>
      <c r="AS559" s="73"/>
      <c r="AT559" s="73"/>
      <c r="AU559" s="69"/>
      <c r="AV559" s="73"/>
      <c r="AW559" s="73"/>
    </row>
    <row r="560" spans="1:49" ht="14.25" x14ac:dyDescent="0.2">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c r="AA560" s="69"/>
      <c r="AB560" s="69"/>
      <c r="AC560" s="69"/>
      <c r="AD560" s="73"/>
      <c r="AE560" s="73"/>
      <c r="AF560" s="73"/>
      <c r="AG560" s="73"/>
      <c r="AH560" s="73"/>
      <c r="AI560" s="73"/>
      <c r="AJ560" s="73"/>
      <c r="AK560" s="73"/>
      <c r="AL560" s="73"/>
      <c r="AM560" s="73"/>
      <c r="AN560" s="73"/>
      <c r="AO560" s="73"/>
      <c r="AP560" s="71"/>
      <c r="AQ560" s="73"/>
      <c r="AR560" s="73"/>
      <c r="AS560" s="73"/>
      <c r="AT560" s="73"/>
      <c r="AU560" s="69"/>
      <c r="AV560" s="73"/>
      <c r="AW560" s="73"/>
    </row>
    <row r="561" spans="1:49" ht="14.25" x14ac:dyDescent="0.2">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c r="AA561" s="69"/>
      <c r="AB561" s="69"/>
      <c r="AC561" s="69"/>
      <c r="AD561" s="73"/>
      <c r="AE561" s="73"/>
      <c r="AF561" s="73"/>
      <c r="AG561" s="73"/>
      <c r="AH561" s="73"/>
      <c r="AI561" s="73"/>
      <c r="AJ561" s="73"/>
      <c r="AK561" s="73"/>
      <c r="AL561" s="73"/>
      <c r="AM561" s="73"/>
      <c r="AN561" s="73"/>
      <c r="AO561" s="73"/>
      <c r="AP561" s="71"/>
      <c r="AQ561" s="73"/>
      <c r="AR561" s="73"/>
      <c r="AS561" s="73"/>
      <c r="AT561" s="73"/>
      <c r="AU561" s="69"/>
      <c r="AV561" s="73"/>
      <c r="AW561" s="73"/>
    </row>
    <row r="562" spans="1:49" ht="14.25" x14ac:dyDescent="0.2">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c r="AA562" s="69"/>
      <c r="AB562" s="69"/>
      <c r="AC562" s="69"/>
      <c r="AD562" s="73"/>
      <c r="AE562" s="73"/>
      <c r="AF562" s="73"/>
      <c r="AG562" s="73"/>
      <c r="AH562" s="73"/>
      <c r="AI562" s="73"/>
      <c r="AJ562" s="73"/>
      <c r="AK562" s="73"/>
      <c r="AL562" s="73"/>
      <c r="AM562" s="73"/>
      <c r="AN562" s="73"/>
      <c r="AO562" s="73"/>
      <c r="AP562" s="71"/>
      <c r="AQ562" s="73"/>
      <c r="AR562" s="73"/>
      <c r="AS562" s="73"/>
      <c r="AT562" s="73"/>
      <c r="AU562" s="69"/>
      <c r="AV562" s="73"/>
      <c r="AW562" s="73"/>
    </row>
    <row r="563" spans="1:49" ht="14.25" x14ac:dyDescent="0.2">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c r="AA563" s="69"/>
      <c r="AB563" s="69"/>
      <c r="AC563" s="69"/>
      <c r="AD563" s="73"/>
      <c r="AE563" s="73"/>
      <c r="AF563" s="73"/>
      <c r="AG563" s="73"/>
      <c r="AH563" s="73"/>
      <c r="AI563" s="73"/>
      <c r="AJ563" s="73"/>
      <c r="AK563" s="73"/>
      <c r="AL563" s="73"/>
      <c r="AM563" s="73"/>
      <c r="AN563" s="73"/>
      <c r="AO563" s="73"/>
      <c r="AP563" s="71"/>
      <c r="AQ563" s="73"/>
      <c r="AR563" s="73"/>
      <c r="AS563" s="73"/>
      <c r="AT563" s="73"/>
      <c r="AU563" s="69"/>
      <c r="AV563" s="73"/>
      <c r="AW563" s="73"/>
    </row>
    <row r="564" spans="1:49" ht="14.25" x14ac:dyDescent="0.2">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c r="AA564" s="69"/>
      <c r="AB564" s="69"/>
      <c r="AC564" s="69"/>
      <c r="AD564" s="73"/>
      <c r="AE564" s="73"/>
      <c r="AF564" s="73"/>
      <c r="AG564" s="73"/>
      <c r="AH564" s="73"/>
      <c r="AI564" s="73"/>
      <c r="AJ564" s="73"/>
      <c r="AK564" s="73"/>
      <c r="AL564" s="73"/>
      <c r="AM564" s="73"/>
      <c r="AN564" s="73"/>
      <c r="AO564" s="73"/>
      <c r="AP564" s="71"/>
      <c r="AQ564" s="73"/>
      <c r="AR564" s="73"/>
      <c r="AS564" s="73"/>
      <c r="AT564" s="73"/>
      <c r="AU564" s="69"/>
      <c r="AV564" s="73"/>
      <c r="AW564" s="73"/>
    </row>
    <row r="565" spans="1:49" ht="14.25" x14ac:dyDescent="0.2">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c r="AA565" s="69"/>
      <c r="AB565" s="69"/>
      <c r="AC565" s="69"/>
      <c r="AD565" s="73"/>
      <c r="AE565" s="73"/>
      <c r="AF565" s="73"/>
      <c r="AG565" s="73"/>
      <c r="AH565" s="73"/>
      <c r="AI565" s="73"/>
      <c r="AJ565" s="73"/>
      <c r="AK565" s="73"/>
      <c r="AL565" s="73"/>
      <c r="AM565" s="73"/>
      <c r="AN565" s="73"/>
      <c r="AO565" s="73"/>
      <c r="AP565" s="71"/>
      <c r="AQ565" s="73"/>
      <c r="AR565" s="73"/>
      <c r="AS565" s="73"/>
      <c r="AT565" s="73"/>
      <c r="AU565" s="69"/>
      <c r="AV565" s="73"/>
      <c r="AW565" s="73"/>
    </row>
    <row r="566" spans="1:49" ht="14.25" x14ac:dyDescent="0.2">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c r="AA566" s="69"/>
      <c r="AB566" s="69"/>
      <c r="AC566" s="69"/>
      <c r="AD566" s="73"/>
      <c r="AE566" s="73"/>
      <c r="AF566" s="73"/>
      <c r="AG566" s="73"/>
      <c r="AH566" s="73"/>
      <c r="AI566" s="73"/>
      <c r="AJ566" s="73"/>
      <c r="AK566" s="73"/>
      <c r="AL566" s="73"/>
      <c r="AM566" s="73"/>
      <c r="AN566" s="73"/>
      <c r="AO566" s="73"/>
      <c r="AP566" s="71"/>
      <c r="AQ566" s="73"/>
      <c r="AR566" s="73"/>
      <c r="AS566" s="73"/>
      <c r="AT566" s="73"/>
      <c r="AU566" s="69"/>
      <c r="AV566" s="73"/>
      <c r="AW566" s="73"/>
    </row>
    <row r="567" spans="1:49" ht="14.25" x14ac:dyDescent="0.2">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c r="AA567" s="69"/>
      <c r="AB567" s="69"/>
      <c r="AC567" s="69"/>
      <c r="AD567" s="73"/>
      <c r="AE567" s="73"/>
      <c r="AF567" s="73"/>
      <c r="AG567" s="73"/>
      <c r="AH567" s="73"/>
      <c r="AI567" s="73"/>
      <c r="AJ567" s="73"/>
      <c r="AK567" s="73"/>
      <c r="AL567" s="73"/>
      <c r="AM567" s="73"/>
      <c r="AN567" s="73"/>
      <c r="AO567" s="73"/>
      <c r="AP567" s="71"/>
      <c r="AQ567" s="73"/>
      <c r="AR567" s="73"/>
      <c r="AS567" s="73"/>
      <c r="AT567" s="73"/>
      <c r="AU567" s="69"/>
      <c r="AV567" s="73"/>
      <c r="AW567" s="73"/>
    </row>
    <row r="568" spans="1:49" ht="14.25" x14ac:dyDescent="0.2">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c r="AA568" s="69"/>
      <c r="AB568" s="69"/>
      <c r="AC568" s="69"/>
      <c r="AD568" s="73"/>
      <c r="AE568" s="73"/>
      <c r="AF568" s="73"/>
      <c r="AG568" s="73"/>
      <c r="AH568" s="73"/>
      <c r="AI568" s="73"/>
      <c r="AJ568" s="73"/>
      <c r="AK568" s="73"/>
      <c r="AL568" s="73"/>
      <c r="AM568" s="73"/>
      <c r="AN568" s="73"/>
      <c r="AO568" s="73"/>
      <c r="AP568" s="71"/>
      <c r="AQ568" s="73"/>
      <c r="AR568" s="73"/>
      <c r="AS568" s="73"/>
      <c r="AT568" s="73"/>
      <c r="AU568" s="69"/>
      <c r="AV568" s="73"/>
      <c r="AW568" s="73"/>
    </row>
    <row r="569" spans="1:49" ht="14.25" x14ac:dyDescent="0.2">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c r="AA569" s="69"/>
      <c r="AB569" s="69"/>
      <c r="AC569" s="69"/>
      <c r="AD569" s="73"/>
      <c r="AE569" s="73"/>
      <c r="AF569" s="73"/>
      <c r="AG569" s="73"/>
      <c r="AH569" s="73"/>
      <c r="AI569" s="73"/>
      <c r="AJ569" s="73"/>
      <c r="AK569" s="73"/>
      <c r="AL569" s="73"/>
      <c r="AM569" s="73"/>
      <c r="AN569" s="73"/>
      <c r="AO569" s="73"/>
      <c r="AP569" s="71"/>
      <c r="AQ569" s="73"/>
      <c r="AR569" s="73"/>
      <c r="AS569" s="73"/>
      <c r="AT569" s="73"/>
      <c r="AU569" s="69"/>
      <c r="AV569" s="73"/>
      <c r="AW569" s="73"/>
    </row>
    <row r="570" spans="1:49" ht="14.25" x14ac:dyDescent="0.2">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c r="AA570" s="69"/>
      <c r="AB570" s="69"/>
      <c r="AC570" s="69"/>
      <c r="AD570" s="73"/>
      <c r="AE570" s="73"/>
      <c r="AF570" s="73"/>
      <c r="AG570" s="73"/>
      <c r="AH570" s="73"/>
      <c r="AI570" s="73"/>
      <c r="AJ570" s="73"/>
      <c r="AK570" s="73"/>
      <c r="AL570" s="73"/>
      <c r="AM570" s="73"/>
      <c r="AN570" s="73"/>
      <c r="AO570" s="73"/>
      <c r="AP570" s="71"/>
      <c r="AQ570" s="73"/>
      <c r="AR570" s="73"/>
      <c r="AS570" s="73"/>
      <c r="AT570" s="73"/>
      <c r="AU570" s="69"/>
      <c r="AV570" s="73"/>
      <c r="AW570" s="73"/>
    </row>
    <row r="571" spans="1:49" ht="14.25" x14ac:dyDescent="0.2">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c r="AA571" s="69"/>
      <c r="AB571" s="69"/>
      <c r="AC571" s="69"/>
      <c r="AD571" s="73"/>
      <c r="AE571" s="73"/>
      <c r="AF571" s="73"/>
      <c r="AG571" s="73"/>
      <c r="AH571" s="73"/>
      <c r="AI571" s="73"/>
      <c r="AJ571" s="73"/>
      <c r="AK571" s="73"/>
      <c r="AL571" s="73"/>
      <c r="AM571" s="73"/>
      <c r="AN571" s="73"/>
      <c r="AO571" s="73"/>
      <c r="AP571" s="71"/>
      <c r="AQ571" s="73"/>
      <c r="AR571" s="73"/>
      <c r="AS571" s="73"/>
      <c r="AT571" s="73"/>
      <c r="AU571" s="69"/>
      <c r="AV571" s="73"/>
      <c r="AW571" s="73"/>
    </row>
    <row r="572" spans="1:49" ht="14.25" x14ac:dyDescent="0.2">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c r="AA572" s="69"/>
      <c r="AB572" s="69"/>
      <c r="AC572" s="69"/>
      <c r="AD572" s="73"/>
      <c r="AE572" s="73"/>
      <c r="AF572" s="73"/>
      <c r="AG572" s="73"/>
      <c r="AH572" s="73"/>
      <c r="AI572" s="73"/>
      <c r="AJ572" s="73"/>
      <c r="AK572" s="73"/>
      <c r="AL572" s="73"/>
      <c r="AM572" s="73"/>
      <c r="AN572" s="73"/>
      <c r="AO572" s="73"/>
      <c r="AP572" s="71"/>
      <c r="AQ572" s="73"/>
      <c r="AR572" s="73"/>
      <c r="AS572" s="73"/>
      <c r="AT572" s="73"/>
      <c r="AU572" s="69"/>
      <c r="AV572" s="73"/>
      <c r="AW572" s="73"/>
    </row>
    <row r="573" spans="1:49" ht="14.25" x14ac:dyDescent="0.2">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c r="AA573" s="69"/>
      <c r="AB573" s="69"/>
      <c r="AC573" s="69"/>
      <c r="AD573" s="73"/>
      <c r="AE573" s="73"/>
      <c r="AF573" s="73"/>
      <c r="AG573" s="73"/>
      <c r="AH573" s="73"/>
      <c r="AI573" s="73"/>
      <c r="AJ573" s="73"/>
      <c r="AK573" s="73"/>
      <c r="AL573" s="73"/>
      <c r="AM573" s="73"/>
      <c r="AN573" s="73"/>
      <c r="AO573" s="73"/>
      <c r="AP573" s="71"/>
      <c r="AQ573" s="73"/>
      <c r="AR573" s="73"/>
      <c r="AS573" s="73"/>
      <c r="AT573" s="73"/>
      <c r="AU573" s="69"/>
      <c r="AV573" s="73"/>
      <c r="AW573" s="73"/>
    </row>
    <row r="574" spans="1:49" ht="14.25" x14ac:dyDescent="0.2">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c r="AA574" s="69"/>
      <c r="AB574" s="69"/>
      <c r="AC574" s="69"/>
      <c r="AD574" s="73"/>
      <c r="AE574" s="73"/>
      <c r="AF574" s="73"/>
      <c r="AG574" s="73"/>
      <c r="AH574" s="73"/>
      <c r="AI574" s="73"/>
      <c r="AJ574" s="73"/>
      <c r="AK574" s="73"/>
      <c r="AL574" s="73"/>
      <c r="AM574" s="73"/>
      <c r="AN574" s="73"/>
      <c r="AO574" s="73"/>
      <c r="AP574" s="71"/>
      <c r="AQ574" s="73"/>
      <c r="AR574" s="73"/>
      <c r="AS574" s="73"/>
      <c r="AT574" s="73"/>
      <c r="AU574" s="69"/>
      <c r="AV574" s="73"/>
      <c r="AW574" s="73"/>
    </row>
    <row r="575" spans="1:49" ht="14.25" x14ac:dyDescent="0.2">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69"/>
      <c r="AB575" s="69"/>
      <c r="AC575" s="69"/>
      <c r="AD575" s="73"/>
      <c r="AE575" s="73"/>
      <c r="AF575" s="73"/>
      <c r="AG575" s="73"/>
      <c r="AH575" s="73"/>
      <c r="AI575" s="73"/>
      <c r="AJ575" s="73"/>
      <c r="AK575" s="73"/>
      <c r="AL575" s="73"/>
      <c r="AM575" s="73"/>
      <c r="AN575" s="73"/>
      <c r="AO575" s="73"/>
      <c r="AP575" s="71"/>
      <c r="AQ575" s="73"/>
      <c r="AR575" s="73"/>
      <c r="AS575" s="73"/>
      <c r="AT575" s="73"/>
      <c r="AU575" s="69"/>
      <c r="AV575" s="73"/>
      <c r="AW575" s="73"/>
    </row>
    <row r="576" spans="1:49" ht="14.25" x14ac:dyDescent="0.2">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c r="AA576" s="69"/>
      <c r="AB576" s="69"/>
      <c r="AC576" s="69"/>
      <c r="AD576" s="73"/>
      <c r="AE576" s="73"/>
      <c r="AF576" s="73"/>
      <c r="AG576" s="73"/>
      <c r="AH576" s="73"/>
      <c r="AI576" s="73"/>
      <c r="AJ576" s="73"/>
      <c r="AK576" s="73"/>
      <c r="AL576" s="73"/>
      <c r="AM576" s="73"/>
      <c r="AN576" s="73"/>
      <c r="AO576" s="73"/>
      <c r="AP576" s="71"/>
      <c r="AQ576" s="73"/>
      <c r="AR576" s="73"/>
      <c r="AS576" s="73"/>
      <c r="AT576" s="73"/>
      <c r="AU576" s="69"/>
      <c r="AV576" s="73"/>
      <c r="AW576" s="73"/>
    </row>
    <row r="577" spans="1:49" ht="14.25" x14ac:dyDescent="0.2">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c r="AA577" s="69"/>
      <c r="AB577" s="69"/>
      <c r="AC577" s="69"/>
      <c r="AD577" s="73"/>
      <c r="AE577" s="73"/>
      <c r="AF577" s="73"/>
      <c r="AG577" s="73"/>
      <c r="AH577" s="73"/>
      <c r="AI577" s="73"/>
      <c r="AJ577" s="73"/>
      <c r="AK577" s="73"/>
      <c r="AL577" s="73"/>
      <c r="AM577" s="73"/>
      <c r="AN577" s="73"/>
      <c r="AO577" s="73"/>
      <c r="AP577" s="71"/>
      <c r="AQ577" s="73"/>
      <c r="AR577" s="73"/>
      <c r="AS577" s="73"/>
      <c r="AT577" s="73"/>
      <c r="AU577" s="69"/>
      <c r="AV577" s="73"/>
      <c r="AW577" s="73"/>
    </row>
    <row r="578" spans="1:49" ht="14.25" x14ac:dyDescent="0.2">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c r="AA578" s="69"/>
      <c r="AB578" s="69"/>
      <c r="AC578" s="69"/>
      <c r="AD578" s="73"/>
      <c r="AE578" s="73"/>
      <c r="AF578" s="73"/>
      <c r="AG578" s="73"/>
      <c r="AH578" s="73"/>
      <c r="AI578" s="73"/>
      <c r="AJ578" s="73"/>
      <c r="AK578" s="73"/>
      <c r="AL578" s="73"/>
      <c r="AM578" s="73"/>
      <c r="AN578" s="73"/>
      <c r="AO578" s="73"/>
      <c r="AP578" s="71"/>
      <c r="AQ578" s="73"/>
      <c r="AR578" s="73"/>
      <c r="AS578" s="73"/>
      <c r="AT578" s="73"/>
      <c r="AU578" s="69"/>
      <c r="AV578" s="73"/>
      <c r="AW578" s="73"/>
    </row>
    <row r="579" spans="1:49" ht="14.25" x14ac:dyDescent="0.2">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c r="AA579" s="69"/>
      <c r="AB579" s="69"/>
      <c r="AC579" s="69"/>
      <c r="AD579" s="73"/>
      <c r="AE579" s="73"/>
      <c r="AF579" s="73"/>
      <c r="AG579" s="73"/>
      <c r="AH579" s="73"/>
      <c r="AI579" s="73"/>
      <c r="AJ579" s="73"/>
      <c r="AK579" s="73"/>
      <c r="AL579" s="73"/>
      <c r="AM579" s="73"/>
      <c r="AN579" s="73"/>
      <c r="AO579" s="73"/>
      <c r="AP579" s="71"/>
      <c r="AQ579" s="73"/>
      <c r="AR579" s="73"/>
      <c r="AS579" s="73"/>
      <c r="AT579" s="73"/>
      <c r="AU579" s="69"/>
      <c r="AV579" s="73"/>
      <c r="AW579" s="73"/>
    </row>
    <row r="580" spans="1:49" ht="14.25" x14ac:dyDescent="0.2">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c r="AA580" s="69"/>
      <c r="AB580" s="69"/>
      <c r="AC580" s="69"/>
      <c r="AD580" s="73"/>
      <c r="AE580" s="73"/>
      <c r="AF580" s="73"/>
      <c r="AG580" s="73"/>
      <c r="AH580" s="73"/>
      <c r="AI580" s="73"/>
      <c r="AJ580" s="73"/>
      <c r="AK580" s="73"/>
      <c r="AL580" s="73"/>
      <c r="AM580" s="73"/>
      <c r="AN580" s="73"/>
      <c r="AO580" s="73"/>
      <c r="AP580" s="71"/>
      <c r="AQ580" s="73"/>
      <c r="AR580" s="73"/>
      <c r="AS580" s="73"/>
      <c r="AT580" s="73"/>
      <c r="AU580" s="69"/>
      <c r="AV580" s="73"/>
      <c r="AW580" s="73"/>
    </row>
    <row r="581" spans="1:49" ht="14.25" x14ac:dyDescent="0.2">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c r="AA581" s="69"/>
      <c r="AB581" s="69"/>
      <c r="AC581" s="69"/>
      <c r="AD581" s="73"/>
      <c r="AE581" s="73"/>
      <c r="AF581" s="73"/>
      <c r="AG581" s="73"/>
      <c r="AH581" s="73"/>
      <c r="AI581" s="73"/>
      <c r="AJ581" s="73"/>
      <c r="AK581" s="73"/>
      <c r="AL581" s="73"/>
      <c r="AM581" s="73"/>
      <c r="AN581" s="73"/>
      <c r="AO581" s="73"/>
      <c r="AP581" s="71"/>
      <c r="AQ581" s="73"/>
      <c r="AR581" s="73"/>
      <c r="AS581" s="73"/>
      <c r="AT581" s="73"/>
      <c r="AU581" s="69"/>
      <c r="AV581" s="73"/>
      <c r="AW581" s="73"/>
    </row>
    <row r="582" spans="1:49" ht="14.25" x14ac:dyDescent="0.2">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c r="AA582" s="69"/>
      <c r="AB582" s="69"/>
      <c r="AC582" s="69"/>
      <c r="AD582" s="73"/>
      <c r="AE582" s="73"/>
      <c r="AF582" s="73"/>
      <c r="AG582" s="73"/>
      <c r="AH582" s="73"/>
      <c r="AI582" s="73"/>
      <c r="AJ582" s="73"/>
      <c r="AK582" s="73"/>
      <c r="AL582" s="73"/>
      <c r="AM582" s="73"/>
      <c r="AN582" s="73"/>
      <c r="AO582" s="73"/>
      <c r="AP582" s="71"/>
      <c r="AQ582" s="73"/>
      <c r="AR582" s="73"/>
      <c r="AS582" s="73"/>
      <c r="AT582" s="73"/>
      <c r="AU582" s="69"/>
      <c r="AV582" s="73"/>
      <c r="AW582" s="73"/>
    </row>
    <row r="583" spans="1:49" ht="14.25" x14ac:dyDescent="0.2">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69"/>
      <c r="AB583" s="69"/>
      <c r="AC583" s="69"/>
      <c r="AD583" s="73"/>
      <c r="AE583" s="73"/>
      <c r="AF583" s="73"/>
      <c r="AG583" s="73"/>
      <c r="AH583" s="73"/>
      <c r="AI583" s="73"/>
      <c r="AJ583" s="73"/>
      <c r="AK583" s="73"/>
      <c r="AL583" s="73"/>
      <c r="AM583" s="73"/>
      <c r="AN583" s="73"/>
      <c r="AO583" s="73"/>
      <c r="AP583" s="71"/>
      <c r="AQ583" s="73"/>
      <c r="AR583" s="73"/>
      <c r="AS583" s="73"/>
      <c r="AT583" s="73"/>
      <c r="AU583" s="69"/>
      <c r="AV583" s="73"/>
      <c r="AW583" s="73"/>
    </row>
    <row r="584" spans="1:49" ht="14.25" x14ac:dyDescent="0.2">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c r="AA584" s="69"/>
      <c r="AB584" s="69"/>
      <c r="AC584" s="69"/>
      <c r="AD584" s="73"/>
      <c r="AE584" s="73"/>
      <c r="AF584" s="73"/>
      <c r="AG584" s="73"/>
      <c r="AH584" s="73"/>
      <c r="AI584" s="73"/>
      <c r="AJ584" s="73"/>
      <c r="AK584" s="73"/>
      <c r="AL584" s="73"/>
      <c r="AM584" s="73"/>
      <c r="AN584" s="73"/>
      <c r="AO584" s="73"/>
      <c r="AP584" s="71"/>
      <c r="AQ584" s="73"/>
      <c r="AR584" s="73"/>
      <c r="AS584" s="73"/>
      <c r="AT584" s="73"/>
      <c r="AU584" s="69"/>
      <c r="AV584" s="73"/>
      <c r="AW584" s="73"/>
    </row>
    <row r="585" spans="1:49" ht="14.25" x14ac:dyDescent="0.2">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c r="AA585" s="69"/>
      <c r="AB585" s="69"/>
      <c r="AC585" s="69"/>
      <c r="AD585" s="73"/>
      <c r="AE585" s="73"/>
      <c r="AF585" s="73"/>
      <c r="AG585" s="73"/>
      <c r="AH585" s="73"/>
      <c r="AI585" s="73"/>
      <c r="AJ585" s="73"/>
      <c r="AK585" s="73"/>
      <c r="AL585" s="73"/>
      <c r="AM585" s="73"/>
      <c r="AN585" s="73"/>
      <c r="AO585" s="73"/>
      <c r="AP585" s="71"/>
      <c r="AQ585" s="73"/>
      <c r="AR585" s="73"/>
      <c r="AS585" s="73"/>
      <c r="AT585" s="73"/>
      <c r="AU585" s="69"/>
      <c r="AV585" s="73"/>
      <c r="AW585" s="73"/>
    </row>
    <row r="586" spans="1:49" ht="14.25" x14ac:dyDescent="0.2">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c r="AA586" s="69"/>
      <c r="AB586" s="69"/>
      <c r="AC586" s="69"/>
      <c r="AD586" s="73"/>
      <c r="AE586" s="73"/>
      <c r="AF586" s="73"/>
      <c r="AG586" s="73"/>
      <c r="AH586" s="73"/>
      <c r="AI586" s="73"/>
      <c r="AJ586" s="73"/>
      <c r="AK586" s="73"/>
      <c r="AL586" s="73"/>
      <c r="AM586" s="73"/>
      <c r="AN586" s="73"/>
      <c r="AO586" s="73"/>
      <c r="AP586" s="71"/>
      <c r="AQ586" s="73"/>
      <c r="AR586" s="73"/>
      <c r="AS586" s="73"/>
      <c r="AT586" s="73"/>
      <c r="AU586" s="69"/>
      <c r="AV586" s="73"/>
      <c r="AW586" s="73"/>
    </row>
    <row r="587" spans="1:49" ht="14.25" x14ac:dyDescent="0.2">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c r="AA587" s="69"/>
      <c r="AB587" s="69"/>
      <c r="AC587" s="69"/>
      <c r="AD587" s="73"/>
      <c r="AE587" s="73"/>
      <c r="AF587" s="73"/>
      <c r="AG587" s="73"/>
      <c r="AH587" s="73"/>
      <c r="AI587" s="73"/>
      <c r="AJ587" s="73"/>
      <c r="AK587" s="73"/>
      <c r="AL587" s="73"/>
      <c r="AM587" s="73"/>
      <c r="AN587" s="73"/>
      <c r="AO587" s="73"/>
      <c r="AP587" s="71"/>
      <c r="AQ587" s="73"/>
      <c r="AR587" s="73"/>
      <c r="AS587" s="73"/>
      <c r="AT587" s="73"/>
      <c r="AU587" s="69"/>
      <c r="AV587" s="73"/>
      <c r="AW587" s="73"/>
    </row>
    <row r="588" spans="1:49" ht="14.25" x14ac:dyDescent="0.2">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c r="AA588" s="69"/>
      <c r="AB588" s="69"/>
      <c r="AC588" s="69"/>
      <c r="AD588" s="73"/>
      <c r="AE588" s="73"/>
      <c r="AF588" s="73"/>
      <c r="AG588" s="73"/>
      <c r="AH588" s="73"/>
      <c r="AI588" s="73"/>
      <c r="AJ588" s="73"/>
      <c r="AK588" s="73"/>
      <c r="AL588" s="73"/>
      <c r="AM588" s="73"/>
      <c r="AN588" s="73"/>
      <c r="AO588" s="73"/>
      <c r="AP588" s="71"/>
      <c r="AQ588" s="73"/>
      <c r="AR588" s="73"/>
      <c r="AS588" s="73"/>
      <c r="AT588" s="73"/>
      <c r="AU588" s="69"/>
      <c r="AV588" s="73"/>
      <c r="AW588" s="73"/>
    </row>
    <row r="589" spans="1:49" ht="14.25" x14ac:dyDescent="0.2">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69"/>
      <c r="AB589" s="69"/>
      <c r="AC589" s="69"/>
      <c r="AD589" s="73"/>
      <c r="AE589" s="73"/>
      <c r="AF589" s="73"/>
      <c r="AG589" s="73"/>
      <c r="AH589" s="73"/>
      <c r="AI589" s="73"/>
      <c r="AJ589" s="73"/>
      <c r="AK589" s="73"/>
      <c r="AL589" s="73"/>
      <c r="AM589" s="73"/>
      <c r="AN589" s="73"/>
      <c r="AO589" s="73"/>
      <c r="AP589" s="71"/>
      <c r="AQ589" s="73"/>
      <c r="AR589" s="73"/>
      <c r="AS589" s="73"/>
      <c r="AT589" s="73"/>
      <c r="AU589" s="69"/>
      <c r="AV589" s="73"/>
      <c r="AW589" s="73"/>
    </row>
    <row r="590" spans="1:49" ht="14.25" x14ac:dyDescent="0.2">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69"/>
      <c r="AB590" s="69"/>
      <c r="AC590" s="69"/>
      <c r="AD590" s="73"/>
      <c r="AE590" s="73"/>
      <c r="AF590" s="73"/>
      <c r="AG590" s="73"/>
      <c r="AH590" s="73"/>
      <c r="AI590" s="73"/>
      <c r="AJ590" s="73"/>
      <c r="AK590" s="73"/>
      <c r="AL590" s="73"/>
      <c r="AM590" s="73"/>
      <c r="AN590" s="73"/>
      <c r="AO590" s="73"/>
      <c r="AP590" s="71"/>
      <c r="AQ590" s="73"/>
      <c r="AR590" s="73"/>
      <c r="AS590" s="73"/>
      <c r="AT590" s="73"/>
      <c r="AU590" s="69"/>
      <c r="AV590" s="73"/>
      <c r="AW590" s="73"/>
    </row>
    <row r="591" spans="1:49" ht="14.25" x14ac:dyDescent="0.2">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c r="AA591" s="69"/>
      <c r="AB591" s="69"/>
      <c r="AC591" s="69"/>
      <c r="AD591" s="73"/>
      <c r="AE591" s="73"/>
      <c r="AF591" s="73"/>
      <c r="AG591" s="73"/>
      <c r="AH591" s="73"/>
      <c r="AI591" s="73"/>
      <c r="AJ591" s="73"/>
      <c r="AK591" s="73"/>
      <c r="AL591" s="73"/>
      <c r="AM591" s="73"/>
      <c r="AN591" s="73"/>
      <c r="AO591" s="73"/>
      <c r="AP591" s="71"/>
      <c r="AQ591" s="73"/>
      <c r="AR591" s="73"/>
      <c r="AS591" s="73"/>
      <c r="AT591" s="73"/>
      <c r="AU591" s="69"/>
      <c r="AV591" s="73"/>
      <c r="AW591" s="73"/>
    </row>
    <row r="592" spans="1:49" ht="14.25" x14ac:dyDescent="0.2">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c r="AA592" s="69"/>
      <c r="AB592" s="69"/>
      <c r="AC592" s="69"/>
      <c r="AD592" s="73"/>
      <c r="AE592" s="73"/>
      <c r="AF592" s="73"/>
      <c r="AG592" s="73"/>
      <c r="AH592" s="73"/>
      <c r="AI592" s="73"/>
      <c r="AJ592" s="73"/>
      <c r="AK592" s="73"/>
      <c r="AL592" s="73"/>
      <c r="AM592" s="73"/>
      <c r="AN592" s="73"/>
      <c r="AO592" s="73"/>
      <c r="AP592" s="71"/>
      <c r="AQ592" s="73"/>
      <c r="AR592" s="73"/>
      <c r="AS592" s="73"/>
      <c r="AT592" s="73"/>
      <c r="AU592" s="69"/>
      <c r="AV592" s="73"/>
      <c r="AW592" s="73"/>
    </row>
    <row r="593" spans="1:49" ht="14.25" x14ac:dyDescent="0.2">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c r="AA593" s="69"/>
      <c r="AB593" s="69"/>
      <c r="AC593" s="69"/>
      <c r="AD593" s="73"/>
      <c r="AE593" s="73"/>
      <c r="AF593" s="73"/>
      <c r="AG593" s="73"/>
      <c r="AH593" s="73"/>
      <c r="AI593" s="73"/>
      <c r="AJ593" s="73"/>
      <c r="AK593" s="73"/>
      <c r="AL593" s="73"/>
      <c r="AM593" s="73"/>
      <c r="AN593" s="73"/>
      <c r="AO593" s="73"/>
      <c r="AP593" s="71"/>
      <c r="AQ593" s="73"/>
      <c r="AR593" s="73"/>
      <c r="AS593" s="73"/>
      <c r="AT593" s="73"/>
      <c r="AU593" s="69"/>
      <c r="AV593" s="73"/>
      <c r="AW593" s="73"/>
    </row>
    <row r="594" spans="1:49" ht="14.25" x14ac:dyDescent="0.2">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c r="AA594" s="69"/>
      <c r="AB594" s="69"/>
      <c r="AC594" s="69"/>
      <c r="AD594" s="73"/>
      <c r="AE594" s="73"/>
      <c r="AF594" s="73"/>
      <c r="AG594" s="73"/>
      <c r="AH594" s="73"/>
      <c r="AI594" s="73"/>
      <c r="AJ594" s="73"/>
      <c r="AK594" s="73"/>
      <c r="AL594" s="73"/>
      <c r="AM594" s="73"/>
      <c r="AN594" s="73"/>
      <c r="AO594" s="73"/>
      <c r="AP594" s="71"/>
      <c r="AQ594" s="73"/>
      <c r="AR594" s="73"/>
      <c r="AS594" s="73"/>
      <c r="AT594" s="73"/>
      <c r="AU594" s="69"/>
      <c r="AV594" s="73"/>
      <c r="AW594" s="73"/>
    </row>
    <row r="595" spans="1:49" ht="14.25" x14ac:dyDescent="0.2">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c r="AA595" s="69"/>
      <c r="AB595" s="69"/>
      <c r="AC595" s="69"/>
      <c r="AD595" s="73"/>
      <c r="AE595" s="73"/>
      <c r="AF595" s="73"/>
      <c r="AG595" s="73"/>
      <c r="AH595" s="73"/>
      <c r="AI595" s="73"/>
      <c r="AJ595" s="73"/>
      <c r="AK595" s="73"/>
      <c r="AL595" s="73"/>
      <c r="AM595" s="73"/>
      <c r="AN595" s="73"/>
      <c r="AO595" s="73"/>
      <c r="AP595" s="71"/>
      <c r="AQ595" s="73"/>
      <c r="AR595" s="73"/>
      <c r="AS595" s="73"/>
      <c r="AT595" s="73"/>
      <c r="AU595" s="69"/>
      <c r="AV595" s="73"/>
      <c r="AW595" s="73"/>
    </row>
    <row r="596" spans="1:49" ht="14.25" x14ac:dyDescent="0.2">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c r="AA596" s="69"/>
      <c r="AB596" s="69"/>
      <c r="AC596" s="69"/>
      <c r="AD596" s="73"/>
      <c r="AE596" s="73"/>
      <c r="AF596" s="73"/>
      <c r="AG596" s="73"/>
      <c r="AH596" s="73"/>
      <c r="AI596" s="73"/>
      <c r="AJ596" s="73"/>
      <c r="AK596" s="73"/>
      <c r="AL596" s="73"/>
      <c r="AM596" s="73"/>
      <c r="AN596" s="73"/>
      <c r="AO596" s="73"/>
      <c r="AP596" s="71"/>
      <c r="AQ596" s="73"/>
      <c r="AR596" s="73"/>
      <c r="AS596" s="73"/>
      <c r="AT596" s="73"/>
      <c r="AU596" s="69"/>
      <c r="AV596" s="73"/>
      <c r="AW596" s="73"/>
    </row>
    <row r="597" spans="1:49" ht="14.25" x14ac:dyDescent="0.2">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c r="AA597" s="69"/>
      <c r="AB597" s="69"/>
      <c r="AC597" s="69"/>
      <c r="AD597" s="73"/>
      <c r="AE597" s="73"/>
      <c r="AF597" s="73"/>
      <c r="AG597" s="73"/>
      <c r="AH597" s="73"/>
      <c r="AI597" s="73"/>
      <c r="AJ597" s="73"/>
      <c r="AK597" s="73"/>
      <c r="AL597" s="73"/>
      <c r="AM597" s="73"/>
      <c r="AN597" s="73"/>
      <c r="AO597" s="73"/>
      <c r="AP597" s="71"/>
      <c r="AQ597" s="73"/>
      <c r="AR597" s="73"/>
      <c r="AS597" s="73"/>
      <c r="AT597" s="73"/>
      <c r="AU597" s="69"/>
      <c r="AV597" s="73"/>
      <c r="AW597" s="73"/>
    </row>
    <row r="598" spans="1:49" ht="14.25" x14ac:dyDescent="0.2">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69"/>
      <c r="AB598" s="69"/>
      <c r="AC598" s="69"/>
      <c r="AD598" s="73"/>
      <c r="AE598" s="73"/>
      <c r="AF598" s="73"/>
      <c r="AG598" s="73"/>
      <c r="AH598" s="73"/>
      <c r="AI598" s="73"/>
      <c r="AJ598" s="73"/>
      <c r="AK598" s="73"/>
      <c r="AL598" s="73"/>
      <c r="AM598" s="73"/>
      <c r="AN598" s="73"/>
      <c r="AO598" s="73"/>
      <c r="AP598" s="71"/>
      <c r="AQ598" s="73"/>
      <c r="AR598" s="73"/>
      <c r="AS598" s="73"/>
      <c r="AT598" s="73"/>
      <c r="AU598" s="69"/>
      <c r="AV598" s="73"/>
      <c r="AW598" s="73"/>
    </row>
    <row r="599" spans="1:49" ht="14.25" x14ac:dyDescent="0.2">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c r="AA599" s="69"/>
      <c r="AB599" s="69"/>
      <c r="AC599" s="69"/>
      <c r="AD599" s="73"/>
      <c r="AE599" s="73"/>
      <c r="AF599" s="73"/>
      <c r="AG599" s="73"/>
      <c r="AH599" s="73"/>
      <c r="AI599" s="73"/>
      <c r="AJ599" s="73"/>
      <c r="AK599" s="73"/>
      <c r="AL599" s="73"/>
      <c r="AM599" s="73"/>
      <c r="AN599" s="73"/>
      <c r="AO599" s="73"/>
      <c r="AP599" s="71"/>
      <c r="AQ599" s="73"/>
      <c r="AR599" s="73"/>
      <c r="AS599" s="73"/>
      <c r="AT599" s="73"/>
      <c r="AU599" s="69"/>
      <c r="AV599" s="73"/>
      <c r="AW599" s="73"/>
    </row>
    <row r="600" spans="1:49" ht="14.25" x14ac:dyDescent="0.2">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c r="AA600" s="69"/>
      <c r="AB600" s="69"/>
      <c r="AC600" s="69"/>
      <c r="AD600" s="73"/>
      <c r="AE600" s="73"/>
      <c r="AF600" s="73"/>
      <c r="AG600" s="73"/>
      <c r="AH600" s="73"/>
      <c r="AI600" s="73"/>
      <c r="AJ600" s="73"/>
      <c r="AK600" s="73"/>
      <c r="AL600" s="73"/>
      <c r="AM600" s="73"/>
      <c r="AN600" s="73"/>
      <c r="AO600" s="73"/>
      <c r="AP600" s="71"/>
      <c r="AQ600" s="73"/>
      <c r="AR600" s="73"/>
      <c r="AS600" s="73"/>
      <c r="AT600" s="73"/>
      <c r="AU600" s="69"/>
      <c r="AV600" s="73"/>
      <c r="AW600" s="73"/>
    </row>
    <row r="601" spans="1:49" ht="14.25" x14ac:dyDescent="0.2">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c r="AA601" s="69"/>
      <c r="AB601" s="69"/>
      <c r="AC601" s="69"/>
      <c r="AD601" s="73"/>
      <c r="AE601" s="73"/>
      <c r="AF601" s="73"/>
      <c r="AG601" s="73"/>
      <c r="AH601" s="73"/>
      <c r="AI601" s="73"/>
      <c r="AJ601" s="73"/>
      <c r="AK601" s="73"/>
      <c r="AL601" s="73"/>
      <c r="AM601" s="73"/>
      <c r="AN601" s="73"/>
      <c r="AO601" s="73"/>
      <c r="AP601" s="71"/>
      <c r="AQ601" s="73"/>
      <c r="AR601" s="73"/>
      <c r="AS601" s="73"/>
      <c r="AT601" s="73"/>
      <c r="AU601" s="69"/>
      <c r="AV601" s="73"/>
      <c r="AW601" s="73"/>
    </row>
    <row r="602" spans="1:49" ht="14.25" x14ac:dyDescent="0.2">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c r="AA602" s="69"/>
      <c r="AB602" s="69"/>
      <c r="AC602" s="69"/>
      <c r="AD602" s="73"/>
      <c r="AE602" s="73"/>
      <c r="AF602" s="73"/>
      <c r="AG602" s="73"/>
      <c r="AH602" s="73"/>
      <c r="AI602" s="73"/>
      <c r="AJ602" s="73"/>
      <c r="AK602" s="73"/>
      <c r="AL602" s="73"/>
      <c r="AM602" s="73"/>
      <c r="AN602" s="73"/>
      <c r="AO602" s="73"/>
      <c r="AP602" s="71"/>
      <c r="AQ602" s="73"/>
      <c r="AR602" s="73"/>
      <c r="AS602" s="73"/>
      <c r="AT602" s="73"/>
      <c r="AU602" s="69"/>
      <c r="AV602" s="73"/>
      <c r="AW602" s="73"/>
    </row>
    <row r="603" spans="1:49" ht="14.25" x14ac:dyDescent="0.2">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c r="AA603" s="69"/>
      <c r="AB603" s="69"/>
      <c r="AC603" s="69"/>
      <c r="AD603" s="73"/>
      <c r="AE603" s="73"/>
      <c r="AF603" s="73"/>
      <c r="AG603" s="73"/>
      <c r="AH603" s="73"/>
      <c r="AI603" s="73"/>
      <c r="AJ603" s="73"/>
      <c r="AK603" s="73"/>
      <c r="AL603" s="73"/>
      <c r="AM603" s="73"/>
      <c r="AN603" s="73"/>
      <c r="AO603" s="73"/>
      <c r="AP603" s="71"/>
      <c r="AQ603" s="73"/>
      <c r="AR603" s="73"/>
      <c r="AS603" s="73"/>
      <c r="AT603" s="73"/>
      <c r="AU603" s="69"/>
      <c r="AV603" s="73"/>
      <c r="AW603" s="73"/>
    </row>
    <row r="604" spans="1:49" ht="14.25" x14ac:dyDescent="0.2">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69"/>
      <c r="AB604" s="69"/>
      <c r="AC604" s="69"/>
      <c r="AD604" s="73"/>
      <c r="AE604" s="73"/>
      <c r="AF604" s="73"/>
      <c r="AG604" s="73"/>
      <c r="AH604" s="73"/>
      <c r="AI604" s="73"/>
      <c r="AJ604" s="73"/>
      <c r="AK604" s="73"/>
      <c r="AL604" s="73"/>
      <c r="AM604" s="73"/>
      <c r="AN604" s="73"/>
      <c r="AO604" s="73"/>
      <c r="AP604" s="71"/>
      <c r="AQ604" s="73"/>
      <c r="AR604" s="73"/>
      <c r="AS604" s="73"/>
      <c r="AT604" s="73"/>
      <c r="AU604" s="69"/>
      <c r="AV604" s="73"/>
      <c r="AW604" s="73"/>
    </row>
    <row r="605" spans="1:49" ht="14.25" x14ac:dyDescent="0.2">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69"/>
      <c r="AB605" s="69"/>
      <c r="AC605" s="69"/>
      <c r="AD605" s="73"/>
      <c r="AE605" s="73"/>
      <c r="AF605" s="73"/>
      <c r="AG605" s="73"/>
      <c r="AH605" s="73"/>
      <c r="AI605" s="73"/>
      <c r="AJ605" s="73"/>
      <c r="AK605" s="73"/>
      <c r="AL605" s="73"/>
      <c r="AM605" s="73"/>
      <c r="AN605" s="73"/>
      <c r="AO605" s="73"/>
      <c r="AP605" s="71"/>
      <c r="AQ605" s="73"/>
      <c r="AR605" s="73"/>
      <c r="AS605" s="73"/>
      <c r="AT605" s="73"/>
      <c r="AU605" s="69"/>
      <c r="AV605" s="73"/>
      <c r="AW605" s="73"/>
    </row>
    <row r="606" spans="1:49" ht="14.25" x14ac:dyDescent="0.2">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c r="AA606" s="69"/>
      <c r="AB606" s="69"/>
      <c r="AC606" s="69"/>
      <c r="AD606" s="73"/>
      <c r="AE606" s="73"/>
      <c r="AF606" s="73"/>
      <c r="AG606" s="73"/>
      <c r="AH606" s="73"/>
      <c r="AI606" s="73"/>
      <c r="AJ606" s="73"/>
      <c r="AK606" s="73"/>
      <c r="AL606" s="73"/>
      <c r="AM606" s="73"/>
      <c r="AN606" s="73"/>
      <c r="AO606" s="73"/>
      <c r="AP606" s="71"/>
      <c r="AQ606" s="73"/>
      <c r="AR606" s="73"/>
      <c r="AS606" s="73"/>
      <c r="AT606" s="73"/>
      <c r="AU606" s="69"/>
      <c r="AV606" s="73"/>
      <c r="AW606" s="73"/>
    </row>
    <row r="607" spans="1:49" ht="14.25" x14ac:dyDescent="0.2">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c r="AA607" s="69"/>
      <c r="AB607" s="69"/>
      <c r="AC607" s="69"/>
      <c r="AD607" s="73"/>
      <c r="AE607" s="73"/>
      <c r="AF607" s="73"/>
      <c r="AG607" s="73"/>
      <c r="AH607" s="73"/>
      <c r="AI607" s="73"/>
      <c r="AJ607" s="73"/>
      <c r="AK607" s="73"/>
      <c r="AL607" s="73"/>
      <c r="AM607" s="73"/>
      <c r="AN607" s="73"/>
      <c r="AO607" s="73"/>
      <c r="AP607" s="71"/>
      <c r="AQ607" s="73"/>
      <c r="AR607" s="73"/>
      <c r="AS607" s="73"/>
      <c r="AT607" s="73"/>
      <c r="AU607" s="69"/>
      <c r="AV607" s="73"/>
      <c r="AW607" s="73"/>
    </row>
    <row r="608" spans="1:49" ht="14.25" x14ac:dyDescent="0.2">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69"/>
      <c r="AB608" s="69"/>
      <c r="AC608" s="69"/>
      <c r="AD608" s="73"/>
      <c r="AE608" s="73"/>
      <c r="AF608" s="73"/>
      <c r="AG608" s="73"/>
      <c r="AH608" s="73"/>
      <c r="AI608" s="73"/>
      <c r="AJ608" s="73"/>
      <c r="AK608" s="73"/>
      <c r="AL608" s="73"/>
      <c r="AM608" s="73"/>
      <c r="AN608" s="73"/>
      <c r="AO608" s="73"/>
      <c r="AP608" s="71"/>
      <c r="AQ608" s="73"/>
      <c r="AR608" s="73"/>
      <c r="AS608" s="73"/>
      <c r="AT608" s="73"/>
      <c r="AU608" s="69"/>
      <c r="AV608" s="73"/>
      <c r="AW608" s="73"/>
    </row>
    <row r="609" spans="1:49" ht="14.25" x14ac:dyDescent="0.2">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69"/>
      <c r="AB609" s="69"/>
      <c r="AC609" s="69"/>
      <c r="AD609" s="73"/>
      <c r="AE609" s="73"/>
      <c r="AF609" s="73"/>
      <c r="AG609" s="73"/>
      <c r="AH609" s="73"/>
      <c r="AI609" s="73"/>
      <c r="AJ609" s="73"/>
      <c r="AK609" s="73"/>
      <c r="AL609" s="73"/>
      <c r="AM609" s="73"/>
      <c r="AN609" s="73"/>
      <c r="AO609" s="73"/>
      <c r="AP609" s="71"/>
      <c r="AQ609" s="73"/>
      <c r="AR609" s="73"/>
      <c r="AS609" s="73"/>
      <c r="AT609" s="73"/>
      <c r="AU609" s="69"/>
      <c r="AV609" s="73"/>
      <c r="AW609" s="73"/>
    </row>
    <row r="610" spans="1:49" ht="14.25" x14ac:dyDescent="0.2">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c r="AA610" s="69"/>
      <c r="AB610" s="69"/>
      <c r="AC610" s="69"/>
      <c r="AD610" s="73"/>
      <c r="AE610" s="73"/>
      <c r="AF610" s="73"/>
      <c r="AG610" s="73"/>
      <c r="AH610" s="73"/>
      <c r="AI610" s="73"/>
      <c r="AJ610" s="73"/>
      <c r="AK610" s="73"/>
      <c r="AL610" s="73"/>
      <c r="AM610" s="73"/>
      <c r="AN610" s="73"/>
      <c r="AO610" s="73"/>
      <c r="AP610" s="71"/>
      <c r="AQ610" s="73"/>
      <c r="AR610" s="73"/>
      <c r="AS610" s="73"/>
      <c r="AT610" s="73"/>
      <c r="AU610" s="69"/>
      <c r="AV610" s="73"/>
      <c r="AW610" s="73"/>
    </row>
    <row r="611" spans="1:49" ht="14.25" x14ac:dyDescent="0.2">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69"/>
      <c r="AB611" s="69"/>
      <c r="AC611" s="69"/>
      <c r="AD611" s="73"/>
      <c r="AE611" s="73"/>
      <c r="AF611" s="73"/>
      <c r="AG611" s="73"/>
      <c r="AH611" s="73"/>
      <c r="AI611" s="73"/>
      <c r="AJ611" s="73"/>
      <c r="AK611" s="73"/>
      <c r="AL611" s="73"/>
      <c r="AM611" s="73"/>
      <c r="AN611" s="73"/>
      <c r="AO611" s="73"/>
      <c r="AP611" s="71"/>
      <c r="AQ611" s="73"/>
      <c r="AR611" s="73"/>
      <c r="AS611" s="73"/>
      <c r="AT611" s="73"/>
      <c r="AU611" s="69"/>
      <c r="AV611" s="73"/>
      <c r="AW611" s="73"/>
    </row>
    <row r="612" spans="1:49" ht="14.25" x14ac:dyDescent="0.2">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69"/>
      <c r="AB612" s="69"/>
      <c r="AC612" s="69"/>
      <c r="AD612" s="73"/>
      <c r="AE612" s="73"/>
      <c r="AF612" s="73"/>
      <c r="AG612" s="73"/>
      <c r="AH612" s="73"/>
      <c r="AI612" s="73"/>
      <c r="AJ612" s="73"/>
      <c r="AK612" s="73"/>
      <c r="AL612" s="73"/>
      <c r="AM612" s="73"/>
      <c r="AN612" s="73"/>
      <c r="AO612" s="73"/>
      <c r="AP612" s="71"/>
      <c r="AQ612" s="73"/>
      <c r="AR612" s="73"/>
      <c r="AS612" s="73"/>
      <c r="AT612" s="73"/>
      <c r="AU612" s="69"/>
      <c r="AV612" s="73"/>
      <c r="AW612" s="73"/>
    </row>
    <row r="613" spans="1:49" ht="14.25" x14ac:dyDescent="0.2">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69"/>
      <c r="AB613" s="69"/>
      <c r="AC613" s="69"/>
      <c r="AD613" s="73"/>
      <c r="AE613" s="73"/>
      <c r="AF613" s="73"/>
      <c r="AG613" s="73"/>
      <c r="AH613" s="73"/>
      <c r="AI613" s="73"/>
      <c r="AJ613" s="73"/>
      <c r="AK613" s="73"/>
      <c r="AL613" s="73"/>
      <c r="AM613" s="73"/>
      <c r="AN613" s="73"/>
      <c r="AO613" s="73"/>
      <c r="AP613" s="71"/>
      <c r="AQ613" s="73"/>
      <c r="AR613" s="73"/>
      <c r="AS613" s="73"/>
      <c r="AT613" s="73"/>
      <c r="AU613" s="69"/>
      <c r="AV613" s="73"/>
      <c r="AW613" s="73"/>
    </row>
    <row r="614" spans="1:49" ht="14.25" x14ac:dyDescent="0.2">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69"/>
      <c r="AB614" s="69"/>
      <c r="AC614" s="69"/>
      <c r="AD614" s="73"/>
      <c r="AE614" s="73"/>
      <c r="AF614" s="73"/>
      <c r="AG614" s="73"/>
      <c r="AH614" s="73"/>
      <c r="AI614" s="73"/>
      <c r="AJ614" s="73"/>
      <c r="AK614" s="73"/>
      <c r="AL614" s="73"/>
      <c r="AM614" s="73"/>
      <c r="AN614" s="73"/>
      <c r="AO614" s="73"/>
      <c r="AP614" s="71"/>
      <c r="AQ614" s="73"/>
      <c r="AR614" s="73"/>
      <c r="AS614" s="73"/>
      <c r="AT614" s="73"/>
      <c r="AU614" s="69"/>
      <c r="AV614" s="73"/>
      <c r="AW614" s="73"/>
    </row>
    <row r="615" spans="1:49" ht="14.25" x14ac:dyDescent="0.2">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69"/>
      <c r="AB615" s="69"/>
      <c r="AC615" s="69"/>
      <c r="AD615" s="73"/>
      <c r="AE615" s="73"/>
      <c r="AF615" s="73"/>
      <c r="AG615" s="73"/>
      <c r="AH615" s="73"/>
      <c r="AI615" s="73"/>
      <c r="AJ615" s="73"/>
      <c r="AK615" s="73"/>
      <c r="AL615" s="73"/>
      <c r="AM615" s="73"/>
      <c r="AN615" s="73"/>
      <c r="AO615" s="73"/>
      <c r="AP615" s="71"/>
      <c r="AQ615" s="73"/>
      <c r="AR615" s="73"/>
      <c r="AS615" s="73"/>
      <c r="AT615" s="73"/>
      <c r="AU615" s="69"/>
      <c r="AV615" s="73"/>
      <c r="AW615" s="73"/>
    </row>
    <row r="616" spans="1:49" ht="14.25" x14ac:dyDescent="0.2">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c r="AA616" s="69"/>
      <c r="AB616" s="69"/>
      <c r="AC616" s="69"/>
      <c r="AD616" s="73"/>
      <c r="AE616" s="73"/>
      <c r="AF616" s="73"/>
      <c r="AG616" s="73"/>
      <c r="AH616" s="73"/>
      <c r="AI616" s="73"/>
      <c r="AJ616" s="73"/>
      <c r="AK616" s="73"/>
      <c r="AL616" s="73"/>
      <c r="AM616" s="73"/>
      <c r="AN616" s="73"/>
      <c r="AO616" s="73"/>
      <c r="AP616" s="71"/>
      <c r="AQ616" s="73"/>
      <c r="AR616" s="73"/>
      <c r="AS616" s="73"/>
      <c r="AT616" s="73"/>
      <c r="AU616" s="69"/>
      <c r="AV616" s="73"/>
      <c r="AW616" s="73"/>
    </row>
    <row r="617" spans="1:49" ht="14.25" x14ac:dyDescent="0.2">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c r="AA617" s="69"/>
      <c r="AB617" s="69"/>
      <c r="AC617" s="69"/>
      <c r="AD617" s="73"/>
      <c r="AE617" s="73"/>
      <c r="AF617" s="73"/>
      <c r="AG617" s="73"/>
      <c r="AH617" s="73"/>
      <c r="AI617" s="73"/>
      <c r="AJ617" s="73"/>
      <c r="AK617" s="73"/>
      <c r="AL617" s="73"/>
      <c r="AM617" s="73"/>
      <c r="AN617" s="73"/>
      <c r="AO617" s="73"/>
      <c r="AP617" s="71"/>
      <c r="AQ617" s="73"/>
      <c r="AR617" s="73"/>
      <c r="AS617" s="73"/>
      <c r="AT617" s="73"/>
      <c r="AU617" s="69"/>
      <c r="AV617" s="73"/>
      <c r="AW617" s="73"/>
    </row>
    <row r="618" spans="1:49" ht="14.25" x14ac:dyDescent="0.2">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c r="AA618" s="69"/>
      <c r="AB618" s="69"/>
      <c r="AC618" s="69"/>
      <c r="AD618" s="73"/>
      <c r="AE618" s="73"/>
      <c r="AF618" s="73"/>
      <c r="AG618" s="73"/>
      <c r="AH618" s="73"/>
      <c r="AI618" s="73"/>
      <c r="AJ618" s="73"/>
      <c r="AK618" s="73"/>
      <c r="AL618" s="73"/>
      <c r="AM618" s="73"/>
      <c r="AN618" s="73"/>
      <c r="AO618" s="73"/>
      <c r="AP618" s="71"/>
      <c r="AQ618" s="73"/>
      <c r="AR618" s="73"/>
      <c r="AS618" s="73"/>
      <c r="AT618" s="73"/>
      <c r="AU618" s="69"/>
      <c r="AV618" s="73"/>
      <c r="AW618" s="73"/>
    </row>
    <row r="619" spans="1:49" ht="14.25" x14ac:dyDescent="0.2">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c r="AA619" s="69"/>
      <c r="AB619" s="69"/>
      <c r="AC619" s="69"/>
      <c r="AD619" s="73"/>
      <c r="AE619" s="73"/>
      <c r="AF619" s="73"/>
      <c r="AG619" s="73"/>
      <c r="AH619" s="73"/>
      <c r="AI619" s="73"/>
      <c r="AJ619" s="73"/>
      <c r="AK619" s="73"/>
      <c r="AL619" s="73"/>
      <c r="AM619" s="73"/>
      <c r="AN619" s="73"/>
      <c r="AO619" s="73"/>
      <c r="AP619" s="71"/>
      <c r="AQ619" s="73"/>
      <c r="AR619" s="73"/>
      <c r="AS619" s="73"/>
      <c r="AT619" s="73"/>
      <c r="AU619" s="69"/>
      <c r="AV619" s="73"/>
      <c r="AW619" s="73"/>
    </row>
    <row r="620" spans="1:49" ht="14.25" x14ac:dyDescent="0.2">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69"/>
      <c r="AB620" s="69"/>
      <c r="AC620" s="69"/>
      <c r="AD620" s="73"/>
      <c r="AE620" s="73"/>
      <c r="AF620" s="73"/>
      <c r="AG620" s="73"/>
      <c r="AH620" s="73"/>
      <c r="AI620" s="73"/>
      <c r="AJ620" s="73"/>
      <c r="AK620" s="73"/>
      <c r="AL620" s="73"/>
      <c r="AM620" s="73"/>
      <c r="AN620" s="73"/>
      <c r="AO620" s="73"/>
      <c r="AP620" s="71"/>
      <c r="AQ620" s="73"/>
      <c r="AR620" s="73"/>
      <c r="AS620" s="73"/>
      <c r="AT620" s="73"/>
      <c r="AU620" s="69"/>
      <c r="AV620" s="73"/>
      <c r="AW620" s="73"/>
    </row>
    <row r="621" spans="1:49" ht="14.25" x14ac:dyDescent="0.2">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c r="AA621" s="69"/>
      <c r="AB621" s="69"/>
      <c r="AC621" s="69"/>
      <c r="AD621" s="73"/>
      <c r="AE621" s="73"/>
      <c r="AF621" s="73"/>
      <c r="AG621" s="73"/>
      <c r="AH621" s="73"/>
      <c r="AI621" s="73"/>
      <c r="AJ621" s="73"/>
      <c r="AK621" s="73"/>
      <c r="AL621" s="73"/>
      <c r="AM621" s="73"/>
      <c r="AN621" s="73"/>
      <c r="AO621" s="73"/>
      <c r="AP621" s="71"/>
      <c r="AQ621" s="73"/>
      <c r="AR621" s="73"/>
      <c r="AS621" s="73"/>
      <c r="AT621" s="73"/>
      <c r="AU621" s="69"/>
      <c r="AV621" s="73"/>
      <c r="AW621" s="73"/>
    </row>
    <row r="622" spans="1:49" ht="14.25" x14ac:dyDescent="0.2">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c r="AA622" s="69"/>
      <c r="AB622" s="69"/>
      <c r="AC622" s="69"/>
      <c r="AD622" s="73"/>
      <c r="AE622" s="73"/>
      <c r="AF622" s="73"/>
      <c r="AG622" s="73"/>
      <c r="AH622" s="73"/>
      <c r="AI622" s="73"/>
      <c r="AJ622" s="73"/>
      <c r="AK622" s="73"/>
      <c r="AL622" s="73"/>
      <c r="AM622" s="73"/>
      <c r="AN622" s="73"/>
      <c r="AO622" s="73"/>
      <c r="AP622" s="71"/>
      <c r="AQ622" s="73"/>
      <c r="AR622" s="73"/>
      <c r="AS622" s="73"/>
      <c r="AT622" s="73"/>
      <c r="AU622" s="69"/>
      <c r="AV622" s="73"/>
      <c r="AW622" s="73"/>
    </row>
    <row r="623" spans="1:49" ht="14.25" x14ac:dyDescent="0.2">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69"/>
      <c r="AB623" s="69"/>
      <c r="AC623" s="69"/>
      <c r="AD623" s="73"/>
      <c r="AE623" s="73"/>
      <c r="AF623" s="73"/>
      <c r="AG623" s="73"/>
      <c r="AH623" s="73"/>
      <c r="AI623" s="73"/>
      <c r="AJ623" s="73"/>
      <c r="AK623" s="73"/>
      <c r="AL623" s="73"/>
      <c r="AM623" s="73"/>
      <c r="AN623" s="73"/>
      <c r="AO623" s="73"/>
      <c r="AP623" s="71"/>
      <c r="AQ623" s="73"/>
      <c r="AR623" s="73"/>
      <c r="AS623" s="73"/>
      <c r="AT623" s="73"/>
      <c r="AU623" s="69"/>
      <c r="AV623" s="73"/>
      <c r="AW623" s="73"/>
    </row>
    <row r="624" spans="1:49" ht="14.25" x14ac:dyDescent="0.2">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69"/>
      <c r="AB624" s="69"/>
      <c r="AC624" s="69"/>
      <c r="AD624" s="73"/>
      <c r="AE624" s="73"/>
      <c r="AF624" s="73"/>
      <c r="AG624" s="73"/>
      <c r="AH624" s="73"/>
      <c r="AI624" s="73"/>
      <c r="AJ624" s="73"/>
      <c r="AK624" s="73"/>
      <c r="AL624" s="73"/>
      <c r="AM624" s="73"/>
      <c r="AN624" s="73"/>
      <c r="AO624" s="73"/>
      <c r="AP624" s="71"/>
      <c r="AQ624" s="73"/>
      <c r="AR624" s="73"/>
      <c r="AS624" s="73"/>
      <c r="AT624" s="73"/>
      <c r="AU624" s="69"/>
      <c r="AV624" s="73"/>
      <c r="AW624" s="73"/>
    </row>
    <row r="625" spans="1:49" ht="14.25" x14ac:dyDescent="0.2">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69"/>
      <c r="AB625" s="69"/>
      <c r="AC625" s="69"/>
      <c r="AD625" s="73"/>
      <c r="AE625" s="73"/>
      <c r="AF625" s="73"/>
      <c r="AG625" s="73"/>
      <c r="AH625" s="73"/>
      <c r="AI625" s="73"/>
      <c r="AJ625" s="73"/>
      <c r="AK625" s="73"/>
      <c r="AL625" s="73"/>
      <c r="AM625" s="73"/>
      <c r="AN625" s="73"/>
      <c r="AO625" s="73"/>
      <c r="AP625" s="71"/>
      <c r="AQ625" s="73"/>
      <c r="AR625" s="73"/>
      <c r="AS625" s="73"/>
      <c r="AT625" s="73"/>
      <c r="AU625" s="69"/>
      <c r="AV625" s="73"/>
      <c r="AW625" s="73"/>
    </row>
    <row r="626" spans="1:49" ht="14.25" x14ac:dyDescent="0.2">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69"/>
      <c r="AB626" s="69"/>
      <c r="AC626" s="69"/>
      <c r="AD626" s="73"/>
      <c r="AE626" s="73"/>
      <c r="AF626" s="73"/>
      <c r="AG626" s="73"/>
      <c r="AH626" s="73"/>
      <c r="AI626" s="73"/>
      <c r="AJ626" s="73"/>
      <c r="AK626" s="73"/>
      <c r="AL626" s="73"/>
      <c r="AM626" s="73"/>
      <c r="AN626" s="73"/>
      <c r="AO626" s="73"/>
      <c r="AP626" s="71"/>
      <c r="AQ626" s="73"/>
      <c r="AR626" s="73"/>
      <c r="AS626" s="73"/>
      <c r="AT626" s="73"/>
      <c r="AU626" s="69"/>
      <c r="AV626" s="73"/>
      <c r="AW626" s="73"/>
    </row>
    <row r="627" spans="1:49" ht="14.25" x14ac:dyDescent="0.2">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69"/>
      <c r="AB627" s="69"/>
      <c r="AC627" s="69"/>
      <c r="AD627" s="73"/>
      <c r="AE627" s="73"/>
      <c r="AF627" s="73"/>
      <c r="AG627" s="73"/>
      <c r="AH627" s="73"/>
      <c r="AI627" s="73"/>
      <c r="AJ627" s="73"/>
      <c r="AK627" s="73"/>
      <c r="AL627" s="73"/>
      <c r="AM627" s="73"/>
      <c r="AN627" s="73"/>
      <c r="AO627" s="73"/>
      <c r="AP627" s="71"/>
      <c r="AQ627" s="73"/>
      <c r="AR627" s="73"/>
      <c r="AS627" s="73"/>
      <c r="AT627" s="73"/>
      <c r="AU627" s="69"/>
      <c r="AV627" s="73"/>
      <c r="AW627" s="73"/>
    </row>
    <row r="628" spans="1:49" ht="14.25" x14ac:dyDescent="0.2">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69"/>
      <c r="AB628" s="69"/>
      <c r="AC628" s="69"/>
      <c r="AD628" s="73"/>
      <c r="AE628" s="73"/>
      <c r="AF628" s="73"/>
      <c r="AG628" s="73"/>
      <c r="AH628" s="73"/>
      <c r="AI628" s="73"/>
      <c r="AJ628" s="73"/>
      <c r="AK628" s="73"/>
      <c r="AL628" s="73"/>
      <c r="AM628" s="73"/>
      <c r="AN628" s="73"/>
      <c r="AO628" s="73"/>
      <c r="AP628" s="71"/>
      <c r="AQ628" s="73"/>
      <c r="AR628" s="73"/>
      <c r="AS628" s="73"/>
      <c r="AT628" s="73"/>
      <c r="AU628" s="69"/>
      <c r="AV628" s="73"/>
      <c r="AW628" s="73"/>
    </row>
    <row r="629" spans="1:49" ht="14.25" x14ac:dyDescent="0.2">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69"/>
      <c r="AB629" s="69"/>
      <c r="AC629" s="69"/>
      <c r="AD629" s="73"/>
      <c r="AE629" s="73"/>
      <c r="AF629" s="73"/>
      <c r="AG629" s="73"/>
      <c r="AH629" s="73"/>
      <c r="AI629" s="73"/>
      <c r="AJ629" s="73"/>
      <c r="AK629" s="73"/>
      <c r="AL629" s="73"/>
      <c r="AM629" s="73"/>
      <c r="AN629" s="73"/>
      <c r="AO629" s="73"/>
      <c r="AP629" s="71"/>
      <c r="AQ629" s="73"/>
      <c r="AR629" s="73"/>
      <c r="AS629" s="73"/>
      <c r="AT629" s="73"/>
      <c r="AU629" s="69"/>
      <c r="AV629" s="73"/>
      <c r="AW629" s="73"/>
    </row>
    <row r="630" spans="1:49" ht="14.25" x14ac:dyDescent="0.2">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c r="AA630" s="69"/>
      <c r="AB630" s="69"/>
      <c r="AC630" s="69"/>
      <c r="AD630" s="73"/>
      <c r="AE630" s="73"/>
      <c r="AF630" s="73"/>
      <c r="AG630" s="73"/>
      <c r="AH630" s="73"/>
      <c r="AI630" s="73"/>
      <c r="AJ630" s="73"/>
      <c r="AK630" s="73"/>
      <c r="AL630" s="73"/>
      <c r="AM630" s="73"/>
      <c r="AN630" s="73"/>
      <c r="AO630" s="73"/>
      <c r="AP630" s="71"/>
      <c r="AQ630" s="73"/>
      <c r="AR630" s="73"/>
      <c r="AS630" s="73"/>
      <c r="AT630" s="73"/>
      <c r="AU630" s="69"/>
      <c r="AV630" s="73"/>
      <c r="AW630" s="73"/>
    </row>
    <row r="631" spans="1:49" ht="14.25" x14ac:dyDescent="0.2">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c r="AA631" s="69"/>
      <c r="AB631" s="69"/>
      <c r="AC631" s="69"/>
      <c r="AD631" s="73"/>
      <c r="AE631" s="73"/>
      <c r="AF631" s="73"/>
      <c r="AG631" s="73"/>
      <c r="AH631" s="73"/>
      <c r="AI631" s="73"/>
      <c r="AJ631" s="73"/>
      <c r="AK631" s="73"/>
      <c r="AL631" s="73"/>
      <c r="AM631" s="73"/>
      <c r="AN631" s="73"/>
      <c r="AO631" s="73"/>
      <c r="AP631" s="71"/>
      <c r="AQ631" s="73"/>
      <c r="AR631" s="73"/>
      <c r="AS631" s="73"/>
      <c r="AT631" s="73"/>
      <c r="AU631" s="69"/>
      <c r="AV631" s="73"/>
      <c r="AW631" s="73"/>
    </row>
    <row r="632" spans="1:49" ht="14.25" x14ac:dyDescent="0.2">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c r="AA632" s="69"/>
      <c r="AB632" s="69"/>
      <c r="AC632" s="69"/>
      <c r="AD632" s="73"/>
      <c r="AE632" s="73"/>
      <c r="AF632" s="73"/>
      <c r="AG632" s="73"/>
      <c r="AH632" s="73"/>
      <c r="AI632" s="73"/>
      <c r="AJ632" s="73"/>
      <c r="AK632" s="73"/>
      <c r="AL632" s="73"/>
      <c r="AM632" s="73"/>
      <c r="AN632" s="73"/>
      <c r="AO632" s="73"/>
      <c r="AP632" s="71"/>
      <c r="AQ632" s="73"/>
      <c r="AR632" s="73"/>
      <c r="AS632" s="73"/>
      <c r="AT632" s="73"/>
      <c r="AU632" s="69"/>
      <c r="AV632" s="73"/>
      <c r="AW632" s="73"/>
    </row>
    <row r="633" spans="1:49" ht="14.25" x14ac:dyDescent="0.2">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c r="AA633" s="69"/>
      <c r="AB633" s="69"/>
      <c r="AC633" s="69"/>
      <c r="AD633" s="73"/>
      <c r="AE633" s="73"/>
      <c r="AF633" s="73"/>
      <c r="AG633" s="73"/>
      <c r="AH633" s="73"/>
      <c r="AI633" s="73"/>
      <c r="AJ633" s="73"/>
      <c r="AK633" s="73"/>
      <c r="AL633" s="73"/>
      <c r="AM633" s="73"/>
      <c r="AN633" s="73"/>
      <c r="AO633" s="73"/>
      <c r="AP633" s="71"/>
      <c r="AQ633" s="73"/>
      <c r="AR633" s="73"/>
      <c r="AS633" s="73"/>
      <c r="AT633" s="73"/>
      <c r="AU633" s="69"/>
      <c r="AV633" s="73"/>
      <c r="AW633" s="73"/>
    </row>
    <row r="634" spans="1:49" ht="14.25" x14ac:dyDescent="0.2">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c r="AA634" s="69"/>
      <c r="AB634" s="69"/>
      <c r="AC634" s="69"/>
      <c r="AD634" s="73"/>
      <c r="AE634" s="73"/>
      <c r="AF634" s="73"/>
      <c r="AG634" s="73"/>
      <c r="AH634" s="73"/>
      <c r="AI634" s="73"/>
      <c r="AJ634" s="73"/>
      <c r="AK634" s="73"/>
      <c r="AL634" s="73"/>
      <c r="AM634" s="73"/>
      <c r="AN634" s="73"/>
      <c r="AO634" s="73"/>
      <c r="AP634" s="71"/>
      <c r="AQ634" s="73"/>
      <c r="AR634" s="73"/>
      <c r="AS634" s="73"/>
      <c r="AT634" s="73"/>
      <c r="AU634" s="69"/>
      <c r="AV634" s="73"/>
      <c r="AW634" s="73"/>
    </row>
    <row r="635" spans="1:49" ht="14.25" x14ac:dyDescent="0.2">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c r="AA635" s="69"/>
      <c r="AB635" s="69"/>
      <c r="AC635" s="69"/>
      <c r="AD635" s="73"/>
      <c r="AE635" s="73"/>
      <c r="AF635" s="73"/>
      <c r="AG635" s="73"/>
      <c r="AH635" s="73"/>
      <c r="AI635" s="73"/>
      <c r="AJ635" s="73"/>
      <c r="AK635" s="73"/>
      <c r="AL635" s="73"/>
      <c r="AM635" s="73"/>
      <c r="AN635" s="73"/>
      <c r="AO635" s="73"/>
      <c r="AP635" s="71"/>
      <c r="AQ635" s="73"/>
      <c r="AR635" s="73"/>
      <c r="AS635" s="73"/>
      <c r="AT635" s="73"/>
      <c r="AU635" s="69"/>
      <c r="AV635" s="73"/>
      <c r="AW635" s="73"/>
    </row>
    <row r="636" spans="1:49" ht="14.25" x14ac:dyDescent="0.2">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c r="AA636" s="69"/>
      <c r="AB636" s="69"/>
      <c r="AC636" s="69"/>
      <c r="AD636" s="73"/>
      <c r="AE636" s="73"/>
      <c r="AF636" s="73"/>
      <c r="AG636" s="73"/>
      <c r="AH636" s="73"/>
      <c r="AI636" s="73"/>
      <c r="AJ636" s="73"/>
      <c r="AK636" s="73"/>
      <c r="AL636" s="73"/>
      <c r="AM636" s="73"/>
      <c r="AN636" s="73"/>
      <c r="AO636" s="73"/>
      <c r="AP636" s="71"/>
      <c r="AQ636" s="73"/>
      <c r="AR636" s="73"/>
      <c r="AS636" s="73"/>
      <c r="AT636" s="73"/>
      <c r="AU636" s="69"/>
      <c r="AV636" s="73"/>
      <c r="AW636" s="73"/>
    </row>
    <row r="637" spans="1:49" ht="14.25" x14ac:dyDescent="0.2">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c r="AA637" s="69"/>
      <c r="AB637" s="69"/>
      <c r="AC637" s="69"/>
      <c r="AD637" s="73"/>
      <c r="AE637" s="73"/>
      <c r="AF637" s="73"/>
      <c r="AG637" s="73"/>
      <c r="AH637" s="73"/>
      <c r="AI637" s="73"/>
      <c r="AJ637" s="73"/>
      <c r="AK637" s="73"/>
      <c r="AL637" s="73"/>
      <c r="AM637" s="73"/>
      <c r="AN637" s="73"/>
      <c r="AO637" s="73"/>
      <c r="AP637" s="71"/>
      <c r="AQ637" s="73"/>
      <c r="AR637" s="73"/>
      <c r="AS637" s="73"/>
      <c r="AT637" s="73"/>
      <c r="AU637" s="69"/>
      <c r="AV637" s="73"/>
      <c r="AW637" s="73"/>
    </row>
    <row r="638" spans="1:49" ht="14.25" x14ac:dyDescent="0.2">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c r="AA638" s="69"/>
      <c r="AB638" s="69"/>
      <c r="AC638" s="69"/>
      <c r="AD638" s="73"/>
      <c r="AE638" s="73"/>
      <c r="AF638" s="73"/>
      <c r="AG638" s="73"/>
      <c r="AH638" s="73"/>
      <c r="AI638" s="73"/>
      <c r="AJ638" s="73"/>
      <c r="AK638" s="73"/>
      <c r="AL638" s="73"/>
      <c r="AM638" s="73"/>
      <c r="AN638" s="73"/>
      <c r="AO638" s="73"/>
      <c r="AP638" s="71"/>
      <c r="AQ638" s="73"/>
      <c r="AR638" s="73"/>
      <c r="AS638" s="73"/>
      <c r="AT638" s="73"/>
      <c r="AU638" s="69"/>
      <c r="AV638" s="73"/>
      <c r="AW638" s="73"/>
    </row>
    <row r="639" spans="1:49" ht="14.25" x14ac:dyDescent="0.2">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c r="AA639" s="69"/>
      <c r="AB639" s="69"/>
      <c r="AC639" s="69"/>
      <c r="AD639" s="73"/>
      <c r="AE639" s="73"/>
      <c r="AF639" s="73"/>
      <c r="AG639" s="73"/>
      <c r="AH639" s="73"/>
      <c r="AI639" s="73"/>
      <c r="AJ639" s="73"/>
      <c r="AK639" s="73"/>
      <c r="AL639" s="73"/>
      <c r="AM639" s="73"/>
      <c r="AN639" s="73"/>
      <c r="AO639" s="73"/>
      <c r="AP639" s="71"/>
      <c r="AQ639" s="73"/>
      <c r="AR639" s="73"/>
      <c r="AS639" s="73"/>
      <c r="AT639" s="73"/>
      <c r="AU639" s="69"/>
      <c r="AV639" s="73"/>
      <c r="AW639" s="73"/>
    </row>
    <row r="640" spans="1:49" ht="14.25" x14ac:dyDescent="0.2">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c r="AA640" s="69"/>
      <c r="AB640" s="69"/>
      <c r="AC640" s="69"/>
      <c r="AD640" s="73"/>
      <c r="AE640" s="73"/>
      <c r="AF640" s="73"/>
      <c r="AG640" s="73"/>
      <c r="AH640" s="73"/>
      <c r="AI640" s="73"/>
      <c r="AJ640" s="73"/>
      <c r="AK640" s="73"/>
      <c r="AL640" s="73"/>
      <c r="AM640" s="73"/>
      <c r="AN640" s="73"/>
      <c r="AO640" s="73"/>
      <c r="AP640" s="71"/>
      <c r="AQ640" s="73"/>
      <c r="AR640" s="73"/>
      <c r="AS640" s="73"/>
      <c r="AT640" s="73"/>
      <c r="AU640" s="69"/>
      <c r="AV640" s="73"/>
      <c r="AW640" s="73"/>
    </row>
    <row r="641" spans="1:49" ht="14.25" x14ac:dyDescent="0.2">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c r="AA641" s="69"/>
      <c r="AB641" s="69"/>
      <c r="AC641" s="69"/>
      <c r="AD641" s="73"/>
      <c r="AE641" s="73"/>
      <c r="AF641" s="73"/>
      <c r="AG641" s="73"/>
      <c r="AH641" s="73"/>
      <c r="AI641" s="73"/>
      <c r="AJ641" s="73"/>
      <c r="AK641" s="73"/>
      <c r="AL641" s="73"/>
      <c r="AM641" s="73"/>
      <c r="AN641" s="73"/>
      <c r="AO641" s="73"/>
      <c r="AP641" s="71"/>
      <c r="AQ641" s="73"/>
      <c r="AR641" s="73"/>
      <c r="AS641" s="73"/>
      <c r="AT641" s="73"/>
      <c r="AU641" s="69"/>
      <c r="AV641" s="73"/>
      <c r="AW641" s="73"/>
    </row>
    <row r="642" spans="1:49" ht="14.25" x14ac:dyDescent="0.2">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c r="AA642" s="69"/>
      <c r="AB642" s="69"/>
      <c r="AC642" s="69"/>
      <c r="AD642" s="73"/>
      <c r="AE642" s="73"/>
      <c r="AF642" s="73"/>
      <c r="AG642" s="73"/>
      <c r="AH642" s="73"/>
      <c r="AI642" s="73"/>
      <c r="AJ642" s="73"/>
      <c r="AK642" s="73"/>
      <c r="AL642" s="73"/>
      <c r="AM642" s="73"/>
      <c r="AN642" s="73"/>
      <c r="AO642" s="73"/>
      <c r="AP642" s="71"/>
      <c r="AQ642" s="73"/>
      <c r="AR642" s="73"/>
      <c r="AS642" s="73"/>
      <c r="AT642" s="73"/>
      <c r="AU642" s="69"/>
      <c r="AV642" s="73"/>
      <c r="AW642" s="73"/>
    </row>
    <row r="643" spans="1:49" ht="14.25" x14ac:dyDescent="0.2">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c r="AA643" s="69"/>
      <c r="AB643" s="69"/>
      <c r="AC643" s="69"/>
      <c r="AD643" s="73"/>
      <c r="AE643" s="73"/>
      <c r="AF643" s="73"/>
      <c r="AG643" s="73"/>
      <c r="AH643" s="73"/>
      <c r="AI643" s="73"/>
      <c r="AJ643" s="73"/>
      <c r="AK643" s="73"/>
      <c r="AL643" s="73"/>
      <c r="AM643" s="73"/>
      <c r="AN643" s="73"/>
      <c r="AO643" s="73"/>
      <c r="AP643" s="71"/>
      <c r="AQ643" s="73"/>
      <c r="AR643" s="73"/>
      <c r="AS643" s="73"/>
      <c r="AT643" s="73"/>
      <c r="AU643" s="69"/>
      <c r="AV643" s="73"/>
      <c r="AW643" s="73"/>
    </row>
    <row r="644" spans="1:49" ht="14.25" x14ac:dyDescent="0.2">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c r="AA644" s="69"/>
      <c r="AB644" s="69"/>
      <c r="AC644" s="69"/>
      <c r="AD644" s="73"/>
      <c r="AE644" s="73"/>
      <c r="AF644" s="73"/>
      <c r="AG644" s="73"/>
      <c r="AH644" s="73"/>
      <c r="AI644" s="73"/>
      <c r="AJ644" s="73"/>
      <c r="AK644" s="73"/>
      <c r="AL644" s="73"/>
      <c r="AM644" s="73"/>
      <c r="AN644" s="73"/>
      <c r="AO644" s="73"/>
      <c r="AP644" s="71"/>
      <c r="AQ644" s="73"/>
      <c r="AR644" s="73"/>
      <c r="AS644" s="73"/>
      <c r="AT644" s="73"/>
      <c r="AU644" s="69"/>
      <c r="AV644" s="73"/>
      <c r="AW644" s="73"/>
    </row>
    <row r="645" spans="1:49" ht="14.25" x14ac:dyDescent="0.2">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c r="AA645" s="69"/>
      <c r="AB645" s="69"/>
      <c r="AC645" s="69"/>
      <c r="AD645" s="73"/>
      <c r="AE645" s="73"/>
      <c r="AF645" s="73"/>
      <c r="AG645" s="73"/>
      <c r="AH645" s="73"/>
      <c r="AI645" s="73"/>
      <c r="AJ645" s="73"/>
      <c r="AK645" s="73"/>
      <c r="AL645" s="73"/>
      <c r="AM645" s="73"/>
      <c r="AN645" s="73"/>
      <c r="AO645" s="73"/>
      <c r="AP645" s="71"/>
      <c r="AQ645" s="73"/>
      <c r="AR645" s="73"/>
      <c r="AS645" s="73"/>
      <c r="AT645" s="73"/>
      <c r="AU645" s="69"/>
      <c r="AV645" s="73"/>
      <c r="AW645" s="73"/>
    </row>
    <row r="646" spans="1:49" ht="14.25" x14ac:dyDescent="0.2">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c r="AA646" s="69"/>
      <c r="AB646" s="69"/>
      <c r="AC646" s="69"/>
      <c r="AD646" s="73"/>
      <c r="AE646" s="73"/>
      <c r="AF646" s="73"/>
      <c r="AG646" s="73"/>
      <c r="AH646" s="73"/>
      <c r="AI646" s="73"/>
      <c r="AJ646" s="73"/>
      <c r="AK646" s="73"/>
      <c r="AL646" s="73"/>
      <c r="AM646" s="73"/>
      <c r="AN646" s="73"/>
      <c r="AO646" s="73"/>
      <c r="AP646" s="71"/>
      <c r="AQ646" s="73"/>
      <c r="AR646" s="73"/>
      <c r="AS646" s="73"/>
      <c r="AT646" s="73"/>
      <c r="AU646" s="69"/>
      <c r="AV646" s="73"/>
      <c r="AW646" s="73"/>
    </row>
    <row r="647" spans="1:49" ht="14.25" x14ac:dyDescent="0.2">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c r="AA647" s="69"/>
      <c r="AB647" s="69"/>
      <c r="AC647" s="69"/>
      <c r="AD647" s="73"/>
      <c r="AE647" s="73"/>
      <c r="AF647" s="73"/>
      <c r="AG647" s="73"/>
      <c r="AH647" s="73"/>
      <c r="AI647" s="73"/>
      <c r="AJ647" s="73"/>
      <c r="AK647" s="73"/>
      <c r="AL647" s="73"/>
      <c r="AM647" s="73"/>
      <c r="AN647" s="73"/>
      <c r="AO647" s="73"/>
      <c r="AP647" s="71"/>
      <c r="AQ647" s="73"/>
      <c r="AR647" s="73"/>
      <c r="AS647" s="73"/>
      <c r="AT647" s="73"/>
      <c r="AU647" s="69"/>
      <c r="AV647" s="73"/>
      <c r="AW647" s="73"/>
    </row>
    <row r="648" spans="1:49" ht="14.25" x14ac:dyDescent="0.2">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c r="AA648" s="69"/>
      <c r="AB648" s="69"/>
      <c r="AC648" s="69"/>
      <c r="AD648" s="73"/>
      <c r="AE648" s="73"/>
      <c r="AF648" s="73"/>
      <c r="AG648" s="73"/>
      <c r="AH648" s="73"/>
      <c r="AI648" s="73"/>
      <c r="AJ648" s="73"/>
      <c r="AK648" s="73"/>
      <c r="AL648" s="73"/>
      <c r="AM648" s="73"/>
      <c r="AN648" s="73"/>
      <c r="AO648" s="73"/>
      <c r="AP648" s="71"/>
      <c r="AQ648" s="73"/>
      <c r="AR648" s="73"/>
      <c r="AS648" s="73"/>
      <c r="AT648" s="73"/>
      <c r="AU648" s="69"/>
      <c r="AV648" s="73"/>
      <c r="AW648" s="73"/>
    </row>
    <row r="649" spans="1:49" ht="14.25" x14ac:dyDescent="0.2">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c r="AA649" s="69"/>
      <c r="AB649" s="69"/>
      <c r="AC649" s="69"/>
      <c r="AD649" s="73"/>
      <c r="AE649" s="73"/>
      <c r="AF649" s="73"/>
      <c r="AG649" s="73"/>
      <c r="AH649" s="73"/>
      <c r="AI649" s="73"/>
      <c r="AJ649" s="73"/>
      <c r="AK649" s="73"/>
      <c r="AL649" s="73"/>
      <c r="AM649" s="73"/>
      <c r="AN649" s="73"/>
      <c r="AO649" s="73"/>
      <c r="AP649" s="71"/>
      <c r="AQ649" s="73"/>
      <c r="AR649" s="73"/>
      <c r="AS649" s="73"/>
      <c r="AT649" s="73"/>
      <c r="AU649" s="69"/>
      <c r="AV649" s="73"/>
      <c r="AW649" s="73"/>
    </row>
    <row r="650" spans="1:49" ht="14.25" x14ac:dyDescent="0.2">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c r="AA650" s="69"/>
      <c r="AB650" s="69"/>
      <c r="AC650" s="69"/>
      <c r="AD650" s="73"/>
      <c r="AE650" s="73"/>
      <c r="AF650" s="73"/>
      <c r="AG650" s="73"/>
      <c r="AH650" s="73"/>
      <c r="AI650" s="73"/>
      <c r="AJ650" s="73"/>
      <c r="AK650" s="73"/>
      <c r="AL650" s="73"/>
      <c r="AM650" s="73"/>
      <c r="AN650" s="73"/>
      <c r="AO650" s="73"/>
      <c r="AP650" s="71"/>
      <c r="AQ650" s="73"/>
      <c r="AR650" s="73"/>
      <c r="AS650" s="73"/>
      <c r="AT650" s="73"/>
      <c r="AU650" s="69"/>
      <c r="AV650" s="73"/>
      <c r="AW650" s="73"/>
    </row>
    <row r="651" spans="1:49" ht="14.25" x14ac:dyDescent="0.2">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c r="AA651" s="69"/>
      <c r="AB651" s="69"/>
      <c r="AC651" s="69"/>
      <c r="AD651" s="73"/>
      <c r="AE651" s="73"/>
      <c r="AF651" s="73"/>
      <c r="AG651" s="73"/>
      <c r="AH651" s="73"/>
      <c r="AI651" s="73"/>
      <c r="AJ651" s="73"/>
      <c r="AK651" s="73"/>
      <c r="AL651" s="73"/>
      <c r="AM651" s="73"/>
      <c r="AN651" s="73"/>
      <c r="AO651" s="73"/>
      <c r="AP651" s="71"/>
      <c r="AQ651" s="73"/>
      <c r="AR651" s="73"/>
      <c r="AS651" s="73"/>
      <c r="AT651" s="73"/>
      <c r="AU651" s="69"/>
      <c r="AV651" s="73"/>
      <c r="AW651" s="73"/>
    </row>
    <row r="652" spans="1:49" ht="14.25" x14ac:dyDescent="0.2">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69"/>
      <c r="AB652" s="69"/>
      <c r="AC652" s="69"/>
      <c r="AD652" s="73"/>
      <c r="AE652" s="73"/>
      <c r="AF652" s="73"/>
      <c r="AG652" s="73"/>
      <c r="AH652" s="73"/>
      <c r="AI652" s="73"/>
      <c r="AJ652" s="73"/>
      <c r="AK652" s="73"/>
      <c r="AL652" s="73"/>
      <c r="AM652" s="73"/>
      <c r="AN652" s="73"/>
      <c r="AO652" s="73"/>
      <c r="AP652" s="71"/>
      <c r="AQ652" s="73"/>
      <c r="AR652" s="73"/>
      <c r="AS652" s="73"/>
      <c r="AT652" s="73"/>
      <c r="AU652" s="69"/>
      <c r="AV652" s="73"/>
      <c r="AW652" s="73"/>
    </row>
    <row r="653" spans="1:49" ht="14.25" x14ac:dyDescent="0.2">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69"/>
      <c r="AB653" s="69"/>
      <c r="AC653" s="69"/>
      <c r="AD653" s="73"/>
      <c r="AE653" s="73"/>
      <c r="AF653" s="73"/>
      <c r="AG653" s="73"/>
      <c r="AH653" s="73"/>
      <c r="AI653" s="73"/>
      <c r="AJ653" s="73"/>
      <c r="AK653" s="73"/>
      <c r="AL653" s="73"/>
      <c r="AM653" s="73"/>
      <c r="AN653" s="73"/>
      <c r="AO653" s="73"/>
      <c r="AP653" s="71"/>
      <c r="AQ653" s="73"/>
      <c r="AR653" s="73"/>
      <c r="AS653" s="73"/>
      <c r="AT653" s="73"/>
      <c r="AU653" s="69"/>
      <c r="AV653" s="73"/>
      <c r="AW653" s="73"/>
    </row>
    <row r="654" spans="1:49" ht="14.25" x14ac:dyDescent="0.2">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69"/>
      <c r="AB654" s="69"/>
      <c r="AC654" s="69"/>
      <c r="AD654" s="73"/>
      <c r="AE654" s="73"/>
      <c r="AF654" s="73"/>
      <c r="AG654" s="73"/>
      <c r="AH654" s="73"/>
      <c r="AI654" s="73"/>
      <c r="AJ654" s="73"/>
      <c r="AK654" s="73"/>
      <c r="AL654" s="73"/>
      <c r="AM654" s="73"/>
      <c r="AN654" s="73"/>
      <c r="AO654" s="73"/>
      <c r="AP654" s="71"/>
      <c r="AQ654" s="73"/>
      <c r="AR654" s="73"/>
      <c r="AS654" s="73"/>
      <c r="AT654" s="73"/>
      <c r="AU654" s="69"/>
      <c r="AV654" s="73"/>
      <c r="AW654" s="73"/>
    </row>
    <row r="655" spans="1:49" ht="14.25" x14ac:dyDescent="0.2">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c r="AA655" s="69"/>
      <c r="AB655" s="69"/>
      <c r="AC655" s="69"/>
      <c r="AD655" s="73"/>
      <c r="AE655" s="73"/>
      <c r="AF655" s="73"/>
      <c r="AG655" s="73"/>
      <c r="AH655" s="73"/>
      <c r="AI655" s="73"/>
      <c r="AJ655" s="73"/>
      <c r="AK655" s="73"/>
      <c r="AL655" s="73"/>
      <c r="AM655" s="73"/>
      <c r="AN655" s="73"/>
      <c r="AO655" s="73"/>
      <c r="AP655" s="71"/>
      <c r="AQ655" s="73"/>
      <c r="AR655" s="73"/>
      <c r="AS655" s="73"/>
      <c r="AT655" s="73"/>
      <c r="AU655" s="69"/>
      <c r="AV655" s="73"/>
      <c r="AW655" s="73"/>
    </row>
    <row r="656" spans="1:49" ht="14.25" x14ac:dyDescent="0.2">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c r="AA656" s="69"/>
      <c r="AB656" s="69"/>
      <c r="AC656" s="69"/>
      <c r="AD656" s="73"/>
      <c r="AE656" s="73"/>
      <c r="AF656" s="73"/>
      <c r="AG656" s="73"/>
      <c r="AH656" s="73"/>
      <c r="AI656" s="73"/>
      <c r="AJ656" s="73"/>
      <c r="AK656" s="73"/>
      <c r="AL656" s="73"/>
      <c r="AM656" s="73"/>
      <c r="AN656" s="73"/>
      <c r="AO656" s="73"/>
      <c r="AP656" s="71"/>
      <c r="AQ656" s="73"/>
      <c r="AR656" s="73"/>
      <c r="AS656" s="73"/>
      <c r="AT656" s="73"/>
      <c r="AU656" s="69"/>
      <c r="AV656" s="73"/>
      <c r="AW656" s="73"/>
    </row>
    <row r="657" spans="1:49" ht="14.25" x14ac:dyDescent="0.2">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c r="AA657" s="69"/>
      <c r="AB657" s="69"/>
      <c r="AC657" s="69"/>
      <c r="AD657" s="73"/>
      <c r="AE657" s="73"/>
      <c r="AF657" s="73"/>
      <c r="AG657" s="73"/>
      <c r="AH657" s="73"/>
      <c r="AI657" s="73"/>
      <c r="AJ657" s="73"/>
      <c r="AK657" s="73"/>
      <c r="AL657" s="73"/>
      <c r="AM657" s="73"/>
      <c r="AN657" s="73"/>
      <c r="AO657" s="73"/>
      <c r="AP657" s="71"/>
      <c r="AQ657" s="73"/>
      <c r="AR657" s="73"/>
      <c r="AS657" s="73"/>
      <c r="AT657" s="73"/>
      <c r="AU657" s="69"/>
      <c r="AV657" s="73"/>
      <c r="AW657" s="73"/>
    </row>
    <row r="658" spans="1:49" ht="14.25" x14ac:dyDescent="0.2">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c r="AA658" s="69"/>
      <c r="AB658" s="69"/>
      <c r="AC658" s="69"/>
      <c r="AD658" s="73"/>
      <c r="AE658" s="73"/>
      <c r="AF658" s="73"/>
      <c r="AG658" s="73"/>
      <c r="AH658" s="73"/>
      <c r="AI658" s="73"/>
      <c r="AJ658" s="73"/>
      <c r="AK658" s="73"/>
      <c r="AL658" s="73"/>
      <c r="AM658" s="73"/>
      <c r="AN658" s="73"/>
      <c r="AO658" s="73"/>
      <c r="AP658" s="71"/>
      <c r="AQ658" s="73"/>
      <c r="AR658" s="73"/>
      <c r="AS658" s="73"/>
      <c r="AT658" s="73"/>
      <c r="AU658" s="69"/>
      <c r="AV658" s="73"/>
      <c r="AW658" s="73"/>
    </row>
    <row r="659" spans="1:49" ht="14.25" x14ac:dyDescent="0.2">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c r="AA659" s="69"/>
      <c r="AB659" s="69"/>
      <c r="AC659" s="69"/>
      <c r="AD659" s="73"/>
      <c r="AE659" s="73"/>
      <c r="AF659" s="73"/>
      <c r="AG659" s="73"/>
      <c r="AH659" s="73"/>
      <c r="AI659" s="73"/>
      <c r="AJ659" s="73"/>
      <c r="AK659" s="73"/>
      <c r="AL659" s="73"/>
      <c r="AM659" s="73"/>
      <c r="AN659" s="73"/>
      <c r="AO659" s="73"/>
      <c r="AP659" s="71"/>
      <c r="AQ659" s="73"/>
      <c r="AR659" s="73"/>
      <c r="AS659" s="73"/>
      <c r="AT659" s="73"/>
      <c r="AU659" s="69"/>
      <c r="AV659" s="73"/>
      <c r="AW659" s="73"/>
    </row>
    <row r="660" spans="1:49" ht="14.25" x14ac:dyDescent="0.2">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c r="AA660" s="69"/>
      <c r="AB660" s="69"/>
      <c r="AC660" s="69"/>
      <c r="AD660" s="73"/>
      <c r="AE660" s="73"/>
      <c r="AF660" s="73"/>
      <c r="AG660" s="73"/>
      <c r="AH660" s="73"/>
      <c r="AI660" s="73"/>
      <c r="AJ660" s="73"/>
      <c r="AK660" s="73"/>
      <c r="AL660" s="73"/>
      <c r="AM660" s="73"/>
      <c r="AN660" s="73"/>
      <c r="AO660" s="73"/>
      <c r="AP660" s="71"/>
      <c r="AQ660" s="73"/>
      <c r="AR660" s="73"/>
      <c r="AS660" s="73"/>
      <c r="AT660" s="73"/>
      <c r="AU660" s="69"/>
      <c r="AV660" s="73"/>
      <c r="AW660" s="73"/>
    </row>
    <row r="661" spans="1:49" ht="14.25" x14ac:dyDescent="0.2">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c r="AA661" s="69"/>
      <c r="AB661" s="69"/>
      <c r="AC661" s="69"/>
      <c r="AD661" s="73"/>
      <c r="AE661" s="73"/>
      <c r="AF661" s="73"/>
      <c r="AG661" s="73"/>
      <c r="AH661" s="73"/>
      <c r="AI661" s="73"/>
      <c r="AJ661" s="73"/>
      <c r="AK661" s="73"/>
      <c r="AL661" s="73"/>
      <c r="AM661" s="73"/>
      <c r="AN661" s="73"/>
      <c r="AO661" s="73"/>
      <c r="AP661" s="71"/>
      <c r="AQ661" s="73"/>
      <c r="AR661" s="73"/>
      <c r="AS661" s="73"/>
      <c r="AT661" s="73"/>
      <c r="AU661" s="69"/>
      <c r="AV661" s="73"/>
      <c r="AW661" s="73"/>
    </row>
    <row r="662" spans="1:49" ht="14.25" x14ac:dyDescent="0.2">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c r="AA662" s="69"/>
      <c r="AB662" s="69"/>
      <c r="AC662" s="69"/>
      <c r="AD662" s="73"/>
      <c r="AE662" s="73"/>
      <c r="AF662" s="73"/>
      <c r="AG662" s="73"/>
      <c r="AH662" s="73"/>
      <c r="AI662" s="73"/>
      <c r="AJ662" s="73"/>
      <c r="AK662" s="73"/>
      <c r="AL662" s="73"/>
      <c r="AM662" s="73"/>
      <c r="AN662" s="73"/>
      <c r="AO662" s="73"/>
      <c r="AP662" s="71"/>
      <c r="AQ662" s="73"/>
      <c r="AR662" s="73"/>
      <c r="AS662" s="73"/>
      <c r="AT662" s="73"/>
      <c r="AU662" s="69"/>
      <c r="AV662" s="73"/>
      <c r="AW662" s="73"/>
    </row>
    <row r="663" spans="1:49" ht="14.25" x14ac:dyDescent="0.2">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69"/>
      <c r="AB663" s="69"/>
      <c r="AC663" s="69"/>
      <c r="AD663" s="73"/>
      <c r="AE663" s="73"/>
      <c r="AF663" s="73"/>
      <c r="AG663" s="73"/>
      <c r="AH663" s="73"/>
      <c r="AI663" s="73"/>
      <c r="AJ663" s="73"/>
      <c r="AK663" s="73"/>
      <c r="AL663" s="73"/>
      <c r="AM663" s="73"/>
      <c r="AN663" s="73"/>
      <c r="AO663" s="73"/>
      <c r="AP663" s="71"/>
      <c r="AQ663" s="73"/>
      <c r="AR663" s="73"/>
      <c r="AS663" s="73"/>
      <c r="AT663" s="73"/>
      <c r="AU663" s="69"/>
      <c r="AV663" s="73"/>
      <c r="AW663" s="73"/>
    </row>
    <row r="664" spans="1:49" ht="14.25" x14ac:dyDescent="0.2">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69"/>
      <c r="AB664" s="69"/>
      <c r="AC664" s="69"/>
      <c r="AD664" s="73"/>
      <c r="AE664" s="73"/>
      <c r="AF664" s="73"/>
      <c r="AG664" s="73"/>
      <c r="AH664" s="73"/>
      <c r="AI664" s="73"/>
      <c r="AJ664" s="73"/>
      <c r="AK664" s="73"/>
      <c r="AL664" s="73"/>
      <c r="AM664" s="73"/>
      <c r="AN664" s="73"/>
      <c r="AO664" s="73"/>
      <c r="AP664" s="71"/>
      <c r="AQ664" s="73"/>
      <c r="AR664" s="73"/>
      <c r="AS664" s="73"/>
      <c r="AT664" s="73"/>
      <c r="AU664" s="69"/>
      <c r="AV664" s="73"/>
      <c r="AW664" s="73"/>
    </row>
    <row r="665" spans="1:49" ht="14.25" x14ac:dyDescent="0.2">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c r="AA665" s="69"/>
      <c r="AB665" s="69"/>
      <c r="AC665" s="69"/>
      <c r="AD665" s="73"/>
      <c r="AE665" s="73"/>
      <c r="AF665" s="73"/>
      <c r="AG665" s="73"/>
      <c r="AH665" s="73"/>
      <c r="AI665" s="73"/>
      <c r="AJ665" s="73"/>
      <c r="AK665" s="73"/>
      <c r="AL665" s="73"/>
      <c r="AM665" s="73"/>
      <c r="AN665" s="73"/>
      <c r="AO665" s="73"/>
      <c r="AP665" s="71"/>
      <c r="AQ665" s="73"/>
      <c r="AR665" s="73"/>
      <c r="AS665" s="73"/>
      <c r="AT665" s="73"/>
      <c r="AU665" s="69"/>
      <c r="AV665" s="73"/>
      <c r="AW665" s="73"/>
    </row>
    <row r="666" spans="1:49" ht="14.25" x14ac:dyDescent="0.2">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c r="AA666" s="69"/>
      <c r="AB666" s="69"/>
      <c r="AC666" s="69"/>
      <c r="AD666" s="73"/>
      <c r="AE666" s="73"/>
      <c r="AF666" s="73"/>
      <c r="AG666" s="73"/>
      <c r="AH666" s="73"/>
      <c r="AI666" s="73"/>
      <c r="AJ666" s="73"/>
      <c r="AK666" s="73"/>
      <c r="AL666" s="73"/>
      <c r="AM666" s="73"/>
      <c r="AN666" s="73"/>
      <c r="AO666" s="73"/>
      <c r="AP666" s="71"/>
      <c r="AQ666" s="73"/>
      <c r="AR666" s="73"/>
      <c r="AS666" s="73"/>
      <c r="AT666" s="73"/>
      <c r="AU666" s="69"/>
      <c r="AV666" s="73"/>
      <c r="AW666" s="73"/>
    </row>
    <row r="667" spans="1:49" ht="14.25" x14ac:dyDescent="0.2">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c r="AA667" s="69"/>
      <c r="AB667" s="69"/>
      <c r="AC667" s="69"/>
      <c r="AD667" s="73"/>
      <c r="AE667" s="73"/>
      <c r="AF667" s="73"/>
      <c r="AG667" s="73"/>
      <c r="AH667" s="73"/>
      <c r="AI667" s="73"/>
      <c r="AJ667" s="73"/>
      <c r="AK667" s="73"/>
      <c r="AL667" s="73"/>
      <c r="AM667" s="73"/>
      <c r="AN667" s="73"/>
      <c r="AO667" s="73"/>
      <c r="AP667" s="71"/>
      <c r="AQ667" s="73"/>
      <c r="AR667" s="73"/>
      <c r="AS667" s="73"/>
      <c r="AT667" s="73"/>
      <c r="AU667" s="69"/>
      <c r="AV667" s="73"/>
      <c r="AW667" s="73"/>
    </row>
    <row r="668" spans="1:49" ht="14.25" x14ac:dyDescent="0.2">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c r="AA668" s="69"/>
      <c r="AB668" s="69"/>
      <c r="AC668" s="69"/>
      <c r="AD668" s="73"/>
      <c r="AE668" s="73"/>
      <c r="AF668" s="73"/>
      <c r="AG668" s="73"/>
      <c r="AH668" s="73"/>
      <c r="AI668" s="73"/>
      <c r="AJ668" s="73"/>
      <c r="AK668" s="73"/>
      <c r="AL668" s="73"/>
      <c r="AM668" s="73"/>
      <c r="AN668" s="73"/>
      <c r="AO668" s="73"/>
      <c r="AP668" s="71"/>
      <c r="AQ668" s="73"/>
      <c r="AR668" s="73"/>
      <c r="AS668" s="73"/>
      <c r="AT668" s="73"/>
      <c r="AU668" s="69"/>
      <c r="AV668" s="73"/>
      <c r="AW668" s="73"/>
    </row>
    <row r="669" spans="1:49" ht="14.25" x14ac:dyDescent="0.2">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c r="AA669" s="69"/>
      <c r="AB669" s="69"/>
      <c r="AC669" s="69"/>
      <c r="AD669" s="73"/>
      <c r="AE669" s="73"/>
      <c r="AF669" s="73"/>
      <c r="AG669" s="73"/>
      <c r="AH669" s="73"/>
      <c r="AI669" s="73"/>
      <c r="AJ669" s="73"/>
      <c r="AK669" s="73"/>
      <c r="AL669" s="73"/>
      <c r="AM669" s="73"/>
      <c r="AN669" s="73"/>
      <c r="AO669" s="73"/>
      <c r="AP669" s="71"/>
      <c r="AQ669" s="73"/>
      <c r="AR669" s="73"/>
      <c r="AS669" s="73"/>
      <c r="AT669" s="73"/>
      <c r="AU669" s="69"/>
      <c r="AV669" s="73"/>
      <c r="AW669" s="73"/>
    </row>
    <row r="670" spans="1:49" ht="14.25" x14ac:dyDescent="0.2">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c r="AA670" s="69"/>
      <c r="AB670" s="69"/>
      <c r="AC670" s="69"/>
      <c r="AD670" s="73"/>
      <c r="AE670" s="73"/>
      <c r="AF670" s="73"/>
      <c r="AG670" s="73"/>
      <c r="AH670" s="73"/>
      <c r="AI670" s="73"/>
      <c r="AJ670" s="73"/>
      <c r="AK670" s="73"/>
      <c r="AL670" s="73"/>
      <c r="AM670" s="73"/>
      <c r="AN670" s="73"/>
      <c r="AO670" s="73"/>
      <c r="AP670" s="71"/>
      <c r="AQ670" s="73"/>
      <c r="AR670" s="73"/>
      <c r="AS670" s="73"/>
      <c r="AT670" s="73"/>
      <c r="AU670" s="69"/>
      <c r="AV670" s="73"/>
      <c r="AW670" s="73"/>
    </row>
    <row r="671" spans="1:49" ht="14.25" x14ac:dyDescent="0.2">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c r="AA671" s="69"/>
      <c r="AB671" s="69"/>
      <c r="AC671" s="69"/>
      <c r="AD671" s="73"/>
      <c r="AE671" s="73"/>
      <c r="AF671" s="73"/>
      <c r="AG671" s="73"/>
      <c r="AH671" s="73"/>
      <c r="AI671" s="73"/>
      <c r="AJ671" s="73"/>
      <c r="AK671" s="73"/>
      <c r="AL671" s="73"/>
      <c r="AM671" s="73"/>
      <c r="AN671" s="73"/>
      <c r="AO671" s="73"/>
      <c r="AP671" s="71"/>
      <c r="AQ671" s="73"/>
      <c r="AR671" s="73"/>
      <c r="AS671" s="73"/>
      <c r="AT671" s="73"/>
      <c r="AU671" s="69"/>
      <c r="AV671" s="73"/>
      <c r="AW671" s="73"/>
    </row>
    <row r="672" spans="1:49" ht="14.25" x14ac:dyDescent="0.2">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c r="AA672" s="69"/>
      <c r="AB672" s="69"/>
      <c r="AC672" s="69"/>
      <c r="AD672" s="73"/>
      <c r="AE672" s="73"/>
      <c r="AF672" s="73"/>
      <c r="AG672" s="73"/>
      <c r="AH672" s="73"/>
      <c r="AI672" s="73"/>
      <c r="AJ672" s="73"/>
      <c r="AK672" s="73"/>
      <c r="AL672" s="73"/>
      <c r="AM672" s="73"/>
      <c r="AN672" s="73"/>
      <c r="AO672" s="73"/>
      <c r="AP672" s="71"/>
      <c r="AQ672" s="73"/>
      <c r="AR672" s="73"/>
      <c r="AS672" s="73"/>
      <c r="AT672" s="73"/>
      <c r="AU672" s="69"/>
      <c r="AV672" s="73"/>
      <c r="AW672" s="73"/>
    </row>
    <row r="673" spans="1:49" ht="14.25" x14ac:dyDescent="0.2">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69"/>
      <c r="AB673" s="69"/>
      <c r="AC673" s="69"/>
      <c r="AD673" s="73"/>
      <c r="AE673" s="73"/>
      <c r="AF673" s="73"/>
      <c r="AG673" s="73"/>
      <c r="AH673" s="73"/>
      <c r="AI673" s="73"/>
      <c r="AJ673" s="73"/>
      <c r="AK673" s="73"/>
      <c r="AL673" s="73"/>
      <c r="AM673" s="73"/>
      <c r="AN673" s="73"/>
      <c r="AO673" s="73"/>
      <c r="AP673" s="71"/>
      <c r="AQ673" s="73"/>
      <c r="AR673" s="73"/>
      <c r="AS673" s="73"/>
      <c r="AT673" s="73"/>
      <c r="AU673" s="69"/>
      <c r="AV673" s="73"/>
      <c r="AW673" s="73"/>
    </row>
    <row r="674" spans="1:49" ht="14.25" x14ac:dyDescent="0.2">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69"/>
      <c r="AB674" s="69"/>
      <c r="AC674" s="69"/>
      <c r="AD674" s="73"/>
      <c r="AE674" s="73"/>
      <c r="AF674" s="73"/>
      <c r="AG674" s="73"/>
      <c r="AH674" s="73"/>
      <c r="AI674" s="73"/>
      <c r="AJ674" s="73"/>
      <c r="AK674" s="73"/>
      <c r="AL674" s="73"/>
      <c r="AM674" s="73"/>
      <c r="AN674" s="73"/>
      <c r="AO674" s="73"/>
      <c r="AP674" s="71"/>
      <c r="AQ674" s="73"/>
      <c r="AR674" s="73"/>
      <c r="AS674" s="73"/>
      <c r="AT674" s="73"/>
      <c r="AU674" s="69"/>
      <c r="AV674" s="73"/>
      <c r="AW674" s="73"/>
    </row>
    <row r="675" spans="1:49" ht="14.25" x14ac:dyDescent="0.2">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69"/>
      <c r="AB675" s="69"/>
      <c r="AC675" s="69"/>
      <c r="AD675" s="73"/>
      <c r="AE675" s="73"/>
      <c r="AF675" s="73"/>
      <c r="AG675" s="73"/>
      <c r="AH675" s="73"/>
      <c r="AI675" s="73"/>
      <c r="AJ675" s="73"/>
      <c r="AK675" s="73"/>
      <c r="AL675" s="73"/>
      <c r="AM675" s="73"/>
      <c r="AN675" s="73"/>
      <c r="AO675" s="73"/>
      <c r="AP675" s="71"/>
      <c r="AQ675" s="73"/>
      <c r="AR675" s="73"/>
      <c r="AS675" s="73"/>
      <c r="AT675" s="73"/>
      <c r="AU675" s="69"/>
      <c r="AV675" s="73"/>
      <c r="AW675" s="73"/>
    </row>
    <row r="676" spans="1:49" ht="14.25" x14ac:dyDescent="0.2">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69"/>
      <c r="AB676" s="69"/>
      <c r="AC676" s="69"/>
      <c r="AD676" s="73"/>
      <c r="AE676" s="73"/>
      <c r="AF676" s="73"/>
      <c r="AG676" s="73"/>
      <c r="AH676" s="73"/>
      <c r="AI676" s="73"/>
      <c r="AJ676" s="73"/>
      <c r="AK676" s="73"/>
      <c r="AL676" s="73"/>
      <c r="AM676" s="73"/>
      <c r="AN676" s="73"/>
      <c r="AO676" s="73"/>
      <c r="AP676" s="71"/>
      <c r="AQ676" s="73"/>
      <c r="AR676" s="73"/>
      <c r="AS676" s="73"/>
      <c r="AT676" s="73"/>
      <c r="AU676" s="69"/>
      <c r="AV676" s="73"/>
      <c r="AW676" s="73"/>
    </row>
    <row r="677" spans="1:49" ht="14.25" x14ac:dyDescent="0.2">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69"/>
      <c r="AB677" s="69"/>
      <c r="AC677" s="69"/>
      <c r="AD677" s="73"/>
      <c r="AE677" s="73"/>
      <c r="AF677" s="73"/>
      <c r="AG677" s="73"/>
      <c r="AH677" s="73"/>
      <c r="AI677" s="73"/>
      <c r="AJ677" s="73"/>
      <c r="AK677" s="73"/>
      <c r="AL677" s="73"/>
      <c r="AM677" s="73"/>
      <c r="AN677" s="73"/>
      <c r="AO677" s="73"/>
      <c r="AP677" s="71"/>
      <c r="AQ677" s="73"/>
      <c r="AR677" s="73"/>
      <c r="AS677" s="73"/>
      <c r="AT677" s="73"/>
      <c r="AU677" s="69"/>
      <c r="AV677" s="73"/>
      <c r="AW677" s="73"/>
    </row>
    <row r="678" spans="1:49" ht="14.25" x14ac:dyDescent="0.2">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69"/>
      <c r="AB678" s="69"/>
      <c r="AC678" s="69"/>
      <c r="AD678" s="73"/>
      <c r="AE678" s="73"/>
      <c r="AF678" s="73"/>
      <c r="AG678" s="73"/>
      <c r="AH678" s="73"/>
      <c r="AI678" s="73"/>
      <c r="AJ678" s="73"/>
      <c r="AK678" s="73"/>
      <c r="AL678" s="73"/>
      <c r="AM678" s="73"/>
      <c r="AN678" s="73"/>
      <c r="AO678" s="73"/>
      <c r="AP678" s="71"/>
      <c r="AQ678" s="73"/>
      <c r="AR678" s="73"/>
      <c r="AS678" s="73"/>
      <c r="AT678" s="73"/>
      <c r="AU678" s="69"/>
      <c r="AV678" s="73"/>
      <c r="AW678" s="73"/>
    </row>
    <row r="679" spans="1:49" ht="14.25" x14ac:dyDescent="0.2">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69"/>
      <c r="AB679" s="69"/>
      <c r="AC679" s="69"/>
      <c r="AD679" s="73"/>
      <c r="AE679" s="73"/>
      <c r="AF679" s="73"/>
      <c r="AG679" s="73"/>
      <c r="AH679" s="73"/>
      <c r="AI679" s="73"/>
      <c r="AJ679" s="73"/>
      <c r="AK679" s="73"/>
      <c r="AL679" s="73"/>
      <c r="AM679" s="73"/>
      <c r="AN679" s="73"/>
      <c r="AO679" s="73"/>
      <c r="AP679" s="71"/>
      <c r="AQ679" s="73"/>
      <c r="AR679" s="73"/>
      <c r="AS679" s="73"/>
      <c r="AT679" s="73"/>
      <c r="AU679" s="69"/>
      <c r="AV679" s="73"/>
      <c r="AW679" s="73"/>
    </row>
    <row r="680" spans="1:49" ht="14.25" x14ac:dyDescent="0.2">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69"/>
      <c r="AB680" s="69"/>
      <c r="AC680" s="69"/>
      <c r="AD680" s="73"/>
      <c r="AE680" s="73"/>
      <c r="AF680" s="73"/>
      <c r="AG680" s="73"/>
      <c r="AH680" s="73"/>
      <c r="AI680" s="73"/>
      <c r="AJ680" s="73"/>
      <c r="AK680" s="73"/>
      <c r="AL680" s="73"/>
      <c r="AM680" s="73"/>
      <c r="AN680" s="73"/>
      <c r="AO680" s="73"/>
      <c r="AP680" s="71"/>
      <c r="AQ680" s="73"/>
      <c r="AR680" s="73"/>
      <c r="AS680" s="73"/>
      <c r="AT680" s="73"/>
      <c r="AU680" s="69"/>
      <c r="AV680" s="73"/>
      <c r="AW680" s="73"/>
    </row>
    <row r="681" spans="1:49" ht="14.25" x14ac:dyDescent="0.2">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69"/>
      <c r="AB681" s="69"/>
      <c r="AC681" s="69"/>
      <c r="AD681" s="73"/>
      <c r="AE681" s="73"/>
      <c r="AF681" s="73"/>
      <c r="AG681" s="73"/>
      <c r="AH681" s="73"/>
      <c r="AI681" s="73"/>
      <c r="AJ681" s="73"/>
      <c r="AK681" s="73"/>
      <c r="AL681" s="73"/>
      <c r="AM681" s="73"/>
      <c r="AN681" s="73"/>
      <c r="AO681" s="73"/>
      <c r="AP681" s="71"/>
      <c r="AQ681" s="73"/>
      <c r="AR681" s="73"/>
      <c r="AS681" s="73"/>
      <c r="AT681" s="73"/>
      <c r="AU681" s="69"/>
      <c r="AV681" s="73"/>
      <c r="AW681" s="73"/>
    </row>
    <row r="682" spans="1:49" ht="14.25" x14ac:dyDescent="0.2">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69"/>
      <c r="AB682" s="69"/>
      <c r="AC682" s="69"/>
      <c r="AD682" s="73"/>
      <c r="AE682" s="73"/>
      <c r="AF682" s="73"/>
      <c r="AG682" s="73"/>
      <c r="AH682" s="73"/>
      <c r="AI682" s="73"/>
      <c r="AJ682" s="73"/>
      <c r="AK682" s="73"/>
      <c r="AL682" s="73"/>
      <c r="AM682" s="73"/>
      <c r="AN682" s="73"/>
      <c r="AO682" s="73"/>
      <c r="AP682" s="71"/>
      <c r="AQ682" s="73"/>
      <c r="AR682" s="73"/>
      <c r="AS682" s="73"/>
      <c r="AT682" s="73"/>
      <c r="AU682" s="69"/>
      <c r="AV682" s="73"/>
      <c r="AW682" s="73"/>
    </row>
    <row r="683" spans="1:49" ht="14.25" x14ac:dyDescent="0.2">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c r="AA683" s="69"/>
      <c r="AB683" s="69"/>
      <c r="AC683" s="69"/>
      <c r="AD683" s="73"/>
      <c r="AE683" s="73"/>
      <c r="AF683" s="73"/>
      <c r="AG683" s="73"/>
      <c r="AH683" s="73"/>
      <c r="AI683" s="73"/>
      <c r="AJ683" s="73"/>
      <c r="AK683" s="73"/>
      <c r="AL683" s="73"/>
      <c r="AM683" s="73"/>
      <c r="AN683" s="73"/>
      <c r="AO683" s="73"/>
      <c r="AP683" s="71"/>
      <c r="AQ683" s="73"/>
      <c r="AR683" s="73"/>
      <c r="AS683" s="73"/>
      <c r="AT683" s="73"/>
      <c r="AU683" s="69"/>
      <c r="AV683" s="73"/>
      <c r="AW683" s="73"/>
    </row>
    <row r="684" spans="1:49" ht="14.25" x14ac:dyDescent="0.2">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69"/>
      <c r="AB684" s="69"/>
      <c r="AC684" s="69"/>
      <c r="AD684" s="73"/>
      <c r="AE684" s="73"/>
      <c r="AF684" s="73"/>
      <c r="AG684" s="73"/>
      <c r="AH684" s="73"/>
      <c r="AI684" s="73"/>
      <c r="AJ684" s="73"/>
      <c r="AK684" s="73"/>
      <c r="AL684" s="73"/>
      <c r="AM684" s="73"/>
      <c r="AN684" s="73"/>
      <c r="AO684" s="73"/>
      <c r="AP684" s="71"/>
      <c r="AQ684" s="73"/>
      <c r="AR684" s="73"/>
      <c r="AS684" s="73"/>
      <c r="AT684" s="73"/>
      <c r="AU684" s="69"/>
      <c r="AV684" s="73"/>
      <c r="AW684" s="73"/>
    </row>
    <row r="685" spans="1:49" ht="14.25" x14ac:dyDescent="0.2">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69"/>
      <c r="AB685" s="69"/>
      <c r="AC685" s="69"/>
      <c r="AD685" s="73"/>
      <c r="AE685" s="73"/>
      <c r="AF685" s="73"/>
      <c r="AG685" s="73"/>
      <c r="AH685" s="73"/>
      <c r="AI685" s="73"/>
      <c r="AJ685" s="73"/>
      <c r="AK685" s="73"/>
      <c r="AL685" s="73"/>
      <c r="AM685" s="73"/>
      <c r="AN685" s="73"/>
      <c r="AO685" s="73"/>
      <c r="AP685" s="71"/>
      <c r="AQ685" s="73"/>
      <c r="AR685" s="73"/>
      <c r="AS685" s="73"/>
      <c r="AT685" s="73"/>
      <c r="AU685" s="69"/>
      <c r="AV685" s="73"/>
      <c r="AW685" s="73"/>
    </row>
    <row r="686" spans="1:49" ht="14.25" x14ac:dyDescent="0.2">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69"/>
      <c r="AB686" s="69"/>
      <c r="AC686" s="69"/>
      <c r="AD686" s="73"/>
      <c r="AE686" s="73"/>
      <c r="AF686" s="73"/>
      <c r="AG686" s="73"/>
      <c r="AH686" s="73"/>
      <c r="AI686" s="73"/>
      <c r="AJ686" s="73"/>
      <c r="AK686" s="73"/>
      <c r="AL686" s="73"/>
      <c r="AM686" s="73"/>
      <c r="AN686" s="73"/>
      <c r="AO686" s="73"/>
      <c r="AP686" s="71"/>
      <c r="AQ686" s="73"/>
      <c r="AR686" s="73"/>
      <c r="AS686" s="73"/>
      <c r="AT686" s="73"/>
      <c r="AU686" s="69"/>
      <c r="AV686" s="73"/>
      <c r="AW686" s="73"/>
    </row>
    <row r="687" spans="1:49" ht="14.25" x14ac:dyDescent="0.2">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69"/>
      <c r="AB687" s="69"/>
      <c r="AC687" s="69"/>
      <c r="AD687" s="73"/>
      <c r="AE687" s="73"/>
      <c r="AF687" s="73"/>
      <c r="AG687" s="73"/>
      <c r="AH687" s="73"/>
      <c r="AI687" s="73"/>
      <c r="AJ687" s="73"/>
      <c r="AK687" s="73"/>
      <c r="AL687" s="73"/>
      <c r="AM687" s="73"/>
      <c r="AN687" s="73"/>
      <c r="AO687" s="73"/>
      <c r="AP687" s="71"/>
      <c r="AQ687" s="73"/>
      <c r="AR687" s="73"/>
      <c r="AS687" s="73"/>
      <c r="AT687" s="73"/>
      <c r="AU687" s="69"/>
      <c r="AV687" s="73"/>
      <c r="AW687" s="73"/>
    </row>
    <row r="688" spans="1:49" ht="14.25" x14ac:dyDescent="0.2">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c r="AA688" s="69"/>
      <c r="AB688" s="69"/>
      <c r="AC688" s="69"/>
      <c r="AD688" s="73"/>
      <c r="AE688" s="73"/>
      <c r="AF688" s="73"/>
      <c r="AG688" s="73"/>
      <c r="AH688" s="73"/>
      <c r="AI688" s="73"/>
      <c r="AJ688" s="73"/>
      <c r="AK688" s="73"/>
      <c r="AL688" s="73"/>
      <c r="AM688" s="73"/>
      <c r="AN688" s="73"/>
      <c r="AO688" s="73"/>
      <c r="AP688" s="71"/>
      <c r="AQ688" s="73"/>
      <c r="AR688" s="73"/>
      <c r="AS688" s="73"/>
      <c r="AT688" s="73"/>
      <c r="AU688" s="69"/>
      <c r="AV688" s="73"/>
      <c r="AW688" s="73"/>
    </row>
    <row r="689" spans="1:49" ht="14.25" x14ac:dyDescent="0.2">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69"/>
      <c r="AB689" s="69"/>
      <c r="AC689" s="69"/>
      <c r="AD689" s="73"/>
      <c r="AE689" s="73"/>
      <c r="AF689" s="73"/>
      <c r="AG689" s="73"/>
      <c r="AH689" s="73"/>
      <c r="AI689" s="73"/>
      <c r="AJ689" s="73"/>
      <c r="AK689" s="73"/>
      <c r="AL689" s="73"/>
      <c r="AM689" s="73"/>
      <c r="AN689" s="73"/>
      <c r="AO689" s="73"/>
      <c r="AP689" s="71"/>
      <c r="AQ689" s="73"/>
      <c r="AR689" s="73"/>
      <c r="AS689" s="73"/>
      <c r="AT689" s="73"/>
      <c r="AU689" s="69"/>
      <c r="AV689" s="73"/>
      <c r="AW689" s="73"/>
    </row>
    <row r="690" spans="1:49" ht="14.25" x14ac:dyDescent="0.2">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c r="AA690" s="69"/>
      <c r="AB690" s="69"/>
      <c r="AC690" s="69"/>
      <c r="AD690" s="73"/>
      <c r="AE690" s="73"/>
      <c r="AF690" s="73"/>
      <c r="AG690" s="73"/>
      <c r="AH690" s="73"/>
      <c r="AI690" s="73"/>
      <c r="AJ690" s="73"/>
      <c r="AK690" s="73"/>
      <c r="AL690" s="73"/>
      <c r="AM690" s="73"/>
      <c r="AN690" s="73"/>
      <c r="AO690" s="73"/>
      <c r="AP690" s="71"/>
      <c r="AQ690" s="73"/>
      <c r="AR690" s="73"/>
      <c r="AS690" s="73"/>
      <c r="AT690" s="73"/>
      <c r="AU690" s="69"/>
      <c r="AV690" s="73"/>
      <c r="AW690" s="73"/>
    </row>
    <row r="691" spans="1:49" ht="14.25" x14ac:dyDescent="0.2">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c r="AA691" s="69"/>
      <c r="AB691" s="69"/>
      <c r="AC691" s="69"/>
      <c r="AD691" s="73"/>
      <c r="AE691" s="73"/>
      <c r="AF691" s="73"/>
      <c r="AG691" s="73"/>
      <c r="AH691" s="73"/>
      <c r="AI691" s="73"/>
      <c r="AJ691" s="73"/>
      <c r="AK691" s="73"/>
      <c r="AL691" s="73"/>
      <c r="AM691" s="73"/>
      <c r="AN691" s="73"/>
      <c r="AO691" s="73"/>
      <c r="AP691" s="71"/>
      <c r="AQ691" s="73"/>
      <c r="AR691" s="73"/>
      <c r="AS691" s="73"/>
      <c r="AT691" s="73"/>
      <c r="AU691" s="69"/>
      <c r="AV691" s="73"/>
      <c r="AW691" s="73"/>
    </row>
    <row r="692" spans="1:49" ht="14.25" x14ac:dyDescent="0.2">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c r="AA692" s="69"/>
      <c r="AB692" s="69"/>
      <c r="AC692" s="69"/>
      <c r="AD692" s="73"/>
      <c r="AE692" s="73"/>
      <c r="AF692" s="73"/>
      <c r="AG692" s="73"/>
      <c r="AH692" s="73"/>
      <c r="AI692" s="73"/>
      <c r="AJ692" s="73"/>
      <c r="AK692" s="73"/>
      <c r="AL692" s="73"/>
      <c r="AM692" s="73"/>
      <c r="AN692" s="73"/>
      <c r="AO692" s="73"/>
      <c r="AP692" s="71"/>
      <c r="AQ692" s="73"/>
      <c r="AR692" s="73"/>
      <c r="AS692" s="73"/>
      <c r="AT692" s="73"/>
      <c r="AU692" s="69"/>
      <c r="AV692" s="73"/>
      <c r="AW692" s="73"/>
    </row>
    <row r="693" spans="1:49" ht="14.25" x14ac:dyDescent="0.2">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c r="AA693" s="69"/>
      <c r="AB693" s="69"/>
      <c r="AC693" s="69"/>
      <c r="AD693" s="73"/>
      <c r="AE693" s="73"/>
      <c r="AF693" s="73"/>
      <c r="AG693" s="73"/>
      <c r="AH693" s="73"/>
      <c r="AI693" s="73"/>
      <c r="AJ693" s="73"/>
      <c r="AK693" s="73"/>
      <c r="AL693" s="73"/>
      <c r="AM693" s="73"/>
      <c r="AN693" s="73"/>
      <c r="AO693" s="73"/>
      <c r="AP693" s="71"/>
      <c r="AQ693" s="73"/>
      <c r="AR693" s="73"/>
      <c r="AS693" s="73"/>
      <c r="AT693" s="73"/>
      <c r="AU693" s="69"/>
      <c r="AV693" s="73"/>
      <c r="AW693" s="73"/>
    </row>
    <row r="694" spans="1:49" ht="14.25" x14ac:dyDescent="0.2">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c r="AA694" s="69"/>
      <c r="AB694" s="69"/>
      <c r="AC694" s="69"/>
      <c r="AD694" s="73"/>
      <c r="AE694" s="73"/>
      <c r="AF694" s="73"/>
      <c r="AG694" s="73"/>
      <c r="AH694" s="73"/>
      <c r="AI694" s="73"/>
      <c r="AJ694" s="73"/>
      <c r="AK694" s="73"/>
      <c r="AL694" s="73"/>
      <c r="AM694" s="73"/>
      <c r="AN694" s="73"/>
      <c r="AO694" s="73"/>
      <c r="AP694" s="71"/>
      <c r="AQ694" s="73"/>
      <c r="AR694" s="73"/>
      <c r="AS694" s="73"/>
      <c r="AT694" s="73"/>
      <c r="AU694" s="69"/>
      <c r="AV694" s="73"/>
      <c r="AW694" s="73"/>
    </row>
    <row r="695" spans="1:49" ht="14.25" x14ac:dyDescent="0.2">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c r="AA695" s="69"/>
      <c r="AB695" s="69"/>
      <c r="AC695" s="69"/>
      <c r="AD695" s="73"/>
      <c r="AE695" s="73"/>
      <c r="AF695" s="73"/>
      <c r="AG695" s="73"/>
      <c r="AH695" s="73"/>
      <c r="AI695" s="73"/>
      <c r="AJ695" s="73"/>
      <c r="AK695" s="73"/>
      <c r="AL695" s="73"/>
      <c r="AM695" s="73"/>
      <c r="AN695" s="73"/>
      <c r="AO695" s="73"/>
      <c r="AP695" s="71"/>
      <c r="AQ695" s="73"/>
      <c r="AR695" s="73"/>
      <c r="AS695" s="73"/>
      <c r="AT695" s="73"/>
      <c r="AU695" s="69"/>
      <c r="AV695" s="73"/>
      <c r="AW695" s="73"/>
    </row>
    <row r="696" spans="1:49" ht="14.25" x14ac:dyDescent="0.2">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c r="AA696" s="69"/>
      <c r="AB696" s="69"/>
      <c r="AC696" s="69"/>
      <c r="AD696" s="73"/>
      <c r="AE696" s="73"/>
      <c r="AF696" s="73"/>
      <c r="AG696" s="73"/>
      <c r="AH696" s="73"/>
      <c r="AI696" s="73"/>
      <c r="AJ696" s="73"/>
      <c r="AK696" s="73"/>
      <c r="AL696" s="73"/>
      <c r="AM696" s="73"/>
      <c r="AN696" s="73"/>
      <c r="AO696" s="73"/>
      <c r="AP696" s="71"/>
      <c r="AQ696" s="73"/>
      <c r="AR696" s="73"/>
      <c r="AS696" s="73"/>
      <c r="AT696" s="73"/>
      <c r="AU696" s="69"/>
      <c r="AV696" s="73"/>
      <c r="AW696" s="73"/>
    </row>
    <row r="697" spans="1:49" ht="14.25" x14ac:dyDescent="0.2">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c r="AA697" s="69"/>
      <c r="AB697" s="69"/>
      <c r="AC697" s="69"/>
      <c r="AD697" s="73"/>
      <c r="AE697" s="73"/>
      <c r="AF697" s="73"/>
      <c r="AG697" s="73"/>
      <c r="AH697" s="73"/>
      <c r="AI697" s="73"/>
      <c r="AJ697" s="73"/>
      <c r="AK697" s="73"/>
      <c r="AL697" s="73"/>
      <c r="AM697" s="73"/>
      <c r="AN697" s="73"/>
      <c r="AO697" s="73"/>
      <c r="AP697" s="71"/>
      <c r="AQ697" s="73"/>
      <c r="AR697" s="73"/>
      <c r="AS697" s="73"/>
      <c r="AT697" s="73"/>
      <c r="AU697" s="69"/>
      <c r="AV697" s="73"/>
      <c r="AW697" s="73"/>
    </row>
    <row r="698" spans="1:49" ht="14.25" x14ac:dyDescent="0.2">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c r="AA698" s="69"/>
      <c r="AB698" s="69"/>
      <c r="AC698" s="69"/>
      <c r="AD698" s="73"/>
      <c r="AE698" s="73"/>
      <c r="AF698" s="73"/>
      <c r="AG698" s="73"/>
      <c r="AH698" s="73"/>
      <c r="AI698" s="73"/>
      <c r="AJ698" s="73"/>
      <c r="AK698" s="73"/>
      <c r="AL698" s="73"/>
      <c r="AM698" s="73"/>
      <c r="AN698" s="73"/>
      <c r="AO698" s="73"/>
      <c r="AP698" s="71"/>
      <c r="AQ698" s="73"/>
      <c r="AR698" s="73"/>
      <c r="AS698" s="73"/>
      <c r="AT698" s="73"/>
      <c r="AU698" s="69"/>
      <c r="AV698" s="73"/>
      <c r="AW698" s="73"/>
    </row>
    <row r="699" spans="1:49" ht="14.25" x14ac:dyDescent="0.2">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c r="AA699" s="69"/>
      <c r="AB699" s="69"/>
      <c r="AC699" s="69"/>
      <c r="AD699" s="73"/>
      <c r="AE699" s="73"/>
      <c r="AF699" s="73"/>
      <c r="AG699" s="73"/>
      <c r="AH699" s="73"/>
      <c r="AI699" s="73"/>
      <c r="AJ699" s="73"/>
      <c r="AK699" s="73"/>
      <c r="AL699" s="73"/>
      <c r="AM699" s="73"/>
      <c r="AN699" s="73"/>
      <c r="AO699" s="73"/>
      <c r="AP699" s="71"/>
      <c r="AQ699" s="73"/>
      <c r="AR699" s="73"/>
      <c r="AS699" s="73"/>
      <c r="AT699" s="73"/>
      <c r="AU699" s="69"/>
      <c r="AV699" s="73"/>
      <c r="AW699" s="73"/>
    </row>
    <row r="700" spans="1:49" ht="14.25" x14ac:dyDescent="0.2">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c r="AA700" s="69"/>
      <c r="AB700" s="69"/>
      <c r="AC700" s="69"/>
      <c r="AD700" s="73"/>
      <c r="AE700" s="73"/>
      <c r="AF700" s="73"/>
      <c r="AG700" s="73"/>
      <c r="AH700" s="73"/>
      <c r="AI700" s="73"/>
      <c r="AJ700" s="73"/>
      <c r="AK700" s="73"/>
      <c r="AL700" s="73"/>
      <c r="AM700" s="73"/>
      <c r="AN700" s="73"/>
      <c r="AO700" s="73"/>
      <c r="AP700" s="71"/>
      <c r="AQ700" s="73"/>
      <c r="AR700" s="73"/>
      <c r="AS700" s="73"/>
      <c r="AT700" s="73"/>
      <c r="AU700" s="69"/>
      <c r="AV700" s="73"/>
      <c r="AW700" s="73"/>
    </row>
    <row r="701" spans="1:49" ht="14.25" x14ac:dyDescent="0.2">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69"/>
      <c r="AB701" s="69"/>
      <c r="AC701" s="69"/>
      <c r="AD701" s="73"/>
      <c r="AE701" s="73"/>
      <c r="AF701" s="73"/>
      <c r="AG701" s="73"/>
      <c r="AH701" s="73"/>
      <c r="AI701" s="73"/>
      <c r="AJ701" s="73"/>
      <c r="AK701" s="73"/>
      <c r="AL701" s="73"/>
      <c r="AM701" s="73"/>
      <c r="AN701" s="73"/>
      <c r="AO701" s="73"/>
      <c r="AP701" s="71"/>
      <c r="AQ701" s="73"/>
      <c r="AR701" s="73"/>
      <c r="AS701" s="73"/>
      <c r="AT701" s="73"/>
      <c r="AU701" s="69"/>
      <c r="AV701" s="73"/>
      <c r="AW701" s="73"/>
    </row>
    <row r="702" spans="1:49" ht="14.25" x14ac:dyDescent="0.2">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69"/>
      <c r="AB702" s="69"/>
      <c r="AC702" s="69"/>
      <c r="AD702" s="73"/>
      <c r="AE702" s="73"/>
      <c r="AF702" s="73"/>
      <c r="AG702" s="73"/>
      <c r="AH702" s="73"/>
      <c r="AI702" s="73"/>
      <c r="AJ702" s="73"/>
      <c r="AK702" s="73"/>
      <c r="AL702" s="73"/>
      <c r="AM702" s="73"/>
      <c r="AN702" s="73"/>
      <c r="AO702" s="73"/>
      <c r="AP702" s="71"/>
      <c r="AQ702" s="73"/>
      <c r="AR702" s="73"/>
      <c r="AS702" s="73"/>
      <c r="AT702" s="73"/>
      <c r="AU702" s="69"/>
      <c r="AV702" s="73"/>
      <c r="AW702" s="73"/>
    </row>
    <row r="703" spans="1:49" ht="14.25" x14ac:dyDescent="0.2">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69"/>
      <c r="AB703" s="69"/>
      <c r="AC703" s="69"/>
      <c r="AD703" s="73"/>
      <c r="AE703" s="73"/>
      <c r="AF703" s="73"/>
      <c r="AG703" s="73"/>
      <c r="AH703" s="73"/>
      <c r="AI703" s="73"/>
      <c r="AJ703" s="73"/>
      <c r="AK703" s="73"/>
      <c r="AL703" s="73"/>
      <c r="AM703" s="73"/>
      <c r="AN703" s="73"/>
      <c r="AO703" s="73"/>
      <c r="AP703" s="71"/>
      <c r="AQ703" s="73"/>
      <c r="AR703" s="73"/>
      <c r="AS703" s="73"/>
      <c r="AT703" s="73"/>
      <c r="AU703" s="69"/>
      <c r="AV703" s="73"/>
      <c r="AW703" s="73"/>
    </row>
    <row r="704" spans="1:49" ht="14.25" x14ac:dyDescent="0.2">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69"/>
      <c r="AB704" s="69"/>
      <c r="AC704" s="69"/>
      <c r="AD704" s="73"/>
      <c r="AE704" s="73"/>
      <c r="AF704" s="73"/>
      <c r="AG704" s="73"/>
      <c r="AH704" s="73"/>
      <c r="AI704" s="73"/>
      <c r="AJ704" s="73"/>
      <c r="AK704" s="73"/>
      <c r="AL704" s="73"/>
      <c r="AM704" s="73"/>
      <c r="AN704" s="73"/>
      <c r="AO704" s="73"/>
      <c r="AP704" s="71"/>
      <c r="AQ704" s="73"/>
      <c r="AR704" s="73"/>
      <c r="AS704" s="73"/>
      <c r="AT704" s="73"/>
      <c r="AU704" s="69"/>
      <c r="AV704" s="73"/>
      <c r="AW704" s="73"/>
    </row>
    <row r="705" spans="1:49" ht="14.25" x14ac:dyDescent="0.2">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69"/>
      <c r="AB705" s="69"/>
      <c r="AC705" s="69"/>
      <c r="AD705" s="73"/>
      <c r="AE705" s="73"/>
      <c r="AF705" s="73"/>
      <c r="AG705" s="73"/>
      <c r="AH705" s="73"/>
      <c r="AI705" s="73"/>
      <c r="AJ705" s="73"/>
      <c r="AK705" s="73"/>
      <c r="AL705" s="73"/>
      <c r="AM705" s="73"/>
      <c r="AN705" s="73"/>
      <c r="AO705" s="73"/>
      <c r="AP705" s="71"/>
      <c r="AQ705" s="73"/>
      <c r="AR705" s="73"/>
      <c r="AS705" s="73"/>
      <c r="AT705" s="73"/>
      <c r="AU705" s="69"/>
      <c r="AV705" s="73"/>
      <c r="AW705" s="73"/>
    </row>
    <row r="706" spans="1:49" ht="14.25" x14ac:dyDescent="0.2">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69"/>
      <c r="AB706" s="69"/>
      <c r="AC706" s="69"/>
      <c r="AD706" s="73"/>
      <c r="AE706" s="73"/>
      <c r="AF706" s="73"/>
      <c r="AG706" s="73"/>
      <c r="AH706" s="73"/>
      <c r="AI706" s="73"/>
      <c r="AJ706" s="73"/>
      <c r="AK706" s="73"/>
      <c r="AL706" s="73"/>
      <c r="AM706" s="73"/>
      <c r="AN706" s="73"/>
      <c r="AO706" s="73"/>
      <c r="AP706" s="71"/>
      <c r="AQ706" s="73"/>
      <c r="AR706" s="73"/>
      <c r="AS706" s="73"/>
      <c r="AT706" s="73"/>
      <c r="AU706" s="69"/>
      <c r="AV706" s="73"/>
      <c r="AW706" s="73"/>
    </row>
    <row r="707" spans="1:49" ht="14.25" x14ac:dyDescent="0.2">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69"/>
      <c r="AB707" s="69"/>
      <c r="AC707" s="69"/>
      <c r="AD707" s="73"/>
      <c r="AE707" s="73"/>
      <c r="AF707" s="73"/>
      <c r="AG707" s="73"/>
      <c r="AH707" s="73"/>
      <c r="AI707" s="73"/>
      <c r="AJ707" s="73"/>
      <c r="AK707" s="73"/>
      <c r="AL707" s="73"/>
      <c r="AM707" s="73"/>
      <c r="AN707" s="73"/>
      <c r="AO707" s="73"/>
      <c r="AP707" s="71"/>
      <c r="AQ707" s="73"/>
      <c r="AR707" s="73"/>
      <c r="AS707" s="73"/>
      <c r="AT707" s="73"/>
      <c r="AU707" s="69"/>
      <c r="AV707" s="73"/>
      <c r="AW707" s="73"/>
    </row>
    <row r="708" spans="1:49" ht="14.25" x14ac:dyDescent="0.2">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69"/>
      <c r="AB708" s="69"/>
      <c r="AC708" s="69"/>
      <c r="AD708" s="73"/>
      <c r="AE708" s="73"/>
      <c r="AF708" s="73"/>
      <c r="AG708" s="73"/>
      <c r="AH708" s="73"/>
      <c r="AI708" s="73"/>
      <c r="AJ708" s="73"/>
      <c r="AK708" s="73"/>
      <c r="AL708" s="73"/>
      <c r="AM708" s="73"/>
      <c r="AN708" s="73"/>
      <c r="AO708" s="73"/>
      <c r="AP708" s="71"/>
      <c r="AQ708" s="73"/>
      <c r="AR708" s="73"/>
      <c r="AS708" s="73"/>
      <c r="AT708" s="73"/>
      <c r="AU708" s="69"/>
      <c r="AV708" s="73"/>
      <c r="AW708" s="73"/>
    </row>
    <row r="709" spans="1:49" ht="14.25" x14ac:dyDescent="0.2">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69"/>
      <c r="AB709" s="69"/>
      <c r="AC709" s="69"/>
      <c r="AD709" s="73"/>
      <c r="AE709" s="73"/>
      <c r="AF709" s="73"/>
      <c r="AG709" s="73"/>
      <c r="AH709" s="73"/>
      <c r="AI709" s="73"/>
      <c r="AJ709" s="73"/>
      <c r="AK709" s="73"/>
      <c r="AL709" s="73"/>
      <c r="AM709" s="73"/>
      <c r="AN709" s="73"/>
      <c r="AO709" s="73"/>
      <c r="AP709" s="71"/>
      <c r="AQ709" s="73"/>
      <c r="AR709" s="73"/>
      <c r="AS709" s="73"/>
      <c r="AT709" s="73"/>
      <c r="AU709" s="69"/>
      <c r="AV709" s="73"/>
      <c r="AW709" s="73"/>
    </row>
    <row r="710" spans="1:49" ht="14.25" x14ac:dyDescent="0.2">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69"/>
      <c r="AB710" s="69"/>
      <c r="AC710" s="69"/>
      <c r="AD710" s="73"/>
      <c r="AE710" s="73"/>
      <c r="AF710" s="73"/>
      <c r="AG710" s="73"/>
      <c r="AH710" s="73"/>
      <c r="AI710" s="73"/>
      <c r="AJ710" s="73"/>
      <c r="AK710" s="73"/>
      <c r="AL710" s="73"/>
      <c r="AM710" s="73"/>
      <c r="AN710" s="73"/>
      <c r="AO710" s="73"/>
      <c r="AP710" s="71"/>
      <c r="AQ710" s="73"/>
      <c r="AR710" s="73"/>
      <c r="AS710" s="73"/>
      <c r="AT710" s="73"/>
      <c r="AU710" s="69"/>
      <c r="AV710" s="73"/>
      <c r="AW710" s="73"/>
    </row>
    <row r="711" spans="1:49" ht="14.25" x14ac:dyDescent="0.2">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c r="AA711" s="69"/>
      <c r="AB711" s="69"/>
      <c r="AC711" s="69"/>
      <c r="AD711" s="73"/>
      <c r="AE711" s="73"/>
      <c r="AF711" s="73"/>
      <c r="AG711" s="73"/>
      <c r="AH711" s="73"/>
      <c r="AI711" s="73"/>
      <c r="AJ711" s="73"/>
      <c r="AK711" s="73"/>
      <c r="AL711" s="73"/>
      <c r="AM711" s="73"/>
      <c r="AN711" s="73"/>
      <c r="AO711" s="73"/>
      <c r="AP711" s="71"/>
      <c r="AQ711" s="73"/>
      <c r="AR711" s="73"/>
      <c r="AS711" s="73"/>
      <c r="AT711" s="73"/>
      <c r="AU711" s="69"/>
      <c r="AV711" s="73"/>
      <c r="AW711" s="73"/>
    </row>
    <row r="712" spans="1:49" ht="14.25" x14ac:dyDescent="0.2">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69"/>
      <c r="AB712" s="69"/>
      <c r="AC712" s="69"/>
      <c r="AD712" s="73"/>
      <c r="AE712" s="73"/>
      <c r="AF712" s="73"/>
      <c r="AG712" s="73"/>
      <c r="AH712" s="73"/>
      <c r="AI712" s="73"/>
      <c r="AJ712" s="73"/>
      <c r="AK712" s="73"/>
      <c r="AL712" s="73"/>
      <c r="AM712" s="73"/>
      <c r="AN712" s="73"/>
      <c r="AO712" s="73"/>
      <c r="AP712" s="71"/>
      <c r="AQ712" s="73"/>
      <c r="AR712" s="73"/>
      <c r="AS712" s="73"/>
      <c r="AT712" s="73"/>
      <c r="AU712" s="69"/>
      <c r="AV712" s="73"/>
      <c r="AW712" s="73"/>
    </row>
    <row r="713" spans="1:49" ht="14.25" x14ac:dyDescent="0.2">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69"/>
      <c r="AB713" s="69"/>
      <c r="AC713" s="69"/>
      <c r="AD713" s="73"/>
      <c r="AE713" s="73"/>
      <c r="AF713" s="73"/>
      <c r="AG713" s="73"/>
      <c r="AH713" s="73"/>
      <c r="AI713" s="73"/>
      <c r="AJ713" s="73"/>
      <c r="AK713" s="73"/>
      <c r="AL713" s="73"/>
      <c r="AM713" s="73"/>
      <c r="AN713" s="73"/>
      <c r="AO713" s="73"/>
      <c r="AP713" s="71"/>
      <c r="AQ713" s="73"/>
      <c r="AR713" s="73"/>
      <c r="AS713" s="73"/>
      <c r="AT713" s="73"/>
      <c r="AU713" s="69"/>
      <c r="AV713" s="73"/>
      <c r="AW713" s="73"/>
    </row>
    <row r="714" spans="1:49" ht="14.25" x14ac:dyDescent="0.2">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69"/>
      <c r="AB714" s="69"/>
      <c r="AC714" s="69"/>
      <c r="AD714" s="73"/>
      <c r="AE714" s="73"/>
      <c r="AF714" s="73"/>
      <c r="AG714" s="73"/>
      <c r="AH714" s="73"/>
      <c r="AI714" s="73"/>
      <c r="AJ714" s="73"/>
      <c r="AK714" s="73"/>
      <c r="AL714" s="73"/>
      <c r="AM714" s="73"/>
      <c r="AN714" s="73"/>
      <c r="AO714" s="73"/>
      <c r="AP714" s="71"/>
      <c r="AQ714" s="73"/>
      <c r="AR714" s="73"/>
      <c r="AS714" s="73"/>
      <c r="AT714" s="73"/>
      <c r="AU714" s="69"/>
      <c r="AV714" s="73"/>
      <c r="AW714" s="73"/>
    </row>
    <row r="715" spans="1:49" ht="14.25" x14ac:dyDescent="0.2">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69"/>
      <c r="AB715" s="69"/>
      <c r="AC715" s="69"/>
      <c r="AD715" s="73"/>
      <c r="AE715" s="73"/>
      <c r="AF715" s="73"/>
      <c r="AG715" s="73"/>
      <c r="AH715" s="73"/>
      <c r="AI715" s="73"/>
      <c r="AJ715" s="73"/>
      <c r="AK715" s="73"/>
      <c r="AL715" s="73"/>
      <c r="AM715" s="73"/>
      <c r="AN715" s="73"/>
      <c r="AO715" s="73"/>
      <c r="AP715" s="71"/>
      <c r="AQ715" s="73"/>
      <c r="AR715" s="73"/>
      <c r="AS715" s="73"/>
      <c r="AT715" s="73"/>
      <c r="AU715" s="69"/>
      <c r="AV715" s="73"/>
      <c r="AW715" s="73"/>
    </row>
    <row r="716" spans="1:49" ht="14.25" x14ac:dyDescent="0.2">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c r="AA716" s="69"/>
      <c r="AB716" s="69"/>
      <c r="AC716" s="69"/>
      <c r="AD716" s="73"/>
      <c r="AE716" s="73"/>
      <c r="AF716" s="73"/>
      <c r="AG716" s="73"/>
      <c r="AH716" s="73"/>
      <c r="AI716" s="73"/>
      <c r="AJ716" s="73"/>
      <c r="AK716" s="73"/>
      <c r="AL716" s="73"/>
      <c r="AM716" s="73"/>
      <c r="AN716" s="73"/>
      <c r="AO716" s="73"/>
      <c r="AP716" s="71"/>
      <c r="AQ716" s="73"/>
      <c r="AR716" s="73"/>
      <c r="AS716" s="73"/>
      <c r="AT716" s="73"/>
      <c r="AU716" s="69"/>
      <c r="AV716" s="73"/>
      <c r="AW716" s="73"/>
    </row>
    <row r="717" spans="1:49" ht="14.25" x14ac:dyDescent="0.2">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c r="AA717" s="69"/>
      <c r="AB717" s="69"/>
      <c r="AC717" s="69"/>
      <c r="AD717" s="73"/>
      <c r="AE717" s="73"/>
      <c r="AF717" s="73"/>
      <c r="AG717" s="73"/>
      <c r="AH717" s="73"/>
      <c r="AI717" s="73"/>
      <c r="AJ717" s="73"/>
      <c r="AK717" s="73"/>
      <c r="AL717" s="73"/>
      <c r="AM717" s="73"/>
      <c r="AN717" s="73"/>
      <c r="AO717" s="73"/>
      <c r="AP717" s="71"/>
      <c r="AQ717" s="73"/>
      <c r="AR717" s="73"/>
      <c r="AS717" s="73"/>
      <c r="AT717" s="73"/>
      <c r="AU717" s="69"/>
      <c r="AV717" s="73"/>
      <c r="AW717" s="73"/>
    </row>
    <row r="718" spans="1:49" ht="14.25" x14ac:dyDescent="0.2">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c r="AA718" s="69"/>
      <c r="AB718" s="69"/>
      <c r="AC718" s="69"/>
      <c r="AD718" s="73"/>
      <c r="AE718" s="73"/>
      <c r="AF718" s="73"/>
      <c r="AG718" s="73"/>
      <c r="AH718" s="73"/>
      <c r="AI718" s="73"/>
      <c r="AJ718" s="73"/>
      <c r="AK718" s="73"/>
      <c r="AL718" s="73"/>
      <c r="AM718" s="73"/>
      <c r="AN718" s="73"/>
      <c r="AO718" s="73"/>
      <c r="AP718" s="71"/>
      <c r="AQ718" s="73"/>
      <c r="AR718" s="73"/>
      <c r="AS718" s="73"/>
      <c r="AT718" s="73"/>
      <c r="AU718" s="69"/>
      <c r="AV718" s="73"/>
      <c r="AW718" s="73"/>
    </row>
    <row r="719" spans="1:49" ht="14.25" x14ac:dyDescent="0.2">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c r="AA719" s="69"/>
      <c r="AB719" s="69"/>
      <c r="AC719" s="69"/>
      <c r="AD719" s="73"/>
      <c r="AE719" s="73"/>
      <c r="AF719" s="73"/>
      <c r="AG719" s="73"/>
      <c r="AH719" s="73"/>
      <c r="AI719" s="73"/>
      <c r="AJ719" s="73"/>
      <c r="AK719" s="73"/>
      <c r="AL719" s="73"/>
      <c r="AM719" s="73"/>
      <c r="AN719" s="73"/>
      <c r="AO719" s="73"/>
      <c r="AP719" s="71"/>
      <c r="AQ719" s="73"/>
      <c r="AR719" s="73"/>
      <c r="AS719" s="73"/>
      <c r="AT719" s="73"/>
      <c r="AU719" s="69"/>
      <c r="AV719" s="73"/>
      <c r="AW719" s="73"/>
    </row>
    <row r="720" spans="1:49" ht="14.25" x14ac:dyDescent="0.2">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c r="AA720" s="69"/>
      <c r="AB720" s="69"/>
      <c r="AC720" s="69"/>
      <c r="AD720" s="73"/>
      <c r="AE720" s="73"/>
      <c r="AF720" s="73"/>
      <c r="AG720" s="73"/>
      <c r="AH720" s="73"/>
      <c r="AI720" s="73"/>
      <c r="AJ720" s="73"/>
      <c r="AK720" s="73"/>
      <c r="AL720" s="73"/>
      <c r="AM720" s="73"/>
      <c r="AN720" s="73"/>
      <c r="AO720" s="73"/>
      <c r="AP720" s="71"/>
      <c r="AQ720" s="73"/>
      <c r="AR720" s="73"/>
      <c r="AS720" s="73"/>
      <c r="AT720" s="73"/>
      <c r="AU720" s="69"/>
      <c r="AV720" s="73"/>
      <c r="AW720" s="73"/>
    </row>
    <row r="721" spans="1:49" ht="14.25" x14ac:dyDescent="0.2">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c r="AA721" s="69"/>
      <c r="AB721" s="69"/>
      <c r="AC721" s="69"/>
      <c r="AD721" s="73"/>
      <c r="AE721" s="73"/>
      <c r="AF721" s="73"/>
      <c r="AG721" s="73"/>
      <c r="AH721" s="73"/>
      <c r="AI721" s="73"/>
      <c r="AJ721" s="73"/>
      <c r="AK721" s="73"/>
      <c r="AL721" s="73"/>
      <c r="AM721" s="73"/>
      <c r="AN721" s="73"/>
      <c r="AO721" s="73"/>
      <c r="AP721" s="71"/>
      <c r="AQ721" s="73"/>
      <c r="AR721" s="73"/>
      <c r="AS721" s="73"/>
      <c r="AT721" s="73"/>
      <c r="AU721" s="69"/>
      <c r="AV721" s="73"/>
      <c r="AW721" s="73"/>
    </row>
    <row r="722" spans="1:49" ht="14.25" x14ac:dyDescent="0.2">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c r="AA722" s="69"/>
      <c r="AB722" s="69"/>
      <c r="AC722" s="69"/>
      <c r="AD722" s="73"/>
      <c r="AE722" s="73"/>
      <c r="AF722" s="73"/>
      <c r="AG722" s="73"/>
      <c r="AH722" s="73"/>
      <c r="AI722" s="73"/>
      <c r="AJ722" s="73"/>
      <c r="AK722" s="73"/>
      <c r="AL722" s="73"/>
      <c r="AM722" s="73"/>
      <c r="AN722" s="73"/>
      <c r="AO722" s="73"/>
      <c r="AP722" s="71"/>
      <c r="AQ722" s="73"/>
      <c r="AR722" s="73"/>
      <c r="AS722" s="73"/>
      <c r="AT722" s="73"/>
      <c r="AU722" s="69"/>
      <c r="AV722" s="73"/>
      <c r="AW722" s="73"/>
    </row>
    <row r="723" spans="1:49" ht="14.25" x14ac:dyDescent="0.2">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c r="AA723" s="69"/>
      <c r="AB723" s="69"/>
      <c r="AC723" s="69"/>
      <c r="AD723" s="73"/>
      <c r="AE723" s="73"/>
      <c r="AF723" s="73"/>
      <c r="AG723" s="73"/>
      <c r="AH723" s="73"/>
      <c r="AI723" s="73"/>
      <c r="AJ723" s="73"/>
      <c r="AK723" s="73"/>
      <c r="AL723" s="73"/>
      <c r="AM723" s="73"/>
      <c r="AN723" s="73"/>
      <c r="AO723" s="73"/>
      <c r="AP723" s="71"/>
      <c r="AQ723" s="73"/>
      <c r="AR723" s="73"/>
      <c r="AS723" s="73"/>
      <c r="AT723" s="73"/>
      <c r="AU723" s="69"/>
      <c r="AV723" s="73"/>
      <c r="AW723" s="73"/>
    </row>
    <row r="724" spans="1:49" ht="14.25" x14ac:dyDescent="0.2">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c r="AA724" s="69"/>
      <c r="AB724" s="69"/>
      <c r="AC724" s="69"/>
      <c r="AD724" s="73"/>
      <c r="AE724" s="73"/>
      <c r="AF724" s="73"/>
      <c r="AG724" s="73"/>
      <c r="AH724" s="73"/>
      <c r="AI724" s="73"/>
      <c r="AJ724" s="73"/>
      <c r="AK724" s="73"/>
      <c r="AL724" s="73"/>
      <c r="AM724" s="73"/>
      <c r="AN724" s="73"/>
      <c r="AO724" s="73"/>
      <c r="AP724" s="71"/>
      <c r="AQ724" s="73"/>
      <c r="AR724" s="73"/>
      <c r="AS724" s="73"/>
      <c r="AT724" s="73"/>
      <c r="AU724" s="69"/>
      <c r="AV724" s="73"/>
      <c r="AW724" s="73"/>
    </row>
    <row r="725" spans="1:49" ht="14.25" x14ac:dyDescent="0.2">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c r="AA725" s="69"/>
      <c r="AB725" s="69"/>
      <c r="AC725" s="69"/>
      <c r="AD725" s="73"/>
      <c r="AE725" s="73"/>
      <c r="AF725" s="73"/>
      <c r="AG725" s="73"/>
      <c r="AH725" s="73"/>
      <c r="AI725" s="73"/>
      <c r="AJ725" s="73"/>
      <c r="AK725" s="73"/>
      <c r="AL725" s="73"/>
      <c r="AM725" s="73"/>
      <c r="AN725" s="73"/>
      <c r="AO725" s="73"/>
      <c r="AP725" s="71"/>
      <c r="AQ725" s="73"/>
      <c r="AR725" s="73"/>
      <c r="AS725" s="73"/>
      <c r="AT725" s="73"/>
      <c r="AU725" s="69"/>
      <c r="AV725" s="73"/>
      <c r="AW725" s="73"/>
    </row>
    <row r="726" spans="1:49" ht="14.25" x14ac:dyDescent="0.2">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c r="AA726" s="69"/>
      <c r="AB726" s="69"/>
      <c r="AC726" s="69"/>
      <c r="AD726" s="73"/>
      <c r="AE726" s="73"/>
      <c r="AF726" s="73"/>
      <c r="AG726" s="73"/>
      <c r="AH726" s="73"/>
      <c r="AI726" s="73"/>
      <c r="AJ726" s="73"/>
      <c r="AK726" s="73"/>
      <c r="AL726" s="73"/>
      <c r="AM726" s="73"/>
      <c r="AN726" s="73"/>
      <c r="AO726" s="73"/>
      <c r="AP726" s="71"/>
      <c r="AQ726" s="73"/>
      <c r="AR726" s="73"/>
      <c r="AS726" s="73"/>
      <c r="AT726" s="73"/>
      <c r="AU726" s="69"/>
      <c r="AV726" s="73"/>
      <c r="AW726" s="73"/>
    </row>
    <row r="727" spans="1:49" ht="14.25" x14ac:dyDescent="0.2">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c r="AA727" s="69"/>
      <c r="AB727" s="69"/>
      <c r="AC727" s="69"/>
      <c r="AD727" s="73"/>
      <c r="AE727" s="73"/>
      <c r="AF727" s="73"/>
      <c r="AG727" s="73"/>
      <c r="AH727" s="73"/>
      <c r="AI727" s="73"/>
      <c r="AJ727" s="73"/>
      <c r="AK727" s="73"/>
      <c r="AL727" s="73"/>
      <c r="AM727" s="73"/>
      <c r="AN727" s="73"/>
      <c r="AO727" s="73"/>
      <c r="AP727" s="71"/>
      <c r="AQ727" s="73"/>
      <c r="AR727" s="73"/>
      <c r="AS727" s="73"/>
      <c r="AT727" s="73"/>
      <c r="AU727" s="69"/>
      <c r="AV727" s="73"/>
      <c r="AW727" s="73"/>
    </row>
    <row r="728" spans="1:49" ht="14.25" x14ac:dyDescent="0.2">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c r="AA728" s="69"/>
      <c r="AB728" s="69"/>
      <c r="AC728" s="69"/>
      <c r="AD728" s="73"/>
      <c r="AE728" s="73"/>
      <c r="AF728" s="73"/>
      <c r="AG728" s="73"/>
      <c r="AH728" s="73"/>
      <c r="AI728" s="73"/>
      <c r="AJ728" s="73"/>
      <c r="AK728" s="73"/>
      <c r="AL728" s="73"/>
      <c r="AM728" s="73"/>
      <c r="AN728" s="73"/>
      <c r="AO728" s="73"/>
      <c r="AP728" s="71"/>
      <c r="AQ728" s="73"/>
      <c r="AR728" s="73"/>
      <c r="AS728" s="73"/>
      <c r="AT728" s="73"/>
      <c r="AU728" s="69"/>
      <c r="AV728" s="73"/>
      <c r="AW728" s="73"/>
    </row>
    <row r="729" spans="1:49" ht="14.25" x14ac:dyDescent="0.2">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c r="AA729" s="69"/>
      <c r="AB729" s="69"/>
      <c r="AC729" s="69"/>
      <c r="AD729" s="73"/>
      <c r="AE729" s="73"/>
      <c r="AF729" s="73"/>
      <c r="AG729" s="73"/>
      <c r="AH729" s="73"/>
      <c r="AI729" s="73"/>
      <c r="AJ729" s="73"/>
      <c r="AK729" s="73"/>
      <c r="AL729" s="73"/>
      <c r="AM729" s="73"/>
      <c r="AN729" s="73"/>
      <c r="AO729" s="73"/>
      <c r="AP729" s="71"/>
      <c r="AQ729" s="73"/>
      <c r="AR729" s="73"/>
      <c r="AS729" s="73"/>
      <c r="AT729" s="73"/>
      <c r="AU729" s="69"/>
      <c r="AV729" s="73"/>
      <c r="AW729" s="73"/>
    </row>
    <row r="730" spans="1:49" ht="14.25" x14ac:dyDescent="0.2">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69"/>
      <c r="AB730" s="69"/>
      <c r="AC730" s="69"/>
      <c r="AD730" s="73"/>
      <c r="AE730" s="73"/>
      <c r="AF730" s="73"/>
      <c r="AG730" s="73"/>
      <c r="AH730" s="73"/>
      <c r="AI730" s="73"/>
      <c r="AJ730" s="73"/>
      <c r="AK730" s="73"/>
      <c r="AL730" s="73"/>
      <c r="AM730" s="73"/>
      <c r="AN730" s="73"/>
      <c r="AO730" s="73"/>
      <c r="AP730" s="71"/>
      <c r="AQ730" s="73"/>
      <c r="AR730" s="73"/>
      <c r="AS730" s="73"/>
      <c r="AT730" s="73"/>
      <c r="AU730" s="69"/>
      <c r="AV730" s="73"/>
      <c r="AW730" s="73"/>
    </row>
    <row r="731" spans="1:49" ht="14.25" x14ac:dyDescent="0.2">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c r="AA731" s="69"/>
      <c r="AB731" s="69"/>
      <c r="AC731" s="69"/>
      <c r="AD731" s="73"/>
      <c r="AE731" s="73"/>
      <c r="AF731" s="73"/>
      <c r="AG731" s="73"/>
      <c r="AH731" s="73"/>
      <c r="AI731" s="73"/>
      <c r="AJ731" s="73"/>
      <c r="AK731" s="73"/>
      <c r="AL731" s="73"/>
      <c r="AM731" s="73"/>
      <c r="AN731" s="73"/>
      <c r="AO731" s="73"/>
      <c r="AP731" s="71"/>
      <c r="AQ731" s="73"/>
      <c r="AR731" s="73"/>
      <c r="AS731" s="73"/>
      <c r="AT731" s="73"/>
      <c r="AU731" s="69"/>
      <c r="AV731" s="73"/>
      <c r="AW731" s="73"/>
    </row>
    <row r="732" spans="1:49" ht="14.25" x14ac:dyDescent="0.2">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c r="AA732" s="69"/>
      <c r="AB732" s="69"/>
      <c r="AC732" s="69"/>
      <c r="AD732" s="73"/>
      <c r="AE732" s="73"/>
      <c r="AF732" s="73"/>
      <c r="AG732" s="73"/>
      <c r="AH732" s="73"/>
      <c r="AI732" s="73"/>
      <c r="AJ732" s="73"/>
      <c r="AK732" s="73"/>
      <c r="AL732" s="73"/>
      <c r="AM732" s="73"/>
      <c r="AN732" s="73"/>
      <c r="AO732" s="73"/>
      <c r="AP732" s="71"/>
      <c r="AQ732" s="73"/>
      <c r="AR732" s="73"/>
      <c r="AS732" s="73"/>
      <c r="AT732" s="73"/>
      <c r="AU732" s="69"/>
      <c r="AV732" s="73"/>
      <c r="AW732" s="73"/>
    </row>
    <row r="733" spans="1:49" ht="14.25" x14ac:dyDescent="0.2">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c r="AA733" s="69"/>
      <c r="AB733" s="69"/>
      <c r="AC733" s="69"/>
      <c r="AD733" s="73"/>
      <c r="AE733" s="73"/>
      <c r="AF733" s="73"/>
      <c r="AG733" s="73"/>
      <c r="AH733" s="73"/>
      <c r="AI733" s="73"/>
      <c r="AJ733" s="73"/>
      <c r="AK733" s="73"/>
      <c r="AL733" s="73"/>
      <c r="AM733" s="73"/>
      <c r="AN733" s="73"/>
      <c r="AO733" s="73"/>
      <c r="AP733" s="71"/>
      <c r="AQ733" s="73"/>
      <c r="AR733" s="73"/>
      <c r="AS733" s="73"/>
      <c r="AT733" s="73"/>
      <c r="AU733" s="69"/>
      <c r="AV733" s="73"/>
      <c r="AW733" s="73"/>
    </row>
    <row r="734" spans="1:49" ht="14.25" x14ac:dyDescent="0.2">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c r="AA734" s="69"/>
      <c r="AB734" s="69"/>
      <c r="AC734" s="69"/>
      <c r="AD734" s="73"/>
      <c r="AE734" s="73"/>
      <c r="AF734" s="73"/>
      <c r="AG734" s="73"/>
      <c r="AH734" s="73"/>
      <c r="AI734" s="73"/>
      <c r="AJ734" s="73"/>
      <c r="AK734" s="73"/>
      <c r="AL734" s="73"/>
      <c r="AM734" s="73"/>
      <c r="AN734" s="73"/>
      <c r="AO734" s="73"/>
      <c r="AP734" s="71"/>
      <c r="AQ734" s="73"/>
      <c r="AR734" s="73"/>
      <c r="AS734" s="73"/>
      <c r="AT734" s="73"/>
      <c r="AU734" s="69"/>
      <c r="AV734" s="73"/>
      <c r="AW734" s="73"/>
    </row>
    <row r="735" spans="1:49" ht="14.25" x14ac:dyDescent="0.2">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c r="AA735" s="69"/>
      <c r="AB735" s="69"/>
      <c r="AC735" s="69"/>
      <c r="AD735" s="73"/>
      <c r="AE735" s="73"/>
      <c r="AF735" s="73"/>
      <c r="AG735" s="73"/>
      <c r="AH735" s="73"/>
      <c r="AI735" s="73"/>
      <c r="AJ735" s="73"/>
      <c r="AK735" s="73"/>
      <c r="AL735" s="73"/>
      <c r="AM735" s="73"/>
      <c r="AN735" s="73"/>
      <c r="AO735" s="73"/>
      <c r="AP735" s="71"/>
      <c r="AQ735" s="73"/>
      <c r="AR735" s="73"/>
      <c r="AS735" s="73"/>
      <c r="AT735" s="73"/>
      <c r="AU735" s="69"/>
      <c r="AV735" s="73"/>
      <c r="AW735" s="73"/>
    </row>
    <row r="736" spans="1:49" ht="14.25" x14ac:dyDescent="0.2">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c r="AA736" s="69"/>
      <c r="AB736" s="69"/>
      <c r="AC736" s="69"/>
      <c r="AD736" s="73"/>
      <c r="AE736" s="73"/>
      <c r="AF736" s="73"/>
      <c r="AG736" s="73"/>
      <c r="AH736" s="73"/>
      <c r="AI736" s="73"/>
      <c r="AJ736" s="73"/>
      <c r="AK736" s="73"/>
      <c r="AL736" s="73"/>
      <c r="AM736" s="73"/>
      <c r="AN736" s="73"/>
      <c r="AO736" s="73"/>
      <c r="AP736" s="71"/>
      <c r="AQ736" s="73"/>
      <c r="AR736" s="73"/>
      <c r="AS736" s="73"/>
      <c r="AT736" s="73"/>
      <c r="AU736" s="69"/>
      <c r="AV736" s="73"/>
      <c r="AW736" s="73"/>
    </row>
    <row r="737" spans="1:49" ht="14.25" x14ac:dyDescent="0.2">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c r="AA737" s="69"/>
      <c r="AB737" s="69"/>
      <c r="AC737" s="69"/>
      <c r="AD737" s="73"/>
      <c r="AE737" s="73"/>
      <c r="AF737" s="73"/>
      <c r="AG737" s="73"/>
      <c r="AH737" s="73"/>
      <c r="AI737" s="73"/>
      <c r="AJ737" s="73"/>
      <c r="AK737" s="73"/>
      <c r="AL737" s="73"/>
      <c r="AM737" s="73"/>
      <c r="AN737" s="73"/>
      <c r="AO737" s="73"/>
      <c r="AP737" s="71"/>
      <c r="AQ737" s="73"/>
      <c r="AR737" s="73"/>
      <c r="AS737" s="73"/>
      <c r="AT737" s="73"/>
      <c r="AU737" s="69"/>
      <c r="AV737" s="73"/>
      <c r="AW737" s="73"/>
    </row>
    <row r="738" spans="1:49" ht="14.25" x14ac:dyDescent="0.2">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c r="AA738" s="69"/>
      <c r="AB738" s="69"/>
      <c r="AC738" s="69"/>
      <c r="AD738" s="73"/>
      <c r="AE738" s="73"/>
      <c r="AF738" s="73"/>
      <c r="AG738" s="73"/>
      <c r="AH738" s="73"/>
      <c r="AI738" s="73"/>
      <c r="AJ738" s="73"/>
      <c r="AK738" s="73"/>
      <c r="AL738" s="73"/>
      <c r="AM738" s="73"/>
      <c r="AN738" s="73"/>
      <c r="AO738" s="73"/>
      <c r="AP738" s="71"/>
      <c r="AQ738" s="73"/>
      <c r="AR738" s="73"/>
      <c r="AS738" s="73"/>
      <c r="AT738" s="73"/>
      <c r="AU738" s="69"/>
      <c r="AV738" s="73"/>
      <c r="AW738" s="73"/>
    </row>
    <row r="739" spans="1:49" ht="14.25" x14ac:dyDescent="0.2">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c r="AA739" s="69"/>
      <c r="AB739" s="69"/>
      <c r="AC739" s="69"/>
      <c r="AD739" s="73"/>
      <c r="AE739" s="73"/>
      <c r="AF739" s="73"/>
      <c r="AG739" s="73"/>
      <c r="AH739" s="73"/>
      <c r="AI739" s="73"/>
      <c r="AJ739" s="73"/>
      <c r="AK739" s="73"/>
      <c r="AL739" s="73"/>
      <c r="AM739" s="73"/>
      <c r="AN739" s="73"/>
      <c r="AO739" s="73"/>
      <c r="AP739" s="71"/>
      <c r="AQ739" s="73"/>
      <c r="AR739" s="73"/>
      <c r="AS739" s="73"/>
      <c r="AT739" s="73"/>
      <c r="AU739" s="69"/>
      <c r="AV739" s="73"/>
      <c r="AW739" s="73"/>
    </row>
    <row r="740" spans="1:49" ht="14.25" x14ac:dyDescent="0.2">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c r="AA740" s="69"/>
      <c r="AB740" s="69"/>
      <c r="AC740" s="69"/>
      <c r="AD740" s="73"/>
      <c r="AE740" s="73"/>
      <c r="AF740" s="73"/>
      <c r="AG740" s="73"/>
      <c r="AH740" s="73"/>
      <c r="AI740" s="73"/>
      <c r="AJ740" s="73"/>
      <c r="AK740" s="73"/>
      <c r="AL740" s="73"/>
      <c r="AM740" s="73"/>
      <c r="AN740" s="73"/>
      <c r="AO740" s="73"/>
      <c r="AP740" s="71"/>
      <c r="AQ740" s="73"/>
      <c r="AR740" s="73"/>
      <c r="AS740" s="73"/>
      <c r="AT740" s="73"/>
      <c r="AU740" s="69"/>
      <c r="AV740" s="73"/>
      <c r="AW740" s="73"/>
    </row>
    <row r="741" spans="1:49" ht="14.25" x14ac:dyDescent="0.2">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c r="AA741" s="69"/>
      <c r="AB741" s="69"/>
      <c r="AC741" s="69"/>
      <c r="AD741" s="73"/>
      <c r="AE741" s="73"/>
      <c r="AF741" s="73"/>
      <c r="AG741" s="73"/>
      <c r="AH741" s="73"/>
      <c r="AI741" s="73"/>
      <c r="AJ741" s="73"/>
      <c r="AK741" s="73"/>
      <c r="AL741" s="73"/>
      <c r="AM741" s="73"/>
      <c r="AN741" s="73"/>
      <c r="AO741" s="73"/>
      <c r="AP741" s="71"/>
      <c r="AQ741" s="73"/>
      <c r="AR741" s="73"/>
      <c r="AS741" s="73"/>
      <c r="AT741" s="73"/>
      <c r="AU741" s="69"/>
      <c r="AV741" s="73"/>
      <c r="AW741" s="73"/>
    </row>
    <row r="742" spans="1:49" ht="14.25" x14ac:dyDescent="0.2">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c r="AA742" s="69"/>
      <c r="AB742" s="69"/>
      <c r="AC742" s="69"/>
      <c r="AD742" s="73"/>
      <c r="AE742" s="73"/>
      <c r="AF742" s="73"/>
      <c r="AG742" s="73"/>
      <c r="AH742" s="73"/>
      <c r="AI742" s="73"/>
      <c r="AJ742" s="73"/>
      <c r="AK742" s="73"/>
      <c r="AL742" s="73"/>
      <c r="AM742" s="73"/>
      <c r="AN742" s="73"/>
      <c r="AO742" s="73"/>
      <c r="AP742" s="71"/>
      <c r="AQ742" s="73"/>
      <c r="AR742" s="73"/>
      <c r="AS742" s="73"/>
      <c r="AT742" s="73"/>
      <c r="AU742" s="69"/>
      <c r="AV742" s="73"/>
      <c r="AW742" s="73"/>
    </row>
    <row r="743" spans="1:49" ht="14.25" x14ac:dyDescent="0.2">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c r="AA743" s="69"/>
      <c r="AB743" s="69"/>
      <c r="AC743" s="69"/>
      <c r="AD743" s="73"/>
      <c r="AE743" s="73"/>
      <c r="AF743" s="73"/>
      <c r="AG743" s="73"/>
      <c r="AH743" s="73"/>
      <c r="AI743" s="73"/>
      <c r="AJ743" s="73"/>
      <c r="AK743" s="73"/>
      <c r="AL743" s="73"/>
      <c r="AM743" s="73"/>
      <c r="AN743" s="73"/>
      <c r="AO743" s="73"/>
      <c r="AP743" s="71"/>
      <c r="AQ743" s="73"/>
      <c r="AR743" s="73"/>
      <c r="AS743" s="73"/>
      <c r="AT743" s="73"/>
      <c r="AU743" s="69"/>
      <c r="AV743" s="73"/>
      <c r="AW743" s="73"/>
    </row>
    <row r="744" spans="1:49" ht="14.25" x14ac:dyDescent="0.2">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c r="AA744" s="69"/>
      <c r="AB744" s="69"/>
      <c r="AC744" s="69"/>
      <c r="AD744" s="73"/>
      <c r="AE744" s="73"/>
      <c r="AF744" s="73"/>
      <c r="AG744" s="73"/>
      <c r="AH744" s="73"/>
      <c r="AI744" s="73"/>
      <c r="AJ744" s="73"/>
      <c r="AK744" s="73"/>
      <c r="AL744" s="73"/>
      <c r="AM744" s="73"/>
      <c r="AN744" s="73"/>
      <c r="AO744" s="73"/>
      <c r="AP744" s="71"/>
      <c r="AQ744" s="73"/>
      <c r="AR744" s="73"/>
      <c r="AS744" s="73"/>
      <c r="AT744" s="73"/>
      <c r="AU744" s="69"/>
      <c r="AV744" s="73"/>
      <c r="AW744" s="73"/>
    </row>
    <row r="745" spans="1:49" ht="14.25" x14ac:dyDescent="0.2">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c r="AA745" s="69"/>
      <c r="AB745" s="69"/>
      <c r="AC745" s="69"/>
      <c r="AD745" s="73"/>
      <c r="AE745" s="73"/>
      <c r="AF745" s="73"/>
      <c r="AG745" s="73"/>
      <c r="AH745" s="73"/>
      <c r="AI745" s="73"/>
      <c r="AJ745" s="73"/>
      <c r="AK745" s="73"/>
      <c r="AL745" s="73"/>
      <c r="AM745" s="73"/>
      <c r="AN745" s="73"/>
      <c r="AO745" s="73"/>
      <c r="AP745" s="71"/>
      <c r="AQ745" s="73"/>
      <c r="AR745" s="73"/>
      <c r="AS745" s="73"/>
      <c r="AT745" s="73"/>
      <c r="AU745" s="69"/>
      <c r="AV745" s="73"/>
      <c r="AW745" s="73"/>
    </row>
    <row r="746" spans="1:49" ht="14.25" x14ac:dyDescent="0.2">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c r="AA746" s="69"/>
      <c r="AB746" s="69"/>
      <c r="AC746" s="69"/>
      <c r="AD746" s="73"/>
      <c r="AE746" s="73"/>
      <c r="AF746" s="73"/>
      <c r="AG746" s="73"/>
      <c r="AH746" s="73"/>
      <c r="AI746" s="73"/>
      <c r="AJ746" s="73"/>
      <c r="AK746" s="73"/>
      <c r="AL746" s="73"/>
      <c r="AM746" s="73"/>
      <c r="AN746" s="73"/>
      <c r="AO746" s="73"/>
      <c r="AP746" s="71"/>
      <c r="AQ746" s="73"/>
      <c r="AR746" s="73"/>
      <c r="AS746" s="73"/>
      <c r="AT746" s="73"/>
      <c r="AU746" s="69"/>
      <c r="AV746" s="73"/>
      <c r="AW746" s="73"/>
    </row>
    <row r="747" spans="1:49" ht="14.25" x14ac:dyDescent="0.2">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c r="AA747" s="69"/>
      <c r="AB747" s="69"/>
      <c r="AC747" s="69"/>
      <c r="AD747" s="73"/>
      <c r="AE747" s="73"/>
      <c r="AF747" s="73"/>
      <c r="AG747" s="73"/>
      <c r="AH747" s="73"/>
      <c r="AI747" s="73"/>
      <c r="AJ747" s="73"/>
      <c r="AK747" s="73"/>
      <c r="AL747" s="73"/>
      <c r="AM747" s="73"/>
      <c r="AN747" s="73"/>
      <c r="AO747" s="73"/>
      <c r="AP747" s="71"/>
      <c r="AQ747" s="73"/>
      <c r="AR747" s="73"/>
      <c r="AS747" s="73"/>
      <c r="AT747" s="73"/>
      <c r="AU747" s="69"/>
      <c r="AV747" s="73"/>
      <c r="AW747" s="73"/>
    </row>
    <row r="748" spans="1:49" ht="14.25" x14ac:dyDescent="0.2">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c r="AA748" s="69"/>
      <c r="AB748" s="69"/>
      <c r="AC748" s="69"/>
      <c r="AD748" s="73"/>
      <c r="AE748" s="73"/>
      <c r="AF748" s="73"/>
      <c r="AG748" s="73"/>
      <c r="AH748" s="73"/>
      <c r="AI748" s="73"/>
      <c r="AJ748" s="73"/>
      <c r="AK748" s="73"/>
      <c r="AL748" s="73"/>
      <c r="AM748" s="73"/>
      <c r="AN748" s="73"/>
      <c r="AO748" s="73"/>
      <c r="AP748" s="71"/>
      <c r="AQ748" s="73"/>
      <c r="AR748" s="73"/>
      <c r="AS748" s="73"/>
      <c r="AT748" s="73"/>
      <c r="AU748" s="69"/>
      <c r="AV748" s="73"/>
      <c r="AW748" s="73"/>
    </row>
    <row r="749" spans="1:49" ht="14.25" x14ac:dyDescent="0.2">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c r="AA749" s="69"/>
      <c r="AB749" s="69"/>
      <c r="AC749" s="69"/>
      <c r="AD749" s="73"/>
      <c r="AE749" s="73"/>
      <c r="AF749" s="73"/>
      <c r="AG749" s="73"/>
      <c r="AH749" s="73"/>
      <c r="AI749" s="73"/>
      <c r="AJ749" s="73"/>
      <c r="AK749" s="73"/>
      <c r="AL749" s="73"/>
      <c r="AM749" s="73"/>
      <c r="AN749" s="73"/>
      <c r="AO749" s="73"/>
      <c r="AP749" s="71"/>
      <c r="AQ749" s="73"/>
      <c r="AR749" s="73"/>
      <c r="AS749" s="73"/>
      <c r="AT749" s="73"/>
      <c r="AU749" s="69"/>
      <c r="AV749" s="73"/>
      <c r="AW749" s="73"/>
    </row>
    <row r="750" spans="1:49" ht="14.25" x14ac:dyDescent="0.2">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c r="AA750" s="69"/>
      <c r="AB750" s="69"/>
      <c r="AC750" s="69"/>
      <c r="AD750" s="73"/>
      <c r="AE750" s="73"/>
      <c r="AF750" s="73"/>
      <c r="AG750" s="73"/>
      <c r="AH750" s="73"/>
      <c r="AI750" s="73"/>
      <c r="AJ750" s="73"/>
      <c r="AK750" s="73"/>
      <c r="AL750" s="73"/>
      <c r="AM750" s="73"/>
      <c r="AN750" s="73"/>
      <c r="AO750" s="73"/>
      <c r="AP750" s="71"/>
      <c r="AQ750" s="73"/>
      <c r="AR750" s="73"/>
      <c r="AS750" s="73"/>
      <c r="AT750" s="73"/>
      <c r="AU750" s="69"/>
      <c r="AV750" s="73"/>
      <c r="AW750" s="73"/>
    </row>
    <row r="751" spans="1:49" ht="14.25" x14ac:dyDescent="0.2">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c r="AA751" s="69"/>
      <c r="AB751" s="69"/>
      <c r="AC751" s="69"/>
      <c r="AD751" s="73"/>
      <c r="AE751" s="73"/>
      <c r="AF751" s="73"/>
      <c r="AG751" s="73"/>
      <c r="AH751" s="73"/>
      <c r="AI751" s="73"/>
      <c r="AJ751" s="73"/>
      <c r="AK751" s="73"/>
      <c r="AL751" s="73"/>
      <c r="AM751" s="73"/>
      <c r="AN751" s="73"/>
      <c r="AO751" s="73"/>
      <c r="AP751" s="71"/>
      <c r="AQ751" s="73"/>
      <c r="AR751" s="73"/>
      <c r="AS751" s="73"/>
      <c r="AT751" s="73"/>
      <c r="AU751" s="69"/>
      <c r="AV751" s="73"/>
      <c r="AW751" s="73"/>
    </row>
    <row r="752" spans="1:49" ht="14.25" x14ac:dyDescent="0.2">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c r="AA752" s="69"/>
      <c r="AB752" s="69"/>
      <c r="AC752" s="69"/>
      <c r="AD752" s="73"/>
      <c r="AE752" s="73"/>
      <c r="AF752" s="73"/>
      <c r="AG752" s="73"/>
      <c r="AH752" s="73"/>
      <c r="AI752" s="73"/>
      <c r="AJ752" s="73"/>
      <c r="AK752" s="73"/>
      <c r="AL752" s="73"/>
      <c r="AM752" s="73"/>
      <c r="AN752" s="73"/>
      <c r="AO752" s="73"/>
      <c r="AP752" s="71"/>
      <c r="AQ752" s="73"/>
      <c r="AR752" s="73"/>
      <c r="AS752" s="73"/>
      <c r="AT752" s="73"/>
      <c r="AU752" s="69"/>
      <c r="AV752" s="73"/>
      <c r="AW752" s="73"/>
    </row>
    <row r="753" spans="1:49" ht="14.25" x14ac:dyDescent="0.2">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c r="AA753" s="69"/>
      <c r="AB753" s="69"/>
      <c r="AC753" s="69"/>
      <c r="AD753" s="73"/>
      <c r="AE753" s="73"/>
      <c r="AF753" s="73"/>
      <c r="AG753" s="73"/>
      <c r="AH753" s="73"/>
      <c r="AI753" s="73"/>
      <c r="AJ753" s="73"/>
      <c r="AK753" s="73"/>
      <c r="AL753" s="73"/>
      <c r="AM753" s="73"/>
      <c r="AN753" s="73"/>
      <c r="AO753" s="73"/>
      <c r="AP753" s="71"/>
      <c r="AQ753" s="73"/>
      <c r="AR753" s="73"/>
      <c r="AS753" s="73"/>
      <c r="AT753" s="73"/>
      <c r="AU753" s="69"/>
      <c r="AV753" s="73"/>
      <c r="AW753" s="73"/>
    </row>
    <row r="754" spans="1:49" ht="14.25" x14ac:dyDescent="0.2">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c r="AA754" s="69"/>
      <c r="AB754" s="69"/>
      <c r="AC754" s="69"/>
      <c r="AD754" s="73"/>
      <c r="AE754" s="73"/>
      <c r="AF754" s="73"/>
      <c r="AG754" s="73"/>
      <c r="AH754" s="73"/>
      <c r="AI754" s="73"/>
      <c r="AJ754" s="73"/>
      <c r="AK754" s="73"/>
      <c r="AL754" s="73"/>
      <c r="AM754" s="73"/>
      <c r="AN754" s="73"/>
      <c r="AO754" s="73"/>
      <c r="AP754" s="71"/>
      <c r="AQ754" s="73"/>
      <c r="AR754" s="73"/>
      <c r="AS754" s="73"/>
      <c r="AT754" s="73"/>
      <c r="AU754" s="69"/>
      <c r="AV754" s="73"/>
      <c r="AW754" s="73"/>
    </row>
    <row r="755" spans="1:49" ht="14.25" x14ac:dyDescent="0.2">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c r="AA755" s="69"/>
      <c r="AB755" s="69"/>
      <c r="AC755" s="69"/>
      <c r="AD755" s="73"/>
      <c r="AE755" s="73"/>
      <c r="AF755" s="73"/>
      <c r="AG755" s="73"/>
      <c r="AH755" s="73"/>
      <c r="AI755" s="73"/>
      <c r="AJ755" s="73"/>
      <c r="AK755" s="73"/>
      <c r="AL755" s="73"/>
      <c r="AM755" s="73"/>
      <c r="AN755" s="73"/>
      <c r="AO755" s="73"/>
      <c r="AP755" s="71"/>
      <c r="AQ755" s="73"/>
      <c r="AR755" s="73"/>
      <c r="AS755" s="73"/>
      <c r="AT755" s="73"/>
      <c r="AU755" s="69"/>
      <c r="AV755" s="73"/>
      <c r="AW755" s="73"/>
    </row>
    <row r="756" spans="1:49" ht="14.25" x14ac:dyDescent="0.2">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c r="AA756" s="69"/>
      <c r="AB756" s="69"/>
      <c r="AC756" s="69"/>
      <c r="AD756" s="73"/>
      <c r="AE756" s="73"/>
      <c r="AF756" s="73"/>
      <c r="AG756" s="73"/>
      <c r="AH756" s="73"/>
      <c r="AI756" s="73"/>
      <c r="AJ756" s="73"/>
      <c r="AK756" s="73"/>
      <c r="AL756" s="73"/>
      <c r="AM756" s="73"/>
      <c r="AN756" s="73"/>
      <c r="AO756" s="73"/>
      <c r="AP756" s="71"/>
      <c r="AQ756" s="73"/>
      <c r="AR756" s="73"/>
      <c r="AS756" s="73"/>
      <c r="AT756" s="73"/>
      <c r="AU756" s="69"/>
      <c r="AV756" s="73"/>
      <c r="AW756" s="73"/>
    </row>
    <row r="757" spans="1:49" ht="14.25" x14ac:dyDescent="0.2">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c r="AA757" s="69"/>
      <c r="AB757" s="69"/>
      <c r="AC757" s="69"/>
      <c r="AD757" s="73"/>
      <c r="AE757" s="73"/>
      <c r="AF757" s="73"/>
      <c r="AG757" s="73"/>
      <c r="AH757" s="73"/>
      <c r="AI757" s="73"/>
      <c r="AJ757" s="73"/>
      <c r="AK757" s="73"/>
      <c r="AL757" s="73"/>
      <c r="AM757" s="73"/>
      <c r="AN757" s="73"/>
      <c r="AO757" s="73"/>
      <c r="AP757" s="71"/>
      <c r="AQ757" s="73"/>
      <c r="AR757" s="73"/>
      <c r="AS757" s="73"/>
      <c r="AT757" s="73"/>
      <c r="AU757" s="69"/>
      <c r="AV757" s="73"/>
      <c r="AW757" s="73"/>
    </row>
    <row r="758" spans="1:49" ht="14.25" x14ac:dyDescent="0.2">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c r="AA758" s="69"/>
      <c r="AB758" s="69"/>
      <c r="AC758" s="69"/>
      <c r="AD758" s="73"/>
      <c r="AE758" s="73"/>
      <c r="AF758" s="73"/>
      <c r="AG758" s="73"/>
      <c r="AH758" s="73"/>
      <c r="AI758" s="73"/>
      <c r="AJ758" s="73"/>
      <c r="AK758" s="73"/>
      <c r="AL758" s="73"/>
      <c r="AM758" s="73"/>
      <c r="AN758" s="73"/>
      <c r="AO758" s="73"/>
      <c r="AP758" s="71"/>
      <c r="AQ758" s="73"/>
      <c r="AR758" s="73"/>
      <c r="AS758" s="73"/>
      <c r="AT758" s="73"/>
      <c r="AU758" s="69"/>
      <c r="AV758" s="73"/>
      <c r="AW758" s="73"/>
    </row>
    <row r="759" spans="1:49" ht="14.25" x14ac:dyDescent="0.2">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c r="AA759" s="69"/>
      <c r="AB759" s="69"/>
      <c r="AC759" s="69"/>
      <c r="AD759" s="73"/>
      <c r="AE759" s="73"/>
      <c r="AF759" s="73"/>
      <c r="AG759" s="73"/>
      <c r="AH759" s="73"/>
      <c r="AI759" s="73"/>
      <c r="AJ759" s="73"/>
      <c r="AK759" s="73"/>
      <c r="AL759" s="73"/>
      <c r="AM759" s="73"/>
      <c r="AN759" s="73"/>
      <c r="AO759" s="73"/>
      <c r="AP759" s="71"/>
      <c r="AQ759" s="73"/>
      <c r="AR759" s="73"/>
      <c r="AS759" s="73"/>
      <c r="AT759" s="73"/>
      <c r="AU759" s="69"/>
      <c r="AV759" s="73"/>
      <c r="AW759" s="73"/>
    </row>
    <row r="760" spans="1:49" ht="14.25" x14ac:dyDescent="0.2">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c r="AA760" s="69"/>
      <c r="AB760" s="69"/>
      <c r="AC760" s="69"/>
      <c r="AD760" s="73"/>
      <c r="AE760" s="73"/>
      <c r="AF760" s="73"/>
      <c r="AG760" s="73"/>
      <c r="AH760" s="73"/>
      <c r="AI760" s="73"/>
      <c r="AJ760" s="73"/>
      <c r="AK760" s="73"/>
      <c r="AL760" s="73"/>
      <c r="AM760" s="73"/>
      <c r="AN760" s="73"/>
      <c r="AO760" s="73"/>
      <c r="AP760" s="71"/>
      <c r="AQ760" s="73"/>
      <c r="AR760" s="73"/>
      <c r="AS760" s="73"/>
      <c r="AT760" s="73"/>
      <c r="AU760" s="69"/>
      <c r="AV760" s="73"/>
      <c r="AW760" s="73"/>
    </row>
    <row r="761" spans="1:49" ht="14.25" x14ac:dyDescent="0.2">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c r="AA761" s="69"/>
      <c r="AB761" s="69"/>
      <c r="AC761" s="69"/>
      <c r="AD761" s="73"/>
      <c r="AE761" s="73"/>
      <c r="AF761" s="73"/>
      <c r="AG761" s="73"/>
      <c r="AH761" s="73"/>
      <c r="AI761" s="73"/>
      <c r="AJ761" s="73"/>
      <c r="AK761" s="73"/>
      <c r="AL761" s="73"/>
      <c r="AM761" s="73"/>
      <c r="AN761" s="73"/>
      <c r="AO761" s="73"/>
      <c r="AP761" s="71"/>
      <c r="AQ761" s="73"/>
      <c r="AR761" s="73"/>
      <c r="AS761" s="73"/>
      <c r="AT761" s="73"/>
      <c r="AU761" s="69"/>
      <c r="AV761" s="73"/>
      <c r="AW761" s="73"/>
    </row>
    <row r="762" spans="1:49" ht="14.25" x14ac:dyDescent="0.2">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c r="AA762" s="69"/>
      <c r="AB762" s="69"/>
      <c r="AC762" s="69"/>
      <c r="AD762" s="73"/>
      <c r="AE762" s="73"/>
      <c r="AF762" s="73"/>
      <c r="AG762" s="73"/>
      <c r="AH762" s="73"/>
      <c r="AI762" s="73"/>
      <c r="AJ762" s="73"/>
      <c r="AK762" s="73"/>
      <c r="AL762" s="73"/>
      <c r="AM762" s="73"/>
      <c r="AN762" s="73"/>
      <c r="AO762" s="73"/>
      <c r="AP762" s="71"/>
      <c r="AQ762" s="73"/>
      <c r="AR762" s="73"/>
      <c r="AS762" s="73"/>
      <c r="AT762" s="73"/>
      <c r="AU762" s="69"/>
      <c r="AV762" s="73"/>
      <c r="AW762" s="73"/>
    </row>
    <row r="763" spans="1:49" ht="14.25" x14ac:dyDescent="0.2">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c r="AA763" s="69"/>
      <c r="AB763" s="69"/>
      <c r="AC763" s="69"/>
      <c r="AD763" s="73"/>
      <c r="AE763" s="73"/>
      <c r="AF763" s="73"/>
      <c r="AG763" s="73"/>
      <c r="AH763" s="73"/>
      <c r="AI763" s="73"/>
      <c r="AJ763" s="73"/>
      <c r="AK763" s="73"/>
      <c r="AL763" s="73"/>
      <c r="AM763" s="73"/>
      <c r="AN763" s="73"/>
      <c r="AO763" s="73"/>
      <c r="AP763" s="71"/>
      <c r="AQ763" s="73"/>
      <c r="AR763" s="73"/>
      <c r="AS763" s="73"/>
      <c r="AT763" s="73"/>
      <c r="AU763" s="69"/>
      <c r="AV763" s="73"/>
      <c r="AW763" s="73"/>
    </row>
    <row r="764" spans="1:49" ht="14.25" x14ac:dyDescent="0.2">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c r="AA764" s="69"/>
      <c r="AB764" s="69"/>
      <c r="AC764" s="69"/>
      <c r="AD764" s="73"/>
      <c r="AE764" s="73"/>
      <c r="AF764" s="73"/>
      <c r="AG764" s="73"/>
      <c r="AH764" s="73"/>
      <c r="AI764" s="73"/>
      <c r="AJ764" s="73"/>
      <c r="AK764" s="73"/>
      <c r="AL764" s="73"/>
      <c r="AM764" s="73"/>
      <c r="AN764" s="73"/>
      <c r="AO764" s="73"/>
      <c r="AP764" s="71"/>
      <c r="AQ764" s="73"/>
      <c r="AR764" s="73"/>
      <c r="AS764" s="73"/>
      <c r="AT764" s="73"/>
      <c r="AU764" s="69"/>
      <c r="AV764" s="73"/>
      <c r="AW764" s="73"/>
    </row>
    <row r="765" spans="1:49" ht="14.25" x14ac:dyDescent="0.2">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c r="AA765" s="69"/>
      <c r="AB765" s="69"/>
      <c r="AC765" s="69"/>
      <c r="AD765" s="73"/>
      <c r="AE765" s="73"/>
      <c r="AF765" s="73"/>
      <c r="AG765" s="73"/>
      <c r="AH765" s="73"/>
      <c r="AI765" s="73"/>
      <c r="AJ765" s="73"/>
      <c r="AK765" s="73"/>
      <c r="AL765" s="73"/>
      <c r="AM765" s="73"/>
      <c r="AN765" s="73"/>
      <c r="AO765" s="73"/>
      <c r="AP765" s="71"/>
      <c r="AQ765" s="73"/>
      <c r="AR765" s="73"/>
      <c r="AS765" s="73"/>
      <c r="AT765" s="73"/>
      <c r="AU765" s="69"/>
      <c r="AV765" s="73"/>
      <c r="AW765" s="73"/>
    </row>
    <row r="766" spans="1:49" ht="14.25" x14ac:dyDescent="0.2">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c r="AA766" s="69"/>
      <c r="AB766" s="69"/>
      <c r="AC766" s="69"/>
      <c r="AD766" s="73"/>
      <c r="AE766" s="73"/>
      <c r="AF766" s="73"/>
      <c r="AG766" s="73"/>
      <c r="AH766" s="73"/>
      <c r="AI766" s="73"/>
      <c r="AJ766" s="73"/>
      <c r="AK766" s="73"/>
      <c r="AL766" s="73"/>
      <c r="AM766" s="73"/>
      <c r="AN766" s="73"/>
      <c r="AO766" s="73"/>
      <c r="AP766" s="71"/>
      <c r="AQ766" s="73"/>
      <c r="AR766" s="73"/>
      <c r="AS766" s="73"/>
      <c r="AT766" s="73"/>
      <c r="AU766" s="69"/>
      <c r="AV766" s="73"/>
      <c r="AW766" s="73"/>
    </row>
    <row r="767" spans="1:49" ht="14.25" x14ac:dyDescent="0.2">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c r="AA767" s="69"/>
      <c r="AB767" s="69"/>
      <c r="AC767" s="69"/>
      <c r="AD767" s="73"/>
      <c r="AE767" s="73"/>
      <c r="AF767" s="73"/>
      <c r="AG767" s="73"/>
      <c r="AH767" s="73"/>
      <c r="AI767" s="73"/>
      <c r="AJ767" s="73"/>
      <c r="AK767" s="73"/>
      <c r="AL767" s="73"/>
      <c r="AM767" s="73"/>
      <c r="AN767" s="73"/>
      <c r="AO767" s="73"/>
      <c r="AP767" s="71"/>
      <c r="AQ767" s="73"/>
      <c r="AR767" s="73"/>
      <c r="AS767" s="73"/>
      <c r="AT767" s="73"/>
      <c r="AU767" s="69"/>
      <c r="AV767" s="73"/>
      <c r="AW767" s="73"/>
    </row>
    <row r="768" spans="1:49" ht="14.25" x14ac:dyDescent="0.2">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c r="AA768" s="69"/>
      <c r="AB768" s="69"/>
      <c r="AC768" s="69"/>
      <c r="AD768" s="73"/>
      <c r="AE768" s="73"/>
      <c r="AF768" s="73"/>
      <c r="AG768" s="73"/>
      <c r="AH768" s="73"/>
      <c r="AI768" s="73"/>
      <c r="AJ768" s="73"/>
      <c r="AK768" s="73"/>
      <c r="AL768" s="73"/>
      <c r="AM768" s="73"/>
      <c r="AN768" s="73"/>
      <c r="AO768" s="73"/>
      <c r="AP768" s="71"/>
      <c r="AQ768" s="73"/>
      <c r="AR768" s="73"/>
      <c r="AS768" s="73"/>
      <c r="AT768" s="73"/>
      <c r="AU768" s="69"/>
      <c r="AV768" s="73"/>
      <c r="AW768" s="73"/>
    </row>
    <row r="769" spans="1:49" ht="14.25" x14ac:dyDescent="0.2">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c r="AA769" s="69"/>
      <c r="AB769" s="69"/>
      <c r="AC769" s="69"/>
      <c r="AD769" s="73"/>
      <c r="AE769" s="73"/>
      <c r="AF769" s="73"/>
      <c r="AG769" s="73"/>
      <c r="AH769" s="73"/>
      <c r="AI769" s="73"/>
      <c r="AJ769" s="73"/>
      <c r="AK769" s="73"/>
      <c r="AL769" s="73"/>
      <c r="AM769" s="73"/>
      <c r="AN769" s="73"/>
      <c r="AO769" s="73"/>
      <c r="AP769" s="71"/>
      <c r="AQ769" s="73"/>
      <c r="AR769" s="73"/>
      <c r="AS769" s="73"/>
      <c r="AT769" s="73"/>
      <c r="AU769" s="69"/>
      <c r="AV769" s="73"/>
      <c r="AW769" s="73"/>
    </row>
    <row r="770" spans="1:49" ht="14.25" x14ac:dyDescent="0.2">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c r="AA770" s="69"/>
      <c r="AB770" s="69"/>
      <c r="AC770" s="69"/>
      <c r="AD770" s="73"/>
      <c r="AE770" s="73"/>
      <c r="AF770" s="73"/>
      <c r="AG770" s="73"/>
      <c r="AH770" s="73"/>
      <c r="AI770" s="73"/>
      <c r="AJ770" s="73"/>
      <c r="AK770" s="73"/>
      <c r="AL770" s="73"/>
      <c r="AM770" s="73"/>
      <c r="AN770" s="73"/>
      <c r="AO770" s="73"/>
      <c r="AP770" s="71"/>
      <c r="AQ770" s="73"/>
      <c r="AR770" s="73"/>
      <c r="AS770" s="73"/>
      <c r="AT770" s="73"/>
      <c r="AU770" s="69"/>
      <c r="AV770" s="73"/>
      <c r="AW770" s="73"/>
    </row>
    <row r="771" spans="1:49" ht="14.25" x14ac:dyDescent="0.2">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c r="AA771" s="69"/>
      <c r="AB771" s="69"/>
      <c r="AC771" s="69"/>
      <c r="AD771" s="73"/>
      <c r="AE771" s="73"/>
      <c r="AF771" s="73"/>
      <c r="AG771" s="73"/>
      <c r="AH771" s="73"/>
      <c r="AI771" s="73"/>
      <c r="AJ771" s="73"/>
      <c r="AK771" s="73"/>
      <c r="AL771" s="73"/>
      <c r="AM771" s="73"/>
      <c r="AN771" s="73"/>
      <c r="AO771" s="73"/>
      <c r="AP771" s="71"/>
      <c r="AQ771" s="73"/>
      <c r="AR771" s="73"/>
      <c r="AS771" s="73"/>
      <c r="AT771" s="73"/>
      <c r="AU771" s="69"/>
      <c r="AV771" s="73"/>
      <c r="AW771" s="73"/>
    </row>
    <row r="772" spans="1:49" ht="14.25" x14ac:dyDescent="0.2">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c r="AA772" s="69"/>
      <c r="AB772" s="69"/>
      <c r="AC772" s="69"/>
      <c r="AD772" s="73"/>
      <c r="AE772" s="73"/>
      <c r="AF772" s="73"/>
      <c r="AG772" s="73"/>
      <c r="AH772" s="73"/>
      <c r="AI772" s="73"/>
      <c r="AJ772" s="73"/>
      <c r="AK772" s="73"/>
      <c r="AL772" s="73"/>
      <c r="AM772" s="73"/>
      <c r="AN772" s="73"/>
      <c r="AO772" s="73"/>
      <c r="AP772" s="71"/>
      <c r="AQ772" s="73"/>
      <c r="AR772" s="73"/>
      <c r="AS772" s="73"/>
      <c r="AT772" s="73"/>
      <c r="AU772" s="69"/>
      <c r="AV772" s="73"/>
      <c r="AW772" s="73"/>
    </row>
    <row r="773" spans="1:49" ht="14.25" x14ac:dyDescent="0.2">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c r="AA773" s="69"/>
      <c r="AB773" s="69"/>
      <c r="AC773" s="69"/>
      <c r="AD773" s="73"/>
      <c r="AE773" s="73"/>
      <c r="AF773" s="73"/>
      <c r="AG773" s="73"/>
      <c r="AH773" s="73"/>
      <c r="AI773" s="73"/>
      <c r="AJ773" s="73"/>
      <c r="AK773" s="73"/>
      <c r="AL773" s="73"/>
      <c r="AM773" s="73"/>
      <c r="AN773" s="73"/>
      <c r="AO773" s="73"/>
      <c r="AP773" s="71"/>
      <c r="AQ773" s="73"/>
      <c r="AR773" s="73"/>
      <c r="AS773" s="73"/>
      <c r="AT773" s="73"/>
      <c r="AU773" s="69"/>
      <c r="AV773" s="73"/>
      <c r="AW773" s="73"/>
    </row>
    <row r="774" spans="1:49" ht="14.25" x14ac:dyDescent="0.2">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69"/>
      <c r="AB774" s="69"/>
      <c r="AC774" s="69"/>
      <c r="AD774" s="73"/>
      <c r="AE774" s="73"/>
      <c r="AF774" s="73"/>
      <c r="AG774" s="73"/>
      <c r="AH774" s="73"/>
      <c r="AI774" s="73"/>
      <c r="AJ774" s="73"/>
      <c r="AK774" s="73"/>
      <c r="AL774" s="73"/>
      <c r="AM774" s="73"/>
      <c r="AN774" s="73"/>
      <c r="AO774" s="73"/>
      <c r="AP774" s="71"/>
      <c r="AQ774" s="73"/>
      <c r="AR774" s="73"/>
      <c r="AS774" s="73"/>
      <c r="AT774" s="73"/>
      <c r="AU774" s="69"/>
      <c r="AV774" s="73"/>
      <c r="AW774" s="73"/>
    </row>
    <row r="775" spans="1:49" ht="14.25" x14ac:dyDescent="0.2">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c r="AA775" s="69"/>
      <c r="AB775" s="69"/>
      <c r="AC775" s="69"/>
      <c r="AD775" s="73"/>
      <c r="AE775" s="73"/>
      <c r="AF775" s="73"/>
      <c r="AG775" s="73"/>
      <c r="AH775" s="73"/>
      <c r="AI775" s="73"/>
      <c r="AJ775" s="73"/>
      <c r="AK775" s="73"/>
      <c r="AL775" s="73"/>
      <c r="AM775" s="73"/>
      <c r="AN775" s="73"/>
      <c r="AO775" s="73"/>
      <c r="AP775" s="71"/>
      <c r="AQ775" s="73"/>
      <c r="AR775" s="73"/>
      <c r="AS775" s="73"/>
      <c r="AT775" s="73"/>
      <c r="AU775" s="69"/>
      <c r="AV775" s="73"/>
      <c r="AW775" s="73"/>
    </row>
    <row r="776" spans="1:49" ht="14.25" x14ac:dyDescent="0.2">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c r="AA776" s="69"/>
      <c r="AB776" s="69"/>
      <c r="AC776" s="69"/>
      <c r="AD776" s="73"/>
      <c r="AE776" s="73"/>
      <c r="AF776" s="73"/>
      <c r="AG776" s="73"/>
      <c r="AH776" s="73"/>
      <c r="AI776" s="73"/>
      <c r="AJ776" s="73"/>
      <c r="AK776" s="73"/>
      <c r="AL776" s="73"/>
      <c r="AM776" s="73"/>
      <c r="AN776" s="73"/>
      <c r="AO776" s="73"/>
      <c r="AP776" s="71"/>
      <c r="AQ776" s="73"/>
      <c r="AR776" s="73"/>
      <c r="AS776" s="73"/>
      <c r="AT776" s="73"/>
      <c r="AU776" s="69"/>
      <c r="AV776" s="73"/>
      <c r="AW776" s="73"/>
    </row>
    <row r="777" spans="1:49" ht="14.25" x14ac:dyDescent="0.2">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c r="AA777" s="69"/>
      <c r="AB777" s="69"/>
      <c r="AC777" s="69"/>
      <c r="AD777" s="73"/>
      <c r="AE777" s="73"/>
      <c r="AF777" s="73"/>
      <c r="AG777" s="73"/>
      <c r="AH777" s="73"/>
      <c r="AI777" s="73"/>
      <c r="AJ777" s="73"/>
      <c r="AK777" s="73"/>
      <c r="AL777" s="73"/>
      <c r="AM777" s="73"/>
      <c r="AN777" s="73"/>
      <c r="AO777" s="73"/>
      <c r="AP777" s="71"/>
      <c r="AQ777" s="73"/>
      <c r="AR777" s="73"/>
      <c r="AS777" s="73"/>
      <c r="AT777" s="73"/>
      <c r="AU777" s="69"/>
      <c r="AV777" s="73"/>
      <c r="AW777" s="73"/>
    </row>
    <row r="778" spans="1:49" ht="14.25" x14ac:dyDescent="0.2">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c r="AA778" s="69"/>
      <c r="AB778" s="69"/>
      <c r="AC778" s="69"/>
      <c r="AD778" s="73"/>
      <c r="AE778" s="73"/>
      <c r="AF778" s="73"/>
      <c r="AG778" s="73"/>
      <c r="AH778" s="73"/>
      <c r="AI778" s="73"/>
      <c r="AJ778" s="73"/>
      <c r="AK778" s="73"/>
      <c r="AL778" s="73"/>
      <c r="AM778" s="73"/>
      <c r="AN778" s="73"/>
      <c r="AO778" s="73"/>
      <c r="AP778" s="71"/>
      <c r="AQ778" s="73"/>
      <c r="AR778" s="73"/>
      <c r="AS778" s="73"/>
      <c r="AT778" s="73"/>
      <c r="AU778" s="69"/>
      <c r="AV778" s="73"/>
      <c r="AW778" s="73"/>
    </row>
    <row r="779" spans="1:49" ht="14.25" x14ac:dyDescent="0.2">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c r="AA779" s="69"/>
      <c r="AB779" s="69"/>
      <c r="AC779" s="69"/>
      <c r="AD779" s="73"/>
      <c r="AE779" s="73"/>
      <c r="AF779" s="73"/>
      <c r="AG779" s="73"/>
      <c r="AH779" s="73"/>
      <c r="AI779" s="73"/>
      <c r="AJ779" s="73"/>
      <c r="AK779" s="73"/>
      <c r="AL779" s="73"/>
      <c r="AM779" s="73"/>
      <c r="AN779" s="73"/>
      <c r="AO779" s="73"/>
      <c r="AP779" s="71"/>
      <c r="AQ779" s="73"/>
      <c r="AR779" s="73"/>
      <c r="AS779" s="73"/>
      <c r="AT779" s="73"/>
      <c r="AU779" s="69"/>
      <c r="AV779" s="73"/>
      <c r="AW779" s="73"/>
    </row>
    <row r="780" spans="1:49" ht="14.25" x14ac:dyDescent="0.2">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c r="AA780" s="69"/>
      <c r="AB780" s="69"/>
      <c r="AC780" s="69"/>
      <c r="AD780" s="73"/>
      <c r="AE780" s="73"/>
      <c r="AF780" s="73"/>
      <c r="AG780" s="73"/>
      <c r="AH780" s="73"/>
      <c r="AI780" s="73"/>
      <c r="AJ780" s="73"/>
      <c r="AK780" s="73"/>
      <c r="AL780" s="73"/>
      <c r="AM780" s="73"/>
      <c r="AN780" s="73"/>
      <c r="AO780" s="73"/>
      <c r="AP780" s="71"/>
      <c r="AQ780" s="73"/>
      <c r="AR780" s="73"/>
      <c r="AS780" s="73"/>
      <c r="AT780" s="73"/>
      <c r="AU780" s="69"/>
      <c r="AV780" s="73"/>
      <c r="AW780" s="73"/>
    </row>
    <row r="781" spans="1:49" ht="14.25" x14ac:dyDescent="0.2">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c r="AA781" s="69"/>
      <c r="AB781" s="69"/>
      <c r="AC781" s="69"/>
      <c r="AD781" s="73"/>
      <c r="AE781" s="73"/>
      <c r="AF781" s="73"/>
      <c r="AG781" s="73"/>
      <c r="AH781" s="73"/>
      <c r="AI781" s="73"/>
      <c r="AJ781" s="73"/>
      <c r="AK781" s="73"/>
      <c r="AL781" s="73"/>
      <c r="AM781" s="73"/>
      <c r="AN781" s="73"/>
      <c r="AO781" s="73"/>
      <c r="AP781" s="71"/>
      <c r="AQ781" s="73"/>
      <c r="AR781" s="73"/>
      <c r="AS781" s="73"/>
      <c r="AT781" s="73"/>
      <c r="AU781" s="69"/>
      <c r="AV781" s="73"/>
      <c r="AW781" s="73"/>
    </row>
    <row r="782" spans="1:49" ht="14.25" x14ac:dyDescent="0.2">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c r="AA782" s="69"/>
      <c r="AB782" s="69"/>
      <c r="AC782" s="69"/>
      <c r="AD782" s="73"/>
      <c r="AE782" s="73"/>
      <c r="AF782" s="73"/>
      <c r="AG782" s="73"/>
      <c r="AH782" s="73"/>
      <c r="AI782" s="73"/>
      <c r="AJ782" s="73"/>
      <c r="AK782" s="73"/>
      <c r="AL782" s="73"/>
      <c r="AM782" s="73"/>
      <c r="AN782" s="73"/>
      <c r="AO782" s="73"/>
      <c r="AP782" s="71"/>
      <c r="AQ782" s="73"/>
      <c r="AR782" s="73"/>
      <c r="AS782" s="73"/>
      <c r="AT782" s="73"/>
      <c r="AU782" s="69"/>
      <c r="AV782" s="73"/>
      <c r="AW782" s="73"/>
    </row>
    <row r="783" spans="1:49" ht="14.25" x14ac:dyDescent="0.2">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c r="AA783" s="69"/>
      <c r="AB783" s="69"/>
      <c r="AC783" s="69"/>
      <c r="AD783" s="73"/>
      <c r="AE783" s="73"/>
      <c r="AF783" s="73"/>
      <c r="AG783" s="73"/>
      <c r="AH783" s="73"/>
      <c r="AI783" s="73"/>
      <c r="AJ783" s="73"/>
      <c r="AK783" s="73"/>
      <c r="AL783" s="73"/>
      <c r="AM783" s="73"/>
      <c r="AN783" s="73"/>
      <c r="AO783" s="73"/>
      <c r="AP783" s="71"/>
      <c r="AQ783" s="73"/>
      <c r="AR783" s="73"/>
      <c r="AS783" s="73"/>
      <c r="AT783" s="73"/>
      <c r="AU783" s="69"/>
      <c r="AV783" s="73"/>
      <c r="AW783" s="73"/>
    </row>
    <row r="784" spans="1:49" ht="14.25" x14ac:dyDescent="0.2">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c r="AA784" s="69"/>
      <c r="AB784" s="69"/>
      <c r="AC784" s="69"/>
      <c r="AD784" s="73"/>
      <c r="AE784" s="73"/>
      <c r="AF784" s="73"/>
      <c r="AG784" s="73"/>
      <c r="AH784" s="73"/>
      <c r="AI784" s="73"/>
      <c r="AJ784" s="73"/>
      <c r="AK784" s="73"/>
      <c r="AL784" s="73"/>
      <c r="AM784" s="73"/>
      <c r="AN784" s="73"/>
      <c r="AO784" s="73"/>
      <c r="AP784" s="71"/>
      <c r="AQ784" s="73"/>
      <c r="AR784" s="73"/>
      <c r="AS784" s="73"/>
      <c r="AT784" s="73"/>
      <c r="AU784" s="69"/>
      <c r="AV784" s="73"/>
      <c r="AW784" s="73"/>
    </row>
    <row r="785" spans="1:49" ht="14.25" x14ac:dyDescent="0.2">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69"/>
      <c r="AB785" s="69"/>
      <c r="AC785" s="69"/>
      <c r="AD785" s="73"/>
      <c r="AE785" s="73"/>
      <c r="AF785" s="73"/>
      <c r="AG785" s="73"/>
      <c r="AH785" s="73"/>
      <c r="AI785" s="73"/>
      <c r="AJ785" s="73"/>
      <c r="AK785" s="73"/>
      <c r="AL785" s="73"/>
      <c r="AM785" s="73"/>
      <c r="AN785" s="73"/>
      <c r="AO785" s="73"/>
      <c r="AP785" s="71"/>
      <c r="AQ785" s="73"/>
      <c r="AR785" s="73"/>
      <c r="AS785" s="73"/>
      <c r="AT785" s="73"/>
      <c r="AU785" s="69"/>
      <c r="AV785" s="73"/>
      <c r="AW785" s="73"/>
    </row>
    <row r="786" spans="1:49" ht="14.25" x14ac:dyDescent="0.2">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c r="AA786" s="69"/>
      <c r="AB786" s="69"/>
      <c r="AC786" s="69"/>
      <c r="AD786" s="73"/>
      <c r="AE786" s="73"/>
      <c r="AF786" s="73"/>
      <c r="AG786" s="73"/>
      <c r="AH786" s="73"/>
      <c r="AI786" s="73"/>
      <c r="AJ786" s="73"/>
      <c r="AK786" s="73"/>
      <c r="AL786" s="73"/>
      <c r="AM786" s="73"/>
      <c r="AN786" s="73"/>
      <c r="AO786" s="73"/>
      <c r="AP786" s="71"/>
      <c r="AQ786" s="73"/>
      <c r="AR786" s="73"/>
      <c r="AS786" s="73"/>
      <c r="AT786" s="73"/>
      <c r="AU786" s="69"/>
      <c r="AV786" s="73"/>
      <c r="AW786" s="73"/>
    </row>
    <row r="787" spans="1:49" ht="14.25" x14ac:dyDescent="0.2">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c r="AA787" s="69"/>
      <c r="AB787" s="69"/>
      <c r="AC787" s="69"/>
      <c r="AD787" s="73"/>
      <c r="AE787" s="73"/>
      <c r="AF787" s="73"/>
      <c r="AG787" s="73"/>
      <c r="AH787" s="73"/>
      <c r="AI787" s="73"/>
      <c r="AJ787" s="73"/>
      <c r="AK787" s="73"/>
      <c r="AL787" s="73"/>
      <c r="AM787" s="73"/>
      <c r="AN787" s="73"/>
      <c r="AO787" s="73"/>
      <c r="AP787" s="71"/>
      <c r="AQ787" s="73"/>
      <c r="AR787" s="73"/>
      <c r="AS787" s="73"/>
      <c r="AT787" s="73"/>
      <c r="AU787" s="69"/>
      <c r="AV787" s="73"/>
      <c r="AW787" s="73"/>
    </row>
    <row r="788" spans="1:49" ht="14.25" x14ac:dyDescent="0.2">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c r="AA788" s="69"/>
      <c r="AB788" s="69"/>
      <c r="AC788" s="69"/>
      <c r="AD788" s="73"/>
      <c r="AE788" s="73"/>
      <c r="AF788" s="73"/>
      <c r="AG788" s="73"/>
      <c r="AH788" s="73"/>
      <c r="AI788" s="73"/>
      <c r="AJ788" s="73"/>
      <c r="AK788" s="73"/>
      <c r="AL788" s="73"/>
      <c r="AM788" s="73"/>
      <c r="AN788" s="73"/>
      <c r="AO788" s="73"/>
      <c r="AP788" s="71"/>
      <c r="AQ788" s="73"/>
      <c r="AR788" s="73"/>
      <c r="AS788" s="73"/>
      <c r="AT788" s="73"/>
      <c r="AU788" s="69"/>
      <c r="AV788" s="73"/>
      <c r="AW788" s="73"/>
    </row>
    <row r="789" spans="1:49" ht="14.25" x14ac:dyDescent="0.2">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c r="AA789" s="69"/>
      <c r="AB789" s="69"/>
      <c r="AC789" s="69"/>
      <c r="AD789" s="73"/>
      <c r="AE789" s="73"/>
      <c r="AF789" s="73"/>
      <c r="AG789" s="73"/>
      <c r="AH789" s="73"/>
      <c r="AI789" s="73"/>
      <c r="AJ789" s="73"/>
      <c r="AK789" s="73"/>
      <c r="AL789" s="73"/>
      <c r="AM789" s="73"/>
      <c r="AN789" s="73"/>
      <c r="AO789" s="73"/>
      <c r="AP789" s="71"/>
      <c r="AQ789" s="73"/>
      <c r="AR789" s="73"/>
      <c r="AS789" s="73"/>
      <c r="AT789" s="73"/>
      <c r="AU789" s="69"/>
      <c r="AV789" s="73"/>
      <c r="AW789" s="73"/>
    </row>
    <row r="790" spans="1:49" ht="14.25" x14ac:dyDescent="0.2">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c r="AA790" s="69"/>
      <c r="AB790" s="69"/>
      <c r="AC790" s="69"/>
      <c r="AD790" s="73"/>
      <c r="AE790" s="73"/>
      <c r="AF790" s="73"/>
      <c r="AG790" s="73"/>
      <c r="AH790" s="73"/>
      <c r="AI790" s="73"/>
      <c r="AJ790" s="73"/>
      <c r="AK790" s="73"/>
      <c r="AL790" s="73"/>
      <c r="AM790" s="73"/>
      <c r="AN790" s="73"/>
      <c r="AO790" s="73"/>
      <c r="AP790" s="71"/>
      <c r="AQ790" s="73"/>
      <c r="AR790" s="73"/>
      <c r="AS790" s="73"/>
      <c r="AT790" s="73"/>
      <c r="AU790" s="69"/>
      <c r="AV790" s="73"/>
      <c r="AW790" s="73"/>
    </row>
    <row r="791" spans="1:49" ht="14.25" x14ac:dyDescent="0.2">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c r="AA791" s="69"/>
      <c r="AB791" s="69"/>
      <c r="AC791" s="69"/>
      <c r="AD791" s="73"/>
      <c r="AE791" s="73"/>
      <c r="AF791" s="73"/>
      <c r="AG791" s="73"/>
      <c r="AH791" s="73"/>
      <c r="AI791" s="73"/>
      <c r="AJ791" s="73"/>
      <c r="AK791" s="73"/>
      <c r="AL791" s="73"/>
      <c r="AM791" s="73"/>
      <c r="AN791" s="73"/>
      <c r="AO791" s="73"/>
      <c r="AP791" s="71"/>
      <c r="AQ791" s="73"/>
      <c r="AR791" s="73"/>
      <c r="AS791" s="73"/>
      <c r="AT791" s="73"/>
      <c r="AU791" s="69"/>
      <c r="AV791" s="73"/>
      <c r="AW791" s="73"/>
    </row>
    <row r="792" spans="1:49" ht="14.25" x14ac:dyDescent="0.2">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c r="AA792" s="69"/>
      <c r="AB792" s="69"/>
      <c r="AC792" s="69"/>
      <c r="AD792" s="73"/>
      <c r="AE792" s="73"/>
      <c r="AF792" s="73"/>
      <c r="AG792" s="73"/>
      <c r="AH792" s="73"/>
      <c r="AI792" s="73"/>
      <c r="AJ792" s="73"/>
      <c r="AK792" s="73"/>
      <c r="AL792" s="73"/>
      <c r="AM792" s="73"/>
      <c r="AN792" s="73"/>
      <c r="AO792" s="73"/>
      <c r="AP792" s="71"/>
      <c r="AQ792" s="73"/>
      <c r="AR792" s="73"/>
      <c r="AS792" s="73"/>
      <c r="AT792" s="73"/>
      <c r="AU792" s="69"/>
      <c r="AV792" s="73"/>
      <c r="AW792" s="73"/>
    </row>
    <row r="793" spans="1:49" ht="14.25" x14ac:dyDescent="0.2">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c r="AA793" s="69"/>
      <c r="AB793" s="69"/>
      <c r="AC793" s="69"/>
      <c r="AD793" s="73"/>
      <c r="AE793" s="73"/>
      <c r="AF793" s="73"/>
      <c r="AG793" s="73"/>
      <c r="AH793" s="73"/>
      <c r="AI793" s="73"/>
      <c r="AJ793" s="73"/>
      <c r="AK793" s="73"/>
      <c r="AL793" s="73"/>
      <c r="AM793" s="73"/>
      <c r="AN793" s="73"/>
      <c r="AO793" s="73"/>
      <c r="AP793" s="71"/>
      <c r="AQ793" s="73"/>
      <c r="AR793" s="73"/>
      <c r="AS793" s="73"/>
      <c r="AT793" s="73"/>
      <c r="AU793" s="69"/>
      <c r="AV793" s="73"/>
      <c r="AW793" s="73"/>
    </row>
    <row r="794" spans="1:49" ht="14.25" x14ac:dyDescent="0.2">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c r="AA794" s="69"/>
      <c r="AB794" s="69"/>
      <c r="AC794" s="69"/>
      <c r="AD794" s="73"/>
      <c r="AE794" s="73"/>
      <c r="AF794" s="73"/>
      <c r="AG794" s="73"/>
      <c r="AH794" s="73"/>
      <c r="AI794" s="73"/>
      <c r="AJ794" s="73"/>
      <c r="AK794" s="73"/>
      <c r="AL794" s="73"/>
      <c r="AM794" s="73"/>
      <c r="AN794" s="73"/>
      <c r="AO794" s="73"/>
      <c r="AP794" s="71"/>
      <c r="AQ794" s="73"/>
      <c r="AR794" s="73"/>
      <c r="AS794" s="73"/>
      <c r="AT794" s="73"/>
      <c r="AU794" s="69"/>
      <c r="AV794" s="73"/>
      <c r="AW794" s="73"/>
    </row>
    <row r="795" spans="1:49" ht="14.25" x14ac:dyDescent="0.2">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69"/>
      <c r="AB795" s="69"/>
      <c r="AC795" s="69"/>
      <c r="AD795" s="73"/>
      <c r="AE795" s="73"/>
      <c r="AF795" s="73"/>
      <c r="AG795" s="73"/>
      <c r="AH795" s="73"/>
      <c r="AI795" s="73"/>
      <c r="AJ795" s="73"/>
      <c r="AK795" s="73"/>
      <c r="AL795" s="73"/>
      <c r="AM795" s="73"/>
      <c r="AN795" s="73"/>
      <c r="AO795" s="73"/>
      <c r="AP795" s="71"/>
      <c r="AQ795" s="73"/>
      <c r="AR795" s="73"/>
      <c r="AS795" s="73"/>
      <c r="AT795" s="73"/>
      <c r="AU795" s="69"/>
      <c r="AV795" s="73"/>
      <c r="AW795" s="73"/>
    </row>
    <row r="796" spans="1:49" ht="14.25" x14ac:dyDescent="0.2">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c r="AA796" s="69"/>
      <c r="AB796" s="69"/>
      <c r="AC796" s="69"/>
      <c r="AD796" s="73"/>
      <c r="AE796" s="73"/>
      <c r="AF796" s="73"/>
      <c r="AG796" s="73"/>
      <c r="AH796" s="73"/>
      <c r="AI796" s="73"/>
      <c r="AJ796" s="73"/>
      <c r="AK796" s="73"/>
      <c r="AL796" s="73"/>
      <c r="AM796" s="73"/>
      <c r="AN796" s="73"/>
      <c r="AO796" s="73"/>
      <c r="AP796" s="71"/>
      <c r="AQ796" s="73"/>
      <c r="AR796" s="73"/>
      <c r="AS796" s="73"/>
      <c r="AT796" s="73"/>
      <c r="AU796" s="69"/>
      <c r="AV796" s="73"/>
      <c r="AW796" s="73"/>
    </row>
    <row r="797" spans="1:49" ht="14.25" x14ac:dyDescent="0.2">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c r="AA797" s="69"/>
      <c r="AB797" s="69"/>
      <c r="AC797" s="69"/>
      <c r="AD797" s="73"/>
      <c r="AE797" s="73"/>
      <c r="AF797" s="73"/>
      <c r="AG797" s="73"/>
      <c r="AH797" s="73"/>
      <c r="AI797" s="73"/>
      <c r="AJ797" s="73"/>
      <c r="AK797" s="73"/>
      <c r="AL797" s="73"/>
      <c r="AM797" s="73"/>
      <c r="AN797" s="73"/>
      <c r="AO797" s="73"/>
      <c r="AP797" s="71"/>
      <c r="AQ797" s="73"/>
      <c r="AR797" s="73"/>
      <c r="AS797" s="73"/>
      <c r="AT797" s="73"/>
      <c r="AU797" s="69"/>
      <c r="AV797" s="73"/>
      <c r="AW797" s="73"/>
    </row>
    <row r="798" spans="1:49" ht="14.25" x14ac:dyDescent="0.2">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c r="AA798" s="69"/>
      <c r="AB798" s="69"/>
      <c r="AC798" s="69"/>
      <c r="AD798" s="73"/>
      <c r="AE798" s="73"/>
      <c r="AF798" s="73"/>
      <c r="AG798" s="73"/>
      <c r="AH798" s="73"/>
      <c r="AI798" s="73"/>
      <c r="AJ798" s="73"/>
      <c r="AK798" s="73"/>
      <c r="AL798" s="73"/>
      <c r="AM798" s="73"/>
      <c r="AN798" s="73"/>
      <c r="AO798" s="73"/>
      <c r="AP798" s="71"/>
      <c r="AQ798" s="73"/>
      <c r="AR798" s="73"/>
      <c r="AS798" s="73"/>
      <c r="AT798" s="73"/>
      <c r="AU798" s="69"/>
      <c r="AV798" s="73"/>
      <c r="AW798" s="73"/>
    </row>
    <row r="799" spans="1:49" ht="14.25" x14ac:dyDescent="0.2">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c r="AA799" s="69"/>
      <c r="AB799" s="69"/>
      <c r="AC799" s="69"/>
      <c r="AD799" s="73"/>
      <c r="AE799" s="73"/>
      <c r="AF799" s="73"/>
      <c r="AG799" s="73"/>
      <c r="AH799" s="73"/>
      <c r="AI799" s="73"/>
      <c r="AJ799" s="73"/>
      <c r="AK799" s="73"/>
      <c r="AL799" s="73"/>
      <c r="AM799" s="73"/>
      <c r="AN799" s="73"/>
      <c r="AO799" s="73"/>
      <c r="AP799" s="71"/>
      <c r="AQ799" s="73"/>
      <c r="AR799" s="73"/>
      <c r="AS799" s="73"/>
      <c r="AT799" s="73"/>
      <c r="AU799" s="69"/>
      <c r="AV799" s="73"/>
      <c r="AW799" s="73"/>
    </row>
    <row r="800" spans="1:49" ht="14.25" x14ac:dyDescent="0.2">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c r="AA800" s="69"/>
      <c r="AB800" s="69"/>
      <c r="AC800" s="69"/>
      <c r="AD800" s="73"/>
      <c r="AE800" s="73"/>
      <c r="AF800" s="73"/>
      <c r="AG800" s="73"/>
      <c r="AH800" s="73"/>
      <c r="AI800" s="73"/>
      <c r="AJ800" s="73"/>
      <c r="AK800" s="73"/>
      <c r="AL800" s="73"/>
      <c r="AM800" s="73"/>
      <c r="AN800" s="73"/>
      <c r="AO800" s="73"/>
      <c r="AP800" s="71"/>
      <c r="AQ800" s="73"/>
      <c r="AR800" s="73"/>
      <c r="AS800" s="73"/>
      <c r="AT800" s="73"/>
      <c r="AU800" s="69"/>
      <c r="AV800" s="73"/>
      <c r="AW800" s="73"/>
    </row>
    <row r="801" spans="1:49" ht="14.25" x14ac:dyDescent="0.2">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c r="AA801" s="69"/>
      <c r="AB801" s="69"/>
      <c r="AC801" s="69"/>
      <c r="AD801" s="73"/>
      <c r="AE801" s="73"/>
      <c r="AF801" s="73"/>
      <c r="AG801" s="73"/>
      <c r="AH801" s="73"/>
      <c r="AI801" s="73"/>
      <c r="AJ801" s="73"/>
      <c r="AK801" s="73"/>
      <c r="AL801" s="73"/>
      <c r="AM801" s="73"/>
      <c r="AN801" s="73"/>
      <c r="AO801" s="73"/>
      <c r="AP801" s="71"/>
      <c r="AQ801" s="73"/>
      <c r="AR801" s="73"/>
      <c r="AS801" s="73"/>
      <c r="AT801" s="73"/>
      <c r="AU801" s="69"/>
      <c r="AV801" s="73"/>
      <c r="AW801" s="73"/>
    </row>
    <row r="802" spans="1:49" ht="14.25" x14ac:dyDescent="0.2">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69"/>
      <c r="AB802" s="69"/>
      <c r="AC802" s="69"/>
      <c r="AD802" s="73"/>
      <c r="AE802" s="73"/>
      <c r="AF802" s="73"/>
      <c r="AG802" s="73"/>
      <c r="AH802" s="73"/>
      <c r="AI802" s="73"/>
      <c r="AJ802" s="73"/>
      <c r="AK802" s="73"/>
      <c r="AL802" s="73"/>
      <c r="AM802" s="73"/>
      <c r="AN802" s="73"/>
      <c r="AO802" s="73"/>
      <c r="AP802" s="71"/>
      <c r="AQ802" s="73"/>
      <c r="AR802" s="73"/>
      <c r="AS802" s="73"/>
      <c r="AT802" s="73"/>
      <c r="AU802" s="69"/>
      <c r="AV802" s="73"/>
      <c r="AW802" s="73"/>
    </row>
    <row r="803" spans="1:49" ht="14.25" x14ac:dyDescent="0.2">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c r="AA803" s="69"/>
      <c r="AB803" s="69"/>
      <c r="AC803" s="69"/>
      <c r="AD803" s="73"/>
      <c r="AE803" s="73"/>
      <c r="AF803" s="73"/>
      <c r="AG803" s="73"/>
      <c r="AH803" s="73"/>
      <c r="AI803" s="73"/>
      <c r="AJ803" s="73"/>
      <c r="AK803" s="73"/>
      <c r="AL803" s="73"/>
      <c r="AM803" s="73"/>
      <c r="AN803" s="73"/>
      <c r="AO803" s="73"/>
      <c r="AP803" s="71"/>
      <c r="AQ803" s="73"/>
      <c r="AR803" s="73"/>
      <c r="AS803" s="73"/>
      <c r="AT803" s="73"/>
      <c r="AU803" s="69"/>
      <c r="AV803" s="73"/>
      <c r="AW803" s="73"/>
    </row>
    <row r="804" spans="1:49" ht="14.25" x14ac:dyDescent="0.2">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c r="AA804" s="69"/>
      <c r="AB804" s="69"/>
      <c r="AC804" s="69"/>
      <c r="AD804" s="73"/>
      <c r="AE804" s="73"/>
      <c r="AF804" s="73"/>
      <c r="AG804" s="73"/>
      <c r="AH804" s="73"/>
      <c r="AI804" s="73"/>
      <c r="AJ804" s="73"/>
      <c r="AK804" s="73"/>
      <c r="AL804" s="73"/>
      <c r="AM804" s="73"/>
      <c r="AN804" s="73"/>
      <c r="AO804" s="73"/>
      <c r="AP804" s="71"/>
      <c r="AQ804" s="73"/>
      <c r="AR804" s="73"/>
      <c r="AS804" s="73"/>
      <c r="AT804" s="73"/>
      <c r="AU804" s="69"/>
      <c r="AV804" s="73"/>
      <c r="AW804" s="73"/>
    </row>
    <row r="805" spans="1:49" ht="14.25" x14ac:dyDescent="0.2">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c r="AA805" s="69"/>
      <c r="AB805" s="69"/>
      <c r="AC805" s="69"/>
      <c r="AD805" s="73"/>
      <c r="AE805" s="73"/>
      <c r="AF805" s="73"/>
      <c r="AG805" s="73"/>
      <c r="AH805" s="73"/>
      <c r="AI805" s="73"/>
      <c r="AJ805" s="73"/>
      <c r="AK805" s="73"/>
      <c r="AL805" s="73"/>
      <c r="AM805" s="73"/>
      <c r="AN805" s="73"/>
      <c r="AO805" s="73"/>
      <c r="AP805" s="71"/>
      <c r="AQ805" s="73"/>
      <c r="AR805" s="73"/>
      <c r="AS805" s="73"/>
      <c r="AT805" s="73"/>
      <c r="AU805" s="69"/>
      <c r="AV805" s="73"/>
      <c r="AW805" s="73"/>
    </row>
    <row r="806" spans="1:49" ht="14.25" x14ac:dyDescent="0.2">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c r="AA806" s="69"/>
      <c r="AB806" s="69"/>
      <c r="AC806" s="69"/>
      <c r="AD806" s="73"/>
      <c r="AE806" s="73"/>
      <c r="AF806" s="73"/>
      <c r="AG806" s="73"/>
      <c r="AH806" s="73"/>
      <c r="AI806" s="73"/>
      <c r="AJ806" s="73"/>
      <c r="AK806" s="73"/>
      <c r="AL806" s="73"/>
      <c r="AM806" s="73"/>
      <c r="AN806" s="73"/>
      <c r="AO806" s="73"/>
      <c r="AP806" s="71"/>
      <c r="AQ806" s="73"/>
      <c r="AR806" s="73"/>
      <c r="AS806" s="73"/>
      <c r="AT806" s="73"/>
      <c r="AU806" s="69"/>
      <c r="AV806" s="73"/>
      <c r="AW806" s="73"/>
    </row>
    <row r="807" spans="1:49" ht="14.25" x14ac:dyDescent="0.2">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c r="AA807" s="69"/>
      <c r="AB807" s="69"/>
      <c r="AC807" s="69"/>
      <c r="AD807" s="73"/>
      <c r="AE807" s="73"/>
      <c r="AF807" s="73"/>
      <c r="AG807" s="73"/>
      <c r="AH807" s="73"/>
      <c r="AI807" s="73"/>
      <c r="AJ807" s="73"/>
      <c r="AK807" s="73"/>
      <c r="AL807" s="73"/>
      <c r="AM807" s="73"/>
      <c r="AN807" s="73"/>
      <c r="AO807" s="73"/>
      <c r="AP807" s="71"/>
      <c r="AQ807" s="73"/>
      <c r="AR807" s="73"/>
      <c r="AS807" s="73"/>
      <c r="AT807" s="73"/>
      <c r="AU807" s="69"/>
      <c r="AV807" s="73"/>
      <c r="AW807" s="73"/>
    </row>
    <row r="808" spans="1:49" ht="14.25" x14ac:dyDescent="0.2">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c r="AA808" s="69"/>
      <c r="AB808" s="69"/>
      <c r="AC808" s="69"/>
      <c r="AD808" s="73"/>
      <c r="AE808" s="73"/>
      <c r="AF808" s="73"/>
      <c r="AG808" s="73"/>
      <c r="AH808" s="73"/>
      <c r="AI808" s="73"/>
      <c r="AJ808" s="73"/>
      <c r="AK808" s="73"/>
      <c r="AL808" s="73"/>
      <c r="AM808" s="73"/>
      <c r="AN808" s="73"/>
      <c r="AO808" s="73"/>
      <c r="AP808" s="71"/>
      <c r="AQ808" s="73"/>
      <c r="AR808" s="73"/>
      <c r="AS808" s="73"/>
      <c r="AT808" s="73"/>
      <c r="AU808" s="69"/>
      <c r="AV808" s="73"/>
      <c r="AW808" s="73"/>
    </row>
    <row r="809" spans="1:49" ht="14.25" x14ac:dyDescent="0.2">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c r="AA809" s="69"/>
      <c r="AB809" s="69"/>
      <c r="AC809" s="69"/>
      <c r="AD809" s="73"/>
      <c r="AE809" s="73"/>
      <c r="AF809" s="73"/>
      <c r="AG809" s="73"/>
      <c r="AH809" s="73"/>
      <c r="AI809" s="73"/>
      <c r="AJ809" s="73"/>
      <c r="AK809" s="73"/>
      <c r="AL809" s="73"/>
      <c r="AM809" s="73"/>
      <c r="AN809" s="73"/>
      <c r="AO809" s="73"/>
      <c r="AP809" s="71"/>
      <c r="AQ809" s="73"/>
      <c r="AR809" s="73"/>
      <c r="AS809" s="73"/>
      <c r="AT809" s="73"/>
      <c r="AU809" s="69"/>
      <c r="AV809" s="73"/>
      <c r="AW809" s="73"/>
    </row>
    <row r="810" spans="1:49" ht="14.25" x14ac:dyDescent="0.2">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c r="AA810" s="69"/>
      <c r="AB810" s="69"/>
      <c r="AC810" s="69"/>
      <c r="AD810" s="73"/>
      <c r="AE810" s="73"/>
      <c r="AF810" s="73"/>
      <c r="AG810" s="73"/>
      <c r="AH810" s="73"/>
      <c r="AI810" s="73"/>
      <c r="AJ810" s="73"/>
      <c r="AK810" s="73"/>
      <c r="AL810" s="73"/>
      <c r="AM810" s="73"/>
      <c r="AN810" s="73"/>
      <c r="AO810" s="73"/>
      <c r="AP810" s="71"/>
      <c r="AQ810" s="73"/>
      <c r="AR810" s="73"/>
      <c r="AS810" s="73"/>
      <c r="AT810" s="73"/>
      <c r="AU810" s="69"/>
      <c r="AV810" s="73"/>
      <c r="AW810" s="73"/>
    </row>
    <row r="811" spans="1:49" ht="14.25" x14ac:dyDescent="0.2">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c r="AA811" s="69"/>
      <c r="AB811" s="69"/>
      <c r="AC811" s="69"/>
      <c r="AD811" s="73"/>
      <c r="AE811" s="73"/>
      <c r="AF811" s="73"/>
      <c r="AG811" s="73"/>
      <c r="AH811" s="73"/>
      <c r="AI811" s="73"/>
      <c r="AJ811" s="73"/>
      <c r="AK811" s="73"/>
      <c r="AL811" s="73"/>
      <c r="AM811" s="73"/>
      <c r="AN811" s="73"/>
      <c r="AO811" s="73"/>
      <c r="AP811" s="71"/>
      <c r="AQ811" s="73"/>
      <c r="AR811" s="73"/>
      <c r="AS811" s="73"/>
      <c r="AT811" s="73"/>
      <c r="AU811" s="69"/>
      <c r="AV811" s="73"/>
      <c r="AW811" s="73"/>
    </row>
    <row r="812" spans="1:49" ht="14.25" x14ac:dyDescent="0.2">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c r="AA812" s="69"/>
      <c r="AB812" s="69"/>
      <c r="AC812" s="69"/>
      <c r="AD812" s="73"/>
      <c r="AE812" s="73"/>
      <c r="AF812" s="73"/>
      <c r="AG812" s="73"/>
      <c r="AH812" s="73"/>
      <c r="AI812" s="73"/>
      <c r="AJ812" s="73"/>
      <c r="AK812" s="73"/>
      <c r="AL812" s="73"/>
      <c r="AM812" s="73"/>
      <c r="AN812" s="73"/>
      <c r="AO812" s="73"/>
      <c r="AP812" s="71"/>
      <c r="AQ812" s="73"/>
      <c r="AR812" s="73"/>
      <c r="AS812" s="73"/>
      <c r="AT812" s="73"/>
      <c r="AU812" s="69"/>
      <c r="AV812" s="73"/>
      <c r="AW812" s="73"/>
    </row>
    <row r="813" spans="1:49" ht="14.25" x14ac:dyDescent="0.2">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c r="AA813" s="69"/>
      <c r="AB813" s="69"/>
      <c r="AC813" s="69"/>
      <c r="AD813" s="73"/>
      <c r="AE813" s="73"/>
      <c r="AF813" s="73"/>
      <c r="AG813" s="73"/>
      <c r="AH813" s="73"/>
      <c r="AI813" s="73"/>
      <c r="AJ813" s="73"/>
      <c r="AK813" s="73"/>
      <c r="AL813" s="73"/>
      <c r="AM813" s="73"/>
      <c r="AN813" s="73"/>
      <c r="AO813" s="73"/>
      <c r="AP813" s="71"/>
      <c r="AQ813" s="73"/>
      <c r="AR813" s="73"/>
      <c r="AS813" s="73"/>
      <c r="AT813" s="73"/>
      <c r="AU813" s="69"/>
      <c r="AV813" s="73"/>
      <c r="AW813" s="73"/>
    </row>
    <row r="814" spans="1:49" ht="14.25" x14ac:dyDescent="0.2">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c r="AA814" s="69"/>
      <c r="AB814" s="69"/>
      <c r="AC814" s="69"/>
      <c r="AD814" s="73"/>
      <c r="AE814" s="73"/>
      <c r="AF814" s="73"/>
      <c r="AG814" s="73"/>
      <c r="AH814" s="73"/>
      <c r="AI814" s="73"/>
      <c r="AJ814" s="73"/>
      <c r="AK814" s="73"/>
      <c r="AL814" s="73"/>
      <c r="AM814" s="73"/>
      <c r="AN814" s="73"/>
      <c r="AO814" s="73"/>
      <c r="AP814" s="71"/>
      <c r="AQ814" s="73"/>
      <c r="AR814" s="73"/>
      <c r="AS814" s="73"/>
      <c r="AT814" s="73"/>
      <c r="AU814" s="69"/>
      <c r="AV814" s="73"/>
      <c r="AW814" s="73"/>
    </row>
    <row r="815" spans="1:49" ht="14.25" x14ac:dyDescent="0.2">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c r="AA815" s="69"/>
      <c r="AB815" s="69"/>
      <c r="AC815" s="69"/>
      <c r="AD815" s="73"/>
      <c r="AE815" s="73"/>
      <c r="AF815" s="73"/>
      <c r="AG815" s="73"/>
      <c r="AH815" s="73"/>
      <c r="AI815" s="73"/>
      <c r="AJ815" s="73"/>
      <c r="AK815" s="73"/>
      <c r="AL815" s="73"/>
      <c r="AM815" s="73"/>
      <c r="AN815" s="73"/>
      <c r="AO815" s="73"/>
      <c r="AP815" s="71"/>
      <c r="AQ815" s="73"/>
      <c r="AR815" s="73"/>
      <c r="AS815" s="73"/>
      <c r="AT815" s="73"/>
      <c r="AU815" s="69"/>
      <c r="AV815" s="73"/>
      <c r="AW815" s="73"/>
    </row>
    <row r="816" spans="1:49" ht="14.25" x14ac:dyDescent="0.2">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c r="AA816" s="69"/>
      <c r="AB816" s="69"/>
      <c r="AC816" s="69"/>
      <c r="AD816" s="73"/>
      <c r="AE816" s="73"/>
      <c r="AF816" s="73"/>
      <c r="AG816" s="73"/>
      <c r="AH816" s="73"/>
      <c r="AI816" s="73"/>
      <c r="AJ816" s="73"/>
      <c r="AK816" s="73"/>
      <c r="AL816" s="73"/>
      <c r="AM816" s="73"/>
      <c r="AN816" s="73"/>
      <c r="AO816" s="73"/>
      <c r="AP816" s="71"/>
      <c r="AQ816" s="73"/>
      <c r="AR816" s="73"/>
      <c r="AS816" s="73"/>
      <c r="AT816" s="73"/>
      <c r="AU816" s="69"/>
      <c r="AV816" s="73"/>
      <c r="AW816" s="73"/>
    </row>
    <row r="817" spans="1:49" ht="14.25" x14ac:dyDescent="0.2">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c r="AA817" s="69"/>
      <c r="AB817" s="69"/>
      <c r="AC817" s="69"/>
      <c r="AD817" s="73"/>
      <c r="AE817" s="73"/>
      <c r="AF817" s="73"/>
      <c r="AG817" s="73"/>
      <c r="AH817" s="73"/>
      <c r="AI817" s="73"/>
      <c r="AJ817" s="73"/>
      <c r="AK817" s="73"/>
      <c r="AL817" s="73"/>
      <c r="AM817" s="73"/>
      <c r="AN817" s="73"/>
      <c r="AO817" s="73"/>
      <c r="AP817" s="71"/>
      <c r="AQ817" s="73"/>
      <c r="AR817" s="73"/>
      <c r="AS817" s="73"/>
      <c r="AT817" s="73"/>
      <c r="AU817" s="69"/>
      <c r="AV817" s="73"/>
      <c r="AW817" s="73"/>
    </row>
    <row r="818" spans="1:49" ht="14.25" x14ac:dyDescent="0.2">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c r="AA818" s="69"/>
      <c r="AB818" s="69"/>
      <c r="AC818" s="69"/>
      <c r="AD818" s="73"/>
      <c r="AE818" s="73"/>
      <c r="AF818" s="73"/>
      <c r="AG818" s="73"/>
      <c r="AH818" s="73"/>
      <c r="AI818" s="73"/>
      <c r="AJ818" s="73"/>
      <c r="AK818" s="73"/>
      <c r="AL818" s="73"/>
      <c r="AM818" s="73"/>
      <c r="AN818" s="73"/>
      <c r="AO818" s="73"/>
      <c r="AP818" s="71"/>
      <c r="AQ818" s="73"/>
      <c r="AR818" s="73"/>
      <c r="AS818" s="73"/>
      <c r="AT818" s="73"/>
      <c r="AU818" s="69"/>
      <c r="AV818" s="73"/>
      <c r="AW818" s="73"/>
    </row>
    <row r="819" spans="1:49" ht="14.25" x14ac:dyDescent="0.2">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c r="AA819" s="69"/>
      <c r="AB819" s="69"/>
      <c r="AC819" s="69"/>
      <c r="AD819" s="73"/>
      <c r="AE819" s="73"/>
      <c r="AF819" s="73"/>
      <c r="AG819" s="73"/>
      <c r="AH819" s="73"/>
      <c r="AI819" s="73"/>
      <c r="AJ819" s="73"/>
      <c r="AK819" s="73"/>
      <c r="AL819" s="73"/>
      <c r="AM819" s="73"/>
      <c r="AN819" s="73"/>
      <c r="AO819" s="73"/>
      <c r="AP819" s="71"/>
      <c r="AQ819" s="73"/>
      <c r="AR819" s="73"/>
      <c r="AS819" s="73"/>
      <c r="AT819" s="73"/>
      <c r="AU819" s="69"/>
      <c r="AV819" s="73"/>
      <c r="AW819" s="73"/>
    </row>
    <row r="820" spans="1:49" ht="14.25" x14ac:dyDescent="0.2">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c r="AA820" s="69"/>
      <c r="AB820" s="69"/>
      <c r="AC820" s="69"/>
      <c r="AD820" s="73"/>
      <c r="AE820" s="73"/>
      <c r="AF820" s="73"/>
      <c r="AG820" s="73"/>
      <c r="AH820" s="73"/>
      <c r="AI820" s="73"/>
      <c r="AJ820" s="73"/>
      <c r="AK820" s="73"/>
      <c r="AL820" s="73"/>
      <c r="AM820" s="73"/>
      <c r="AN820" s="73"/>
      <c r="AO820" s="73"/>
      <c r="AP820" s="71"/>
      <c r="AQ820" s="73"/>
      <c r="AR820" s="73"/>
      <c r="AS820" s="73"/>
      <c r="AT820" s="73"/>
      <c r="AU820" s="69"/>
      <c r="AV820" s="73"/>
      <c r="AW820" s="73"/>
    </row>
    <row r="821" spans="1:49" ht="14.25" x14ac:dyDescent="0.2">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c r="AA821" s="69"/>
      <c r="AB821" s="69"/>
      <c r="AC821" s="69"/>
      <c r="AD821" s="73"/>
      <c r="AE821" s="73"/>
      <c r="AF821" s="73"/>
      <c r="AG821" s="73"/>
      <c r="AH821" s="73"/>
      <c r="AI821" s="73"/>
      <c r="AJ821" s="73"/>
      <c r="AK821" s="73"/>
      <c r="AL821" s="73"/>
      <c r="AM821" s="73"/>
      <c r="AN821" s="73"/>
      <c r="AO821" s="73"/>
      <c r="AP821" s="71"/>
      <c r="AQ821" s="73"/>
      <c r="AR821" s="73"/>
      <c r="AS821" s="73"/>
      <c r="AT821" s="73"/>
      <c r="AU821" s="69"/>
      <c r="AV821" s="73"/>
      <c r="AW821" s="73"/>
    </row>
    <row r="822" spans="1:49" ht="14.25" x14ac:dyDescent="0.2">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c r="AA822" s="69"/>
      <c r="AB822" s="69"/>
      <c r="AC822" s="69"/>
      <c r="AD822" s="73"/>
      <c r="AE822" s="73"/>
      <c r="AF822" s="73"/>
      <c r="AG822" s="73"/>
      <c r="AH822" s="73"/>
      <c r="AI822" s="73"/>
      <c r="AJ822" s="73"/>
      <c r="AK822" s="73"/>
      <c r="AL822" s="73"/>
      <c r="AM822" s="73"/>
      <c r="AN822" s="73"/>
      <c r="AO822" s="73"/>
      <c r="AP822" s="71"/>
      <c r="AQ822" s="73"/>
      <c r="AR822" s="73"/>
      <c r="AS822" s="73"/>
      <c r="AT822" s="73"/>
      <c r="AU822" s="69"/>
      <c r="AV822" s="73"/>
      <c r="AW822" s="73"/>
    </row>
    <row r="823" spans="1:49" ht="14.25" x14ac:dyDescent="0.2">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c r="AA823" s="69"/>
      <c r="AB823" s="69"/>
      <c r="AC823" s="69"/>
      <c r="AD823" s="73"/>
      <c r="AE823" s="73"/>
      <c r="AF823" s="73"/>
      <c r="AG823" s="73"/>
      <c r="AH823" s="73"/>
      <c r="AI823" s="73"/>
      <c r="AJ823" s="73"/>
      <c r="AK823" s="73"/>
      <c r="AL823" s="73"/>
      <c r="AM823" s="73"/>
      <c r="AN823" s="73"/>
      <c r="AO823" s="73"/>
      <c r="AP823" s="71"/>
      <c r="AQ823" s="73"/>
      <c r="AR823" s="73"/>
      <c r="AS823" s="73"/>
      <c r="AT823" s="73"/>
      <c r="AU823" s="69"/>
      <c r="AV823" s="73"/>
      <c r="AW823" s="73"/>
    </row>
    <row r="824" spans="1:49" ht="14.25" x14ac:dyDescent="0.2">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c r="AA824" s="69"/>
      <c r="AB824" s="69"/>
      <c r="AC824" s="69"/>
      <c r="AD824" s="73"/>
      <c r="AE824" s="73"/>
      <c r="AF824" s="73"/>
      <c r="AG824" s="73"/>
      <c r="AH824" s="73"/>
      <c r="AI824" s="73"/>
      <c r="AJ824" s="73"/>
      <c r="AK824" s="73"/>
      <c r="AL824" s="73"/>
      <c r="AM824" s="73"/>
      <c r="AN824" s="73"/>
      <c r="AO824" s="73"/>
      <c r="AP824" s="71"/>
      <c r="AQ824" s="73"/>
      <c r="AR824" s="73"/>
      <c r="AS824" s="73"/>
      <c r="AT824" s="73"/>
      <c r="AU824" s="69"/>
      <c r="AV824" s="73"/>
      <c r="AW824" s="73"/>
    </row>
    <row r="825" spans="1:49" ht="14.25" x14ac:dyDescent="0.2">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c r="AA825" s="69"/>
      <c r="AB825" s="69"/>
      <c r="AC825" s="69"/>
      <c r="AD825" s="73"/>
      <c r="AE825" s="73"/>
      <c r="AF825" s="73"/>
      <c r="AG825" s="73"/>
      <c r="AH825" s="73"/>
      <c r="AI825" s="73"/>
      <c r="AJ825" s="73"/>
      <c r="AK825" s="73"/>
      <c r="AL825" s="73"/>
      <c r="AM825" s="73"/>
      <c r="AN825" s="73"/>
      <c r="AO825" s="73"/>
      <c r="AP825" s="71"/>
      <c r="AQ825" s="73"/>
      <c r="AR825" s="73"/>
      <c r="AS825" s="73"/>
      <c r="AT825" s="73"/>
      <c r="AU825" s="69"/>
      <c r="AV825" s="73"/>
      <c r="AW825" s="73"/>
    </row>
    <row r="826" spans="1:49" ht="14.25" x14ac:dyDescent="0.2">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c r="AA826" s="69"/>
      <c r="AB826" s="69"/>
      <c r="AC826" s="69"/>
      <c r="AD826" s="73"/>
      <c r="AE826" s="73"/>
      <c r="AF826" s="73"/>
      <c r="AG826" s="73"/>
      <c r="AH826" s="73"/>
      <c r="AI826" s="73"/>
      <c r="AJ826" s="73"/>
      <c r="AK826" s="73"/>
      <c r="AL826" s="73"/>
      <c r="AM826" s="73"/>
      <c r="AN826" s="73"/>
      <c r="AO826" s="73"/>
      <c r="AP826" s="71"/>
      <c r="AQ826" s="73"/>
      <c r="AR826" s="73"/>
      <c r="AS826" s="73"/>
      <c r="AT826" s="73"/>
      <c r="AU826" s="69"/>
      <c r="AV826" s="73"/>
      <c r="AW826" s="73"/>
    </row>
    <row r="827" spans="1:49" ht="14.25" x14ac:dyDescent="0.2">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c r="AA827" s="69"/>
      <c r="AB827" s="69"/>
      <c r="AC827" s="69"/>
      <c r="AD827" s="73"/>
      <c r="AE827" s="73"/>
      <c r="AF827" s="73"/>
      <c r="AG827" s="73"/>
      <c r="AH827" s="73"/>
      <c r="AI827" s="73"/>
      <c r="AJ827" s="73"/>
      <c r="AK827" s="73"/>
      <c r="AL827" s="73"/>
      <c r="AM827" s="73"/>
      <c r="AN827" s="73"/>
      <c r="AO827" s="73"/>
      <c r="AP827" s="71"/>
      <c r="AQ827" s="73"/>
      <c r="AR827" s="73"/>
      <c r="AS827" s="73"/>
      <c r="AT827" s="73"/>
      <c r="AU827" s="69"/>
      <c r="AV827" s="73"/>
      <c r="AW827" s="73"/>
    </row>
    <row r="828" spans="1:49" ht="14.25" x14ac:dyDescent="0.2">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c r="AA828" s="69"/>
      <c r="AB828" s="69"/>
      <c r="AC828" s="69"/>
      <c r="AD828" s="73"/>
      <c r="AE828" s="73"/>
      <c r="AF828" s="73"/>
      <c r="AG828" s="73"/>
      <c r="AH828" s="73"/>
      <c r="AI828" s="73"/>
      <c r="AJ828" s="73"/>
      <c r="AK828" s="73"/>
      <c r="AL828" s="73"/>
      <c r="AM828" s="73"/>
      <c r="AN828" s="73"/>
      <c r="AO828" s="73"/>
      <c r="AP828" s="71"/>
      <c r="AQ828" s="73"/>
      <c r="AR828" s="73"/>
      <c r="AS828" s="73"/>
      <c r="AT828" s="73"/>
      <c r="AU828" s="69"/>
      <c r="AV828" s="73"/>
      <c r="AW828" s="73"/>
    </row>
    <row r="829" spans="1:49" ht="14.25" x14ac:dyDescent="0.2">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c r="AA829" s="69"/>
      <c r="AB829" s="69"/>
      <c r="AC829" s="69"/>
      <c r="AD829" s="73"/>
      <c r="AE829" s="73"/>
      <c r="AF829" s="73"/>
      <c r="AG829" s="73"/>
      <c r="AH829" s="73"/>
      <c r="AI829" s="73"/>
      <c r="AJ829" s="73"/>
      <c r="AK829" s="73"/>
      <c r="AL829" s="73"/>
      <c r="AM829" s="73"/>
      <c r="AN829" s="73"/>
      <c r="AO829" s="73"/>
      <c r="AP829" s="71"/>
      <c r="AQ829" s="73"/>
      <c r="AR829" s="73"/>
      <c r="AS829" s="73"/>
      <c r="AT829" s="73"/>
      <c r="AU829" s="69"/>
      <c r="AV829" s="73"/>
      <c r="AW829" s="73"/>
    </row>
    <row r="830" spans="1:49" ht="14.25" x14ac:dyDescent="0.2">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c r="AA830" s="69"/>
      <c r="AB830" s="69"/>
      <c r="AC830" s="69"/>
      <c r="AD830" s="73"/>
      <c r="AE830" s="73"/>
      <c r="AF830" s="73"/>
      <c r="AG830" s="73"/>
      <c r="AH830" s="73"/>
      <c r="AI830" s="73"/>
      <c r="AJ830" s="73"/>
      <c r="AK830" s="73"/>
      <c r="AL830" s="73"/>
      <c r="AM830" s="73"/>
      <c r="AN830" s="73"/>
      <c r="AO830" s="73"/>
      <c r="AP830" s="71"/>
      <c r="AQ830" s="73"/>
      <c r="AR830" s="73"/>
      <c r="AS830" s="73"/>
      <c r="AT830" s="73"/>
      <c r="AU830" s="69"/>
      <c r="AV830" s="73"/>
      <c r="AW830" s="73"/>
    </row>
    <row r="831" spans="1:49" ht="14.25" x14ac:dyDescent="0.2">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c r="AA831" s="69"/>
      <c r="AB831" s="69"/>
      <c r="AC831" s="69"/>
      <c r="AD831" s="73"/>
      <c r="AE831" s="73"/>
      <c r="AF831" s="73"/>
      <c r="AG831" s="73"/>
      <c r="AH831" s="73"/>
      <c r="AI831" s="73"/>
      <c r="AJ831" s="73"/>
      <c r="AK831" s="73"/>
      <c r="AL831" s="73"/>
      <c r="AM831" s="73"/>
      <c r="AN831" s="73"/>
      <c r="AO831" s="73"/>
      <c r="AP831" s="71"/>
      <c r="AQ831" s="73"/>
      <c r="AR831" s="73"/>
      <c r="AS831" s="73"/>
      <c r="AT831" s="73"/>
      <c r="AU831" s="69"/>
      <c r="AV831" s="73"/>
      <c r="AW831" s="73"/>
    </row>
    <row r="832" spans="1:49" ht="14.25" x14ac:dyDescent="0.2">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c r="AA832" s="69"/>
      <c r="AB832" s="69"/>
      <c r="AC832" s="69"/>
      <c r="AD832" s="73"/>
      <c r="AE832" s="73"/>
      <c r="AF832" s="73"/>
      <c r="AG832" s="73"/>
      <c r="AH832" s="73"/>
      <c r="AI832" s="73"/>
      <c r="AJ832" s="73"/>
      <c r="AK832" s="73"/>
      <c r="AL832" s="73"/>
      <c r="AM832" s="73"/>
      <c r="AN832" s="73"/>
      <c r="AO832" s="73"/>
      <c r="AP832" s="71"/>
      <c r="AQ832" s="73"/>
      <c r="AR832" s="73"/>
      <c r="AS832" s="73"/>
      <c r="AT832" s="73"/>
      <c r="AU832" s="69"/>
      <c r="AV832" s="73"/>
      <c r="AW832" s="73"/>
    </row>
    <row r="833" spans="1:49" ht="14.25" x14ac:dyDescent="0.2">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c r="AA833" s="69"/>
      <c r="AB833" s="69"/>
      <c r="AC833" s="69"/>
      <c r="AD833" s="73"/>
      <c r="AE833" s="73"/>
      <c r="AF833" s="73"/>
      <c r="AG833" s="73"/>
      <c r="AH833" s="73"/>
      <c r="AI833" s="73"/>
      <c r="AJ833" s="73"/>
      <c r="AK833" s="73"/>
      <c r="AL833" s="73"/>
      <c r="AM833" s="73"/>
      <c r="AN833" s="73"/>
      <c r="AO833" s="73"/>
      <c r="AP833" s="71"/>
      <c r="AQ833" s="73"/>
      <c r="AR833" s="73"/>
      <c r="AS833" s="73"/>
      <c r="AT833" s="73"/>
      <c r="AU833" s="69"/>
      <c r="AV833" s="73"/>
      <c r="AW833" s="73"/>
    </row>
    <row r="834" spans="1:49" ht="14.25" x14ac:dyDescent="0.2">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c r="AA834" s="69"/>
      <c r="AB834" s="69"/>
      <c r="AC834" s="69"/>
      <c r="AD834" s="73"/>
      <c r="AE834" s="73"/>
      <c r="AF834" s="73"/>
      <c r="AG834" s="73"/>
      <c r="AH834" s="73"/>
      <c r="AI834" s="73"/>
      <c r="AJ834" s="73"/>
      <c r="AK834" s="73"/>
      <c r="AL834" s="73"/>
      <c r="AM834" s="73"/>
      <c r="AN834" s="73"/>
      <c r="AO834" s="73"/>
      <c r="AP834" s="71"/>
      <c r="AQ834" s="73"/>
      <c r="AR834" s="73"/>
      <c r="AS834" s="73"/>
      <c r="AT834" s="73"/>
      <c r="AU834" s="69"/>
      <c r="AV834" s="73"/>
      <c r="AW834" s="73"/>
    </row>
    <row r="835" spans="1:49" ht="14.25" x14ac:dyDescent="0.2">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c r="AA835" s="69"/>
      <c r="AB835" s="69"/>
      <c r="AC835" s="69"/>
      <c r="AD835" s="73"/>
      <c r="AE835" s="73"/>
      <c r="AF835" s="73"/>
      <c r="AG835" s="73"/>
      <c r="AH835" s="73"/>
      <c r="AI835" s="73"/>
      <c r="AJ835" s="73"/>
      <c r="AK835" s="73"/>
      <c r="AL835" s="73"/>
      <c r="AM835" s="73"/>
      <c r="AN835" s="73"/>
      <c r="AO835" s="73"/>
      <c r="AP835" s="71"/>
      <c r="AQ835" s="73"/>
      <c r="AR835" s="73"/>
      <c r="AS835" s="73"/>
      <c r="AT835" s="73"/>
      <c r="AU835" s="69"/>
      <c r="AV835" s="73"/>
      <c r="AW835" s="73"/>
    </row>
    <row r="836" spans="1:49" ht="14.25" x14ac:dyDescent="0.2">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c r="AA836" s="69"/>
      <c r="AB836" s="69"/>
      <c r="AC836" s="69"/>
      <c r="AD836" s="73"/>
      <c r="AE836" s="73"/>
      <c r="AF836" s="73"/>
      <c r="AG836" s="73"/>
      <c r="AH836" s="73"/>
      <c r="AI836" s="73"/>
      <c r="AJ836" s="73"/>
      <c r="AK836" s="73"/>
      <c r="AL836" s="73"/>
      <c r="AM836" s="73"/>
      <c r="AN836" s="73"/>
      <c r="AO836" s="73"/>
      <c r="AP836" s="71"/>
      <c r="AQ836" s="73"/>
      <c r="AR836" s="73"/>
      <c r="AS836" s="73"/>
      <c r="AT836" s="73"/>
      <c r="AU836" s="69"/>
      <c r="AV836" s="73"/>
      <c r="AW836" s="73"/>
    </row>
    <row r="837" spans="1:49" ht="14.25" x14ac:dyDescent="0.2">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c r="AA837" s="69"/>
      <c r="AB837" s="69"/>
      <c r="AC837" s="69"/>
      <c r="AD837" s="73"/>
      <c r="AE837" s="73"/>
      <c r="AF837" s="73"/>
      <c r="AG837" s="73"/>
      <c r="AH837" s="73"/>
      <c r="AI837" s="73"/>
      <c r="AJ837" s="73"/>
      <c r="AK837" s="73"/>
      <c r="AL837" s="73"/>
      <c r="AM837" s="73"/>
      <c r="AN837" s="73"/>
      <c r="AO837" s="73"/>
      <c r="AP837" s="71"/>
      <c r="AQ837" s="73"/>
      <c r="AR837" s="73"/>
      <c r="AS837" s="73"/>
      <c r="AT837" s="73"/>
      <c r="AU837" s="69"/>
      <c r="AV837" s="73"/>
      <c r="AW837" s="73"/>
    </row>
    <row r="838" spans="1:49" ht="14.25" x14ac:dyDescent="0.2">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c r="AA838" s="69"/>
      <c r="AB838" s="69"/>
      <c r="AC838" s="69"/>
      <c r="AD838" s="73"/>
      <c r="AE838" s="73"/>
      <c r="AF838" s="73"/>
      <c r="AG838" s="73"/>
      <c r="AH838" s="73"/>
      <c r="AI838" s="73"/>
      <c r="AJ838" s="73"/>
      <c r="AK838" s="73"/>
      <c r="AL838" s="73"/>
      <c r="AM838" s="73"/>
      <c r="AN838" s="73"/>
      <c r="AO838" s="73"/>
      <c r="AP838" s="71"/>
      <c r="AQ838" s="73"/>
      <c r="AR838" s="73"/>
      <c r="AS838" s="73"/>
      <c r="AT838" s="73"/>
      <c r="AU838" s="69"/>
      <c r="AV838" s="73"/>
      <c r="AW838" s="73"/>
    </row>
    <row r="839" spans="1:49" ht="14.25" x14ac:dyDescent="0.2">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c r="AA839" s="69"/>
      <c r="AB839" s="69"/>
      <c r="AC839" s="69"/>
      <c r="AD839" s="73"/>
      <c r="AE839" s="73"/>
      <c r="AF839" s="73"/>
      <c r="AG839" s="73"/>
      <c r="AH839" s="73"/>
      <c r="AI839" s="73"/>
      <c r="AJ839" s="73"/>
      <c r="AK839" s="73"/>
      <c r="AL839" s="73"/>
      <c r="AM839" s="73"/>
      <c r="AN839" s="73"/>
      <c r="AO839" s="73"/>
      <c r="AP839" s="71"/>
      <c r="AQ839" s="73"/>
      <c r="AR839" s="73"/>
      <c r="AS839" s="73"/>
      <c r="AT839" s="73"/>
      <c r="AU839" s="69"/>
      <c r="AV839" s="73"/>
      <c r="AW839" s="73"/>
    </row>
    <row r="840" spans="1:49" ht="14.25" x14ac:dyDescent="0.2">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c r="AA840" s="69"/>
      <c r="AB840" s="69"/>
      <c r="AC840" s="69"/>
      <c r="AD840" s="73"/>
      <c r="AE840" s="73"/>
      <c r="AF840" s="73"/>
      <c r="AG840" s="73"/>
      <c r="AH840" s="73"/>
      <c r="AI840" s="73"/>
      <c r="AJ840" s="73"/>
      <c r="AK840" s="73"/>
      <c r="AL840" s="73"/>
      <c r="AM840" s="73"/>
      <c r="AN840" s="73"/>
      <c r="AO840" s="73"/>
      <c r="AP840" s="71"/>
      <c r="AQ840" s="73"/>
      <c r="AR840" s="73"/>
      <c r="AS840" s="73"/>
      <c r="AT840" s="73"/>
      <c r="AU840" s="69"/>
      <c r="AV840" s="73"/>
      <c r="AW840" s="73"/>
    </row>
    <row r="841" spans="1:49" ht="14.25" x14ac:dyDescent="0.2">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c r="AA841" s="69"/>
      <c r="AB841" s="69"/>
      <c r="AC841" s="69"/>
      <c r="AD841" s="73"/>
      <c r="AE841" s="73"/>
      <c r="AF841" s="73"/>
      <c r="AG841" s="73"/>
      <c r="AH841" s="73"/>
      <c r="AI841" s="73"/>
      <c r="AJ841" s="73"/>
      <c r="AK841" s="73"/>
      <c r="AL841" s="73"/>
      <c r="AM841" s="73"/>
      <c r="AN841" s="73"/>
      <c r="AO841" s="73"/>
      <c r="AP841" s="71"/>
      <c r="AQ841" s="73"/>
      <c r="AR841" s="73"/>
      <c r="AS841" s="73"/>
      <c r="AT841" s="73"/>
      <c r="AU841" s="69"/>
      <c r="AV841" s="73"/>
      <c r="AW841" s="73"/>
    </row>
    <row r="842" spans="1:49" ht="14.25" x14ac:dyDescent="0.2">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c r="AA842" s="69"/>
      <c r="AB842" s="69"/>
      <c r="AC842" s="69"/>
      <c r="AD842" s="73"/>
      <c r="AE842" s="73"/>
      <c r="AF842" s="73"/>
      <c r="AG842" s="73"/>
      <c r="AH842" s="73"/>
      <c r="AI842" s="73"/>
      <c r="AJ842" s="73"/>
      <c r="AK842" s="73"/>
      <c r="AL842" s="73"/>
      <c r="AM842" s="73"/>
      <c r="AN842" s="73"/>
      <c r="AO842" s="73"/>
      <c r="AP842" s="71"/>
      <c r="AQ842" s="73"/>
      <c r="AR842" s="73"/>
      <c r="AS842" s="73"/>
      <c r="AT842" s="73"/>
      <c r="AU842" s="69"/>
      <c r="AV842" s="73"/>
      <c r="AW842" s="73"/>
    </row>
    <row r="843" spans="1:49" ht="14.25" x14ac:dyDescent="0.2">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c r="AA843" s="69"/>
      <c r="AB843" s="69"/>
      <c r="AC843" s="69"/>
      <c r="AD843" s="73"/>
      <c r="AE843" s="73"/>
      <c r="AF843" s="73"/>
      <c r="AG843" s="73"/>
      <c r="AH843" s="73"/>
      <c r="AI843" s="73"/>
      <c r="AJ843" s="73"/>
      <c r="AK843" s="73"/>
      <c r="AL843" s="73"/>
      <c r="AM843" s="73"/>
      <c r="AN843" s="73"/>
      <c r="AO843" s="73"/>
      <c r="AP843" s="71"/>
      <c r="AQ843" s="73"/>
      <c r="AR843" s="73"/>
      <c r="AS843" s="73"/>
      <c r="AT843" s="73"/>
      <c r="AU843" s="69"/>
      <c r="AV843" s="73"/>
      <c r="AW843" s="73"/>
    </row>
    <row r="844" spans="1:49" ht="14.25" x14ac:dyDescent="0.2">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c r="AA844" s="69"/>
      <c r="AB844" s="69"/>
      <c r="AC844" s="69"/>
      <c r="AD844" s="73"/>
      <c r="AE844" s="73"/>
      <c r="AF844" s="73"/>
      <c r="AG844" s="73"/>
      <c r="AH844" s="73"/>
      <c r="AI844" s="73"/>
      <c r="AJ844" s="73"/>
      <c r="AK844" s="73"/>
      <c r="AL844" s="73"/>
      <c r="AM844" s="73"/>
      <c r="AN844" s="73"/>
      <c r="AO844" s="73"/>
      <c r="AP844" s="71"/>
      <c r="AQ844" s="73"/>
      <c r="AR844" s="73"/>
      <c r="AS844" s="73"/>
      <c r="AT844" s="73"/>
      <c r="AU844" s="69"/>
      <c r="AV844" s="73"/>
      <c r="AW844" s="73"/>
    </row>
    <row r="845" spans="1:49" ht="14.25" x14ac:dyDescent="0.2">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c r="AA845" s="69"/>
      <c r="AB845" s="69"/>
      <c r="AC845" s="69"/>
      <c r="AD845" s="73"/>
      <c r="AE845" s="73"/>
      <c r="AF845" s="73"/>
      <c r="AG845" s="73"/>
      <c r="AH845" s="73"/>
      <c r="AI845" s="73"/>
      <c r="AJ845" s="73"/>
      <c r="AK845" s="73"/>
      <c r="AL845" s="73"/>
      <c r="AM845" s="73"/>
      <c r="AN845" s="73"/>
      <c r="AO845" s="73"/>
      <c r="AP845" s="71"/>
      <c r="AQ845" s="73"/>
      <c r="AR845" s="73"/>
      <c r="AS845" s="73"/>
      <c r="AT845" s="73"/>
      <c r="AU845" s="69"/>
      <c r="AV845" s="73"/>
      <c r="AW845" s="73"/>
    </row>
    <row r="846" spans="1:49" ht="14.25" x14ac:dyDescent="0.2">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c r="AA846" s="69"/>
      <c r="AB846" s="69"/>
      <c r="AC846" s="69"/>
      <c r="AD846" s="73"/>
      <c r="AE846" s="73"/>
      <c r="AF846" s="73"/>
      <c r="AG846" s="73"/>
      <c r="AH846" s="73"/>
      <c r="AI846" s="73"/>
      <c r="AJ846" s="73"/>
      <c r="AK846" s="73"/>
      <c r="AL846" s="73"/>
      <c r="AM846" s="73"/>
      <c r="AN846" s="73"/>
      <c r="AO846" s="73"/>
      <c r="AP846" s="71"/>
      <c r="AQ846" s="73"/>
      <c r="AR846" s="73"/>
      <c r="AS846" s="73"/>
      <c r="AT846" s="73"/>
      <c r="AU846" s="69"/>
      <c r="AV846" s="73"/>
      <c r="AW846" s="73"/>
    </row>
    <row r="847" spans="1:49" ht="14.25" x14ac:dyDescent="0.2">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c r="AA847" s="69"/>
      <c r="AB847" s="69"/>
      <c r="AC847" s="69"/>
      <c r="AD847" s="73"/>
      <c r="AE847" s="73"/>
      <c r="AF847" s="73"/>
      <c r="AG847" s="73"/>
      <c r="AH847" s="73"/>
      <c r="AI847" s="73"/>
      <c r="AJ847" s="73"/>
      <c r="AK847" s="73"/>
      <c r="AL847" s="73"/>
      <c r="AM847" s="73"/>
      <c r="AN847" s="73"/>
      <c r="AO847" s="73"/>
      <c r="AP847" s="71"/>
      <c r="AQ847" s="73"/>
      <c r="AR847" s="73"/>
      <c r="AS847" s="73"/>
      <c r="AT847" s="73"/>
      <c r="AU847" s="69"/>
      <c r="AV847" s="73"/>
      <c r="AW847" s="73"/>
    </row>
    <row r="848" spans="1:49" ht="14.25" x14ac:dyDescent="0.2">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c r="AA848" s="69"/>
      <c r="AB848" s="69"/>
      <c r="AC848" s="69"/>
      <c r="AD848" s="73"/>
      <c r="AE848" s="73"/>
      <c r="AF848" s="73"/>
      <c r="AG848" s="73"/>
      <c r="AH848" s="73"/>
      <c r="AI848" s="73"/>
      <c r="AJ848" s="73"/>
      <c r="AK848" s="73"/>
      <c r="AL848" s="73"/>
      <c r="AM848" s="73"/>
      <c r="AN848" s="73"/>
      <c r="AO848" s="73"/>
      <c r="AP848" s="71"/>
      <c r="AQ848" s="73"/>
      <c r="AR848" s="73"/>
      <c r="AS848" s="73"/>
      <c r="AT848" s="73"/>
      <c r="AU848" s="69"/>
      <c r="AV848" s="73"/>
      <c r="AW848" s="73"/>
    </row>
    <row r="849" spans="1:49" ht="14.25" x14ac:dyDescent="0.2">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c r="AA849" s="69"/>
      <c r="AB849" s="69"/>
      <c r="AC849" s="69"/>
      <c r="AD849" s="73"/>
      <c r="AE849" s="73"/>
      <c r="AF849" s="73"/>
      <c r="AG849" s="73"/>
      <c r="AH849" s="73"/>
      <c r="AI849" s="73"/>
      <c r="AJ849" s="73"/>
      <c r="AK849" s="73"/>
      <c r="AL849" s="73"/>
      <c r="AM849" s="73"/>
      <c r="AN849" s="73"/>
      <c r="AO849" s="73"/>
      <c r="AP849" s="71"/>
      <c r="AQ849" s="73"/>
      <c r="AR849" s="73"/>
      <c r="AS849" s="73"/>
      <c r="AT849" s="73"/>
      <c r="AU849" s="69"/>
      <c r="AV849" s="73"/>
      <c r="AW849" s="73"/>
    </row>
    <row r="850" spans="1:49" ht="14.25" x14ac:dyDescent="0.2">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c r="AA850" s="69"/>
      <c r="AB850" s="69"/>
      <c r="AC850" s="69"/>
      <c r="AD850" s="73"/>
      <c r="AE850" s="73"/>
      <c r="AF850" s="73"/>
      <c r="AG850" s="73"/>
      <c r="AH850" s="73"/>
      <c r="AI850" s="73"/>
      <c r="AJ850" s="73"/>
      <c r="AK850" s="73"/>
      <c r="AL850" s="73"/>
      <c r="AM850" s="73"/>
      <c r="AN850" s="73"/>
      <c r="AO850" s="73"/>
      <c r="AP850" s="71"/>
      <c r="AQ850" s="73"/>
      <c r="AR850" s="73"/>
      <c r="AS850" s="73"/>
      <c r="AT850" s="73"/>
      <c r="AU850" s="69"/>
      <c r="AV850" s="73"/>
      <c r="AW850" s="73"/>
    </row>
    <row r="851" spans="1:49" ht="14.25" x14ac:dyDescent="0.2">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c r="AA851" s="69"/>
      <c r="AB851" s="69"/>
      <c r="AC851" s="69"/>
      <c r="AD851" s="73"/>
      <c r="AE851" s="73"/>
      <c r="AF851" s="73"/>
      <c r="AG851" s="73"/>
      <c r="AH851" s="73"/>
      <c r="AI851" s="73"/>
      <c r="AJ851" s="73"/>
      <c r="AK851" s="73"/>
      <c r="AL851" s="73"/>
      <c r="AM851" s="73"/>
      <c r="AN851" s="73"/>
      <c r="AO851" s="73"/>
      <c r="AP851" s="71"/>
      <c r="AQ851" s="73"/>
      <c r="AR851" s="73"/>
      <c r="AS851" s="73"/>
      <c r="AT851" s="73"/>
      <c r="AU851" s="69"/>
      <c r="AV851" s="73"/>
      <c r="AW851" s="73"/>
    </row>
    <row r="852" spans="1:49" ht="14.25" x14ac:dyDescent="0.2">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c r="AA852" s="69"/>
      <c r="AB852" s="69"/>
      <c r="AC852" s="69"/>
      <c r="AD852" s="73"/>
      <c r="AE852" s="73"/>
      <c r="AF852" s="73"/>
      <c r="AG852" s="73"/>
      <c r="AH852" s="73"/>
      <c r="AI852" s="73"/>
      <c r="AJ852" s="73"/>
      <c r="AK852" s="73"/>
      <c r="AL852" s="73"/>
      <c r="AM852" s="73"/>
      <c r="AN852" s="73"/>
      <c r="AO852" s="73"/>
      <c r="AP852" s="71"/>
      <c r="AQ852" s="73"/>
      <c r="AR852" s="73"/>
      <c r="AS852" s="73"/>
      <c r="AT852" s="73"/>
      <c r="AU852" s="69"/>
      <c r="AV852" s="73"/>
      <c r="AW852" s="73"/>
    </row>
    <row r="853" spans="1:49" ht="14.25" x14ac:dyDescent="0.2">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c r="AA853" s="69"/>
      <c r="AB853" s="69"/>
      <c r="AC853" s="69"/>
      <c r="AD853" s="73"/>
      <c r="AE853" s="73"/>
      <c r="AF853" s="73"/>
      <c r="AG853" s="73"/>
      <c r="AH853" s="73"/>
      <c r="AI853" s="73"/>
      <c r="AJ853" s="73"/>
      <c r="AK853" s="73"/>
      <c r="AL853" s="73"/>
      <c r="AM853" s="73"/>
      <c r="AN853" s="73"/>
      <c r="AO853" s="73"/>
      <c r="AP853" s="71"/>
      <c r="AQ853" s="73"/>
      <c r="AR853" s="73"/>
      <c r="AS853" s="73"/>
      <c r="AT853" s="73"/>
      <c r="AU853" s="69"/>
      <c r="AV853" s="73"/>
      <c r="AW853" s="73"/>
    </row>
    <row r="854" spans="1:49" ht="14.25" x14ac:dyDescent="0.2">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c r="AA854" s="69"/>
      <c r="AB854" s="69"/>
      <c r="AC854" s="69"/>
      <c r="AD854" s="73"/>
      <c r="AE854" s="73"/>
      <c r="AF854" s="73"/>
      <c r="AG854" s="73"/>
      <c r="AH854" s="73"/>
      <c r="AI854" s="73"/>
      <c r="AJ854" s="73"/>
      <c r="AK854" s="73"/>
      <c r="AL854" s="73"/>
      <c r="AM854" s="73"/>
      <c r="AN854" s="73"/>
      <c r="AO854" s="73"/>
      <c r="AP854" s="71"/>
      <c r="AQ854" s="73"/>
      <c r="AR854" s="73"/>
      <c r="AS854" s="73"/>
      <c r="AT854" s="73"/>
      <c r="AU854" s="69"/>
      <c r="AV854" s="73"/>
      <c r="AW854" s="73"/>
    </row>
    <row r="855" spans="1:49" ht="14.25" x14ac:dyDescent="0.2">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c r="AA855" s="69"/>
      <c r="AB855" s="69"/>
      <c r="AC855" s="69"/>
      <c r="AD855" s="73"/>
      <c r="AE855" s="73"/>
      <c r="AF855" s="73"/>
      <c r="AG855" s="73"/>
      <c r="AH855" s="73"/>
      <c r="AI855" s="73"/>
      <c r="AJ855" s="73"/>
      <c r="AK855" s="73"/>
      <c r="AL855" s="73"/>
      <c r="AM855" s="73"/>
      <c r="AN855" s="73"/>
      <c r="AO855" s="73"/>
      <c r="AP855" s="71"/>
      <c r="AQ855" s="73"/>
      <c r="AR855" s="73"/>
      <c r="AS855" s="73"/>
      <c r="AT855" s="73"/>
      <c r="AU855" s="69"/>
      <c r="AV855" s="73"/>
      <c r="AW855" s="73"/>
    </row>
    <row r="856" spans="1:49" ht="14.25" x14ac:dyDescent="0.2">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c r="AA856" s="69"/>
      <c r="AB856" s="69"/>
      <c r="AC856" s="69"/>
      <c r="AD856" s="73"/>
      <c r="AE856" s="73"/>
      <c r="AF856" s="73"/>
      <c r="AG856" s="73"/>
      <c r="AH856" s="73"/>
      <c r="AI856" s="73"/>
      <c r="AJ856" s="73"/>
      <c r="AK856" s="73"/>
      <c r="AL856" s="73"/>
      <c r="AM856" s="73"/>
      <c r="AN856" s="73"/>
      <c r="AO856" s="73"/>
      <c r="AP856" s="71"/>
      <c r="AQ856" s="73"/>
      <c r="AR856" s="73"/>
      <c r="AS856" s="73"/>
      <c r="AT856" s="73"/>
      <c r="AU856" s="69"/>
      <c r="AV856" s="73"/>
      <c r="AW856" s="73"/>
    </row>
    <row r="857" spans="1:49" ht="14.25" x14ac:dyDescent="0.2">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c r="AA857" s="69"/>
      <c r="AB857" s="69"/>
      <c r="AC857" s="69"/>
      <c r="AD857" s="73"/>
      <c r="AE857" s="73"/>
      <c r="AF857" s="73"/>
      <c r="AG857" s="73"/>
      <c r="AH857" s="73"/>
      <c r="AI857" s="73"/>
      <c r="AJ857" s="73"/>
      <c r="AK857" s="73"/>
      <c r="AL857" s="73"/>
      <c r="AM857" s="73"/>
      <c r="AN857" s="73"/>
      <c r="AO857" s="73"/>
      <c r="AP857" s="71"/>
      <c r="AQ857" s="73"/>
      <c r="AR857" s="73"/>
      <c r="AS857" s="73"/>
      <c r="AT857" s="73"/>
      <c r="AU857" s="69"/>
      <c r="AV857" s="73"/>
      <c r="AW857" s="73"/>
    </row>
    <row r="858" spans="1:49" ht="14.25" x14ac:dyDescent="0.2">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c r="AA858" s="69"/>
      <c r="AB858" s="69"/>
      <c r="AC858" s="69"/>
      <c r="AD858" s="73"/>
      <c r="AE858" s="73"/>
      <c r="AF858" s="73"/>
      <c r="AG858" s="73"/>
      <c r="AH858" s="73"/>
      <c r="AI858" s="73"/>
      <c r="AJ858" s="73"/>
      <c r="AK858" s="73"/>
      <c r="AL858" s="73"/>
      <c r="AM858" s="73"/>
      <c r="AN858" s="73"/>
      <c r="AO858" s="73"/>
      <c r="AP858" s="71"/>
      <c r="AQ858" s="73"/>
      <c r="AR858" s="73"/>
      <c r="AS858" s="73"/>
      <c r="AT858" s="73"/>
      <c r="AU858" s="69"/>
      <c r="AV858" s="73"/>
      <c r="AW858" s="73"/>
    </row>
    <row r="859" spans="1:49" ht="14.25" x14ac:dyDescent="0.2">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c r="AA859" s="69"/>
      <c r="AB859" s="69"/>
      <c r="AC859" s="69"/>
      <c r="AD859" s="73"/>
      <c r="AE859" s="73"/>
      <c r="AF859" s="73"/>
      <c r="AG859" s="73"/>
      <c r="AH859" s="73"/>
      <c r="AI859" s="73"/>
      <c r="AJ859" s="73"/>
      <c r="AK859" s="73"/>
      <c r="AL859" s="73"/>
      <c r="AM859" s="73"/>
      <c r="AN859" s="73"/>
      <c r="AO859" s="73"/>
      <c r="AP859" s="71"/>
      <c r="AQ859" s="73"/>
      <c r="AR859" s="73"/>
      <c r="AS859" s="73"/>
      <c r="AT859" s="73"/>
      <c r="AU859" s="69"/>
      <c r="AV859" s="73"/>
      <c r="AW859" s="73"/>
    </row>
    <row r="860" spans="1:49" ht="14.25" x14ac:dyDescent="0.2">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c r="AA860" s="69"/>
      <c r="AB860" s="69"/>
      <c r="AC860" s="69"/>
      <c r="AD860" s="73"/>
      <c r="AE860" s="73"/>
      <c r="AF860" s="73"/>
      <c r="AG860" s="73"/>
      <c r="AH860" s="73"/>
      <c r="AI860" s="73"/>
      <c r="AJ860" s="73"/>
      <c r="AK860" s="73"/>
      <c r="AL860" s="73"/>
      <c r="AM860" s="73"/>
      <c r="AN860" s="73"/>
      <c r="AO860" s="73"/>
      <c r="AP860" s="71"/>
      <c r="AQ860" s="73"/>
      <c r="AR860" s="73"/>
      <c r="AS860" s="73"/>
      <c r="AT860" s="73"/>
      <c r="AU860" s="69"/>
      <c r="AV860" s="73"/>
      <c r="AW860" s="73"/>
    </row>
    <row r="861" spans="1:49" ht="14.25" x14ac:dyDescent="0.2">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c r="AA861" s="69"/>
      <c r="AB861" s="69"/>
      <c r="AC861" s="69"/>
      <c r="AD861" s="73"/>
      <c r="AE861" s="73"/>
      <c r="AF861" s="73"/>
      <c r="AG861" s="73"/>
      <c r="AH861" s="73"/>
      <c r="AI861" s="73"/>
      <c r="AJ861" s="73"/>
      <c r="AK861" s="73"/>
      <c r="AL861" s="73"/>
      <c r="AM861" s="73"/>
      <c r="AN861" s="73"/>
      <c r="AO861" s="73"/>
      <c r="AP861" s="71"/>
      <c r="AQ861" s="73"/>
      <c r="AR861" s="73"/>
      <c r="AS861" s="73"/>
      <c r="AT861" s="73"/>
      <c r="AU861" s="69"/>
      <c r="AV861" s="73"/>
      <c r="AW861" s="73"/>
    </row>
    <row r="862" spans="1:49" ht="14.25" x14ac:dyDescent="0.2">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c r="AA862" s="69"/>
      <c r="AB862" s="69"/>
      <c r="AC862" s="69"/>
      <c r="AD862" s="73"/>
      <c r="AE862" s="73"/>
      <c r="AF862" s="73"/>
      <c r="AG862" s="73"/>
      <c r="AH862" s="73"/>
      <c r="AI862" s="73"/>
      <c r="AJ862" s="73"/>
      <c r="AK862" s="73"/>
      <c r="AL862" s="73"/>
      <c r="AM862" s="73"/>
      <c r="AN862" s="73"/>
      <c r="AO862" s="73"/>
      <c r="AP862" s="71"/>
      <c r="AQ862" s="73"/>
      <c r="AR862" s="73"/>
      <c r="AS862" s="73"/>
      <c r="AT862" s="73"/>
      <c r="AU862" s="69"/>
      <c r="AV862" s="73"/>
      <c r="AW862" s="73"/>
    </row>
    <row r="863" spans="1:49" ht="14.25" x14ac:dyDescent="0.2">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c r="AA863" s="69"/>
      <c r="AB863" s="69"/>
      <c r="AC863" s="69"/>
      <c r="AD863" s="73"/>
      <c r="AE863" s="73"/>
      <c r="AF863" s="73"/>
      <c r="AG863" s="73"/>
      <c r="AH863" s="73"/>
      <c r="AI863" s="73"/>
      <c r="AJ863" s="73"/>
      <c r="AK863" s="73"/>
      <c r="AL863" s="73"/>
      <c r="AM863" s="73"/>
      <c r="AN863" s="73"/>
      <c r="AO863" s="73"/>
      <c r="AP863" s="71"/>
      <c r="AQ863" s="73"/>
      <c r="AR863" s="73"/>
      <c r="AS863" s="73"/>
      <c r="AT863" s="73"/>
      <c r="AU863" s="69"/>
      <c r="AV863" s="73"/>
      <c r="AW863" s="73"/>
    </row>
    <row r="864" spans="1:49" ht="14.25" x14ac:dyDescent="0.2">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c r="AA864" s="69"/>
      <c r="AB864" s="69"/>
      <c r="AC864" s="69"/>
      <c r="AD864" s="73"/>
      <c r="AE864" s="73"/>
      <c r="AF864" s="73"/>
      <c r="AG864" s="73"/>
      <c r="AH864" s="73"/>
      <c r="AI864" s="73"/>
      <c r="AJ864" s="73"/>
      <c r="AK864" s="73"/>
      <c r="AL864" s="73"/>
      <c r="AM864" s="73"/>
      <c r="AN864" s="73"/>
      <c r="AO864" s="73"/>
      <c r="AP864" s="71"/>
      <c r="AQ864" s="73"/>
      <c r="AR864" s="73"/>
      <c r="AS864" s="73"/>
      <c r="AT864" s="73"/>
      <c r="AU864" s="69"/>
      <c r="AV864" s="73"/>
      <c r="AW864" s="73"/>
    </row>
    <row r="865" spans="1:49" ht="14.25" x14ac:dyDescent="0.2">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c r="AA865" s="69"/>
      <c r="AB865" s="69"/>
      <c r="AC865" s="69"/>
      <c r="AD865" s="73"/>
      <c r="AE865" s="73"/>
      <c r="AF865" s="73"/>
      <c r="AG865" s="73"/>
      <c r="AH865" s="73"/>
      <c r="AI865" s="73"/>
      <c r="AJ865" s="73"/>
      <c r="AK865" s="73"/>
      <c r="AL865" s="73"/>
      <c r="AM865" s="73"/>
      <c r="AN865" s="73"/>
      <c r="AO865" s="73"/>
      <c r="AP865" s="71"/>
      <c r="AQ865" s="73"/>
      <c r="AR865" s="73"/>
      <c r="AS865" s="73"/>
      <c r="AT865" s="73"/>
      <c r="AU865" s="69"/>
      <c r="AV865" s="73"/>
      <c r="AW865" s="73"/>
    </row>
    <row r="866" spans="1:49" ht="14.25" x14ac:dyDescent="0.2">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c r="AA866" s="69"/>
      <c r="AB866" s="69"/>
      <c r="AC866" s="69"/>
      <c r="AD866" s="73"/>
      <c r="AE866" s="73"/>
      <c r="AF866" s="73"/>
      <c r="AG866" s="73"/>
      <c r="AH866" s="73"/>
      <c r="AI866" s="73"/>
      <c r="AJ866" s="73"/>
      <c r="AK866" s="73"/>
      <c r="AL866" s="73"/>
      <c r="AM866" s="73"/>
      <c r="AN866" s="73"/>
      <c r="AO866" s="73"/>
      <c r="AP866" s="71"/>
      <c r="AQ866" s="73"/>
      <c r="AR866" s="73"/>
      <c r="AS866" s="73"/>
      <c r="AT866" s="73"/>
      <c r="AU866" s="69"/>
      <c r="AV866" s="73"/>
      <c r="AW866" s="73"/>
    </row>
    <row r="867" spans="1:49" ht="14.25" x14ac:dyDescent="0.2">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c r="AA867" s="69"/>
      <c r="AB867" s="69"/>
      <c r="AC867" s="69"/>
      <c r="AD867" s="73"/>
      <c r="AE867" s="73"/>
      <c r="AF867" s="73"/>
      <c r="AG867" s="73"/>
      <c r="AH867" s="73"/>
      <c r="AI867" s="73"/>
      <c r="AJ867" s="73"/>
      <c r="AK867" s="73"/>
      <c r="AL867" s="73"/>
      <c r="AM867" s="73"/>
      <c r="AN867" s="73"/>
      <c r="AO867" s="73"/>
      <c r="AP867" s="71"/>
      <c r="AQ867" s="73"/>
      <c r="AR867" s="73"/>
      <c r="AS867" s="73"/>
      <c r="AT867" s="73"/>
      <c r="AU867" s="69"/>
      <c r="AV867" s="73"/>
      <c r="AW867" s="73"/>
    </row>
    <row r="868" spans="1:49" ht="14.25" x14ac:dyDescent="0.2">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c r="AA868" s="69"/>
      <c r="AB868" s="69"/>
      <c r="AC868" s="69"/>
      <c r="AD868" s="73"/>
      <c r="AE868" s="73"/>
      <c r="AF868" s="73"/>
      <c r="AG868" s="73"/>
      <c r="AH868" s="73"/>
      <c r="AI868" s="73"/>
      <c r="AJ868" s="73"/>
      <c r="AK868" s="73"/>
      <c r="AL868" s="73"/>
      <c r="AM868" s="73"/>
      <c r="AN868" s="73"/>
      <c r="AO868" s="73"/>
      <c r="AP868" s="71"/>
      <c r="AQ868" s="73"/>
      <c r="AR868" s="73"/>
      <c r="AS868" s="73"/>
      <c r="AT868" s="73"/>
      <c r="AU868" s="69"/>
      <c r="AV868" s="73"/>
      <c r="AW868" s="73"/>
    </row>
    <row r="869" spans="1:49" ht="14.25" x14ac:dyDescent="0.2">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c r="AA869" s="69"/>
      <c r="AB869" s="69"/>
      <c r="AC869" s="69"/>
      <c r="AD869" s="73"/>
      <c r="AE869" s="73"/>
      <c r="AF869" s="73"/>
      <c r="AG869" s="73"/>
      <c r="AH869" s="73"/>
      <c r="AI869" s="73"/>
      <c r="AJ869" s="73"/>
      <c r="AK869" s="73"/>
      <c r="AL869" s="73"/>
      <c r="AM869" s="73"/>
      <c r="AN869" s="73"/>
      <c r="AO869" s="73"/>
      <c r="AP869" s="71"/>
      <c r="AQ869" s="73"/>
      <c r="AR869" s="73"/>
      <c r="AS869" s="73"/>
      <c r="AT869" s="73"/>
      <c r="AU869" s="69"/>
      <c r="AV869" s="73"/>
      <c r="AW869" s="73"/>
    </row>
    <row r="870" spans="1:49" ht="14.25" x14ac:dyDescent="0.2">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c r="AA870" s="69"/>
      <c r="AB870" s="69"/>
      <c r="AC870" s="69"/>
      <c r="AD870" s="73"/>
      <c r="AE870" s="73"/>
      <c r="AF870" s="73"/>
      <c r="AG870" s="73"/>
      <c r="AH870" s="73"/>
      <c r="AI870" s="73"/>
      <c r="AJ870" s="73"/>
      <c r="AK870" s="73"/>
      <c r="AL870" s="73"/>
      <c r="AM870" s="73"/>
      <c r="AN870" s="73"/>
      <c r="AO870" s="73"/>
      <c r="AP870" s="71"/>
      <c r="AQ870" s="73"/>
      <c r="AR870" s="73"/>
      <c r="AS870" s="73"/>
      <c r="AT870" s="73"/>
      <c r="AU870" s="69"/>
      <c r="AV870" s="73"/>
      <c r="AW870" s="73"/>
    </row>
    <row r="871" spans="1:49" ht="14.25" x14ac:dyDescent="0.2">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c r="AA871" s="69"/>
      <c r="AB871" s="69"/>
      <c r="AC871" s="69"/>
      <c r="AD871" s="73"/>
      <c r="AE871" s="73"/>
      <c r="AF871" s="73"/>
      <c r="AG871" s="73"/>
      <c r="AH871" s="73"/>
      <c r="AI871" s="73"/>
      <c r="AJ871" s="73"/>
      <c r="AK871" s="73"/>
      <c r="AL871" s="73"/>
      <c r="AM871" s="73"/>
      <c r="AN871" s="73"/>
      <c r="AO871" s="73"/>
      <c r="AP871" s="71"/>
      <c r="AQ871" s="73"/>
      <c r="AR871" s="73"/>
      <c r="AS871" s="73"/>
      <c r="AT871" s="73"/>
      <c r="AU871" s="69"/>
      <c r="AV871" s="73"/>
      <c r="AW871" s="73"/>
    </row>
    <row r="872" spans="1:49" ht="14.25" x14ac:dyDescent="0.2">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c r="AA872" s="69"/>
      <c r="AB872" s="69"/>
      <c r="AC872" s="69"/>
      <c r="AD872" s="73"/>
      <c r="AE872" s="73"/>
      <c r="AF872" s="73"/>
      <c r="AG872" s="73"/>
      <c r="AH872" s="73"/>
      <c r="AI872" s="73"/>
      <c r="AJ872" s="73"/>
      <c r="AK872" s="73"/>
      <c r="AL872" s="73"/>
      <c r="AM872" s="73"/>
      <c r="AN872" s="73"/>
      <c r="AO872" s="73"/>
      <c r="AP872" s="71"/>
      <c r="AQ872" s="73"/>
      <c r="AR872" s="73"/>
      <c r="AS872" s="73"/>
      <c r="AT872" s="73"/>
      <c r="AU872" s="69"/>
      <c r="AV872" s="73"/>
      <c r="AW872" s="73"/>
    </row>
    <row r="873" spans="1:49" ht="14.25" x14ac:dyDescent="0.2">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c r="AA873" s="69"/>
      <c r="AB873" s="69"/>
      <c r="AC873" s="69"/>
      <c r="AD873" s="73"/>
      <c r="AE873" s="73"/>
      <c r="AF873" s="73"/>
      <c r="AG873" s="73"/>
      <c r="AH873" s="73"/>
      <c r="AI873" s="73"/>
      <c r="AJ873" s="73"/>
      <c r="AK873" s="73"/>
      <c r="AL873" s="73"/>
      <c r="AM873" s="73"/>
      <c r="AN873" s="73"/>
      <c r="AO873" s="73"/>
      <c r="AP873" s="71"/>
      <c r="AQ873" s="73"/>
      <c r="AR873" s="73"/>
      <c r="AS873" s="73"/>
      <c r="AT873" s="73"/>
      <c r="AU873" s="69"/>
      <c r="AV873" s="73"/>
      <c r="AW873" s="73"/>
    </row>
    <row r="874" spans="1:49" ht="14.25" x14ac:dyDescent="0.2">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c r="AA874" s="69"/>
      <c r="AB874" s="69"/>
      <c r="AC874" s="69"/>
      <c r="AD874" s="73"/>
      <c r="AE874" s="73"/>
      <c r="AF874" s="73"/>
      <c r="AG874" s="73"/>
      <c r="AH874" s="73"/>
      <c r="AI874" s="73"/>
      <c r="AJ874" s="73"/>
      <c r="AK874" s="73"/>
      <c r="AL874" s="73"/>
      <c r="AM874" s="73"/>
      <c r="AN874" s="73"/>
      <c r="AO874" s="73"/>
      <c r="AP874" s="71"/>
      <c r="AQ874" s="73"/>
      <c r="AR874" s="73"/>
      <c r="AS874" s="73"/>
      <c r="AT874" s="73"/>
      <c r="AU874" s="69"/>
      <c r="AV874" s="73"/>
      <c r="AW874" s="73"/>
    </row>
    <row r="875" spans="1:49" ht="14.25" x14ac:dyDescent="0.2">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c r="AA875" s="69"/>
      <c r="AB875" s="69"/>
      <c r="AC875" s="69"/>
      <c r="AD875" s="73"/>
      <c r="AE875" s="73"/>
      <c r="AF875" s="73"/>
      <c r="AG875" s="73"/>
      <c r="AH875" s="73"/>
      <c r="AI875" s="73"/>
      <c r="AJ875" s="73"/>
      <c r="AK875" s="73"/>
      <c r="AL875" s="73"/>
      <c r="AM875" s="73"/>
      <c r="AN875" s="73"/>
      <c r="AO875" s="73"/>
      <c r="AP875" s="71"/>
      <c r="AQ875" s="73"/>
      <c r="AR875" s="73"/>
      <c r="AS875" s="73"/>
      <c r="AT875" s="73"/>
      <c r="AU875" s="69"/>
      <c r="AV875" s="73"/>
      <c r="AW875" s="73"/>
    </row>
    <row r="876" spans="1:49" ht="14.25" x14ac:dyDescent="0.2">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c r="AA876" s="69"/>
      <c r="AB876" s="69"/>
      <c r="AC876" s="69"/>
      <c r="AD876" s="73"/>
      <c r="AE876" s="73"/>
      <c r="AF876" s="73"/>
      <c r="AG876" s="73"/>
      <c r="AH876" s="73"/>
      <c r="AI876" s="73"/>
      <c r="AJ876" s="73"/>
      <c r="AK876" s="73"/>
      <c r="AL876" s="73"/>
      <c r="AM876" s="73"/>
      <c r="AN876" s="73"/>
      <c r="AO876" s="73"/>
      <c r="AP876" s="71"/>
      <c r="AQ876" s="73"/>
      <c r="AR876" s="73"/>
      <c r="AS876" s="73"/>
      <c r="AT876" s="73"/>
      <c r="AU876" s="69"/>
      <c r="AV876" s="73"/>
      <c r="AW876" s="73"/>
    </row>
    <row r="877" spans="1:49" ht="14.25" x14ac:dyDescent="0.2">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c r="AA877" s="69"/>
      <c r="AB877" s="69"/>
      <c r="AC877" s="69"/>
      <c r="AD877" s="73"/>
      <c r="AE877" s="73"/>
      <c r="AF877" s="73"/>
      <c r="AG877" s="73"/>
      <c r="AH877" s="73"/>
      <c r="AI877" s="73"/>
      <c r="AJ877" s="73"/>
      <c r="AK877" s="73"/>
      <c r="AL877" s="73"/>
      <c r="AM877" s="73"/>
      <c r="AN877" s="73"/>
      <c r="AO877" s="73"/>
      <c r="AP877" s="71"/>
      <c r="AQ877" s="73"/>
      <c r="AR877" s="73"/>
      <c r="AS877" s="73"/>
      <c r="AT877" s="73"/>
      <c r="AU877" s="69"/>
      <c r="AV877" s="73"/>
      <c r="AW877" s="73"/>
    </row>
    <row r="878" spans="1:49" ht="14.25" x14ac:dyDescent="0.2">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c r="AA878" s="69"/>
      <c r="AB878" s="69"/>
      <c r="AC878" s="69"/>
      <c r="AD878" s="73"/>
      <c r="AE878" s="73"/>
      <c r="AF878" s="73"/>
      <c r="AG878" s="73"/>
      <c r="AH878" s="73"/>
      <c r="AI878" s="73"/>
      <c r="AJ878" s="73"/>
      <c r="AK878" s="73"/>
      <c r="AL878" s="73"/>
      <c r="AM878" s="73"/>
      <c r="AN878" s="73"/>
      <c r="AO878" s="73"/>
      <c r="AP878" s="71"/>
      <c r="AQ878" s="73"/>
      <c r="AR878" s="73"/>
      <c r="AS878" s="73"/>
      <c r="AT878" s="73"/>
      <c r="AU878" s="69"/>
      <c r="AV878" s="73"/>
      <c r="AW878" s="73"/>
    </row>
    <row r="879" spans="1:49" ht="14.25" x14ac:dyDescent="0.2">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c r="AA879" s="69"/>
      <c r="AB879" s="69"/>
      <c r="AC879" s="69"/>
      <c r="AD879" s="73"/>
      <c r="AE879" s="73"/>
      <c r="AF879" s="73"/>
      <c r="AG879" s="73"/>
      <c r="AH879" s="73"/>
      <c r="AI879" s="73"/>
      <c r="AJ879" s="73"/>
      <c r="AK879" s="73"/>
      <c r="AL879" s="73"/>
      <c r="AM879" s="73"/>
      <c r="AN879" s="73"/>
      <c r="AO879" s="73"/>
      <c r="AP879" s="71"/>
      <c r="AQ879" s="73"/>
      <c r="AR879" s="73"/>
      <c r="AS879" s="73"/>
      <c r="AT879" s="73"/>
      <c r="AU879" s="69"/>
      <c r="AV879" s="73"/>
      <c r="AW879" s="73"/>
    </row>
    <row r="880" spans="1:49" ht="14.25" x14ac:dyDescent="0.2">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c r="AA880" s="69"/>
      <c r="AB880" s="69"/>
      <c r="AC880" s="69"/>
      <c r="AD880" s="73"/>
      <c r="AE880" s="73"/>
      <c r="AF880" s="73"/>
      <c r="AG880" s="73"/>
      <c r="AH880" s="73"/>
      <c r="AI880" s="73"/>
      <c r="AJ880" s="73"/>
      <c r="AK880" s="73"/>
      <c r="AL880" s="73"/>
      <c r="AM880" s="73"/>
      <c r="AN880" s="73"/>
      <c r="AO880" s="73"/>
      <c r="AP880" s="71"/>
      <c r="AQ880" s="73"/>
      <c r="AR880" s="73"/>
      <c r="AS880" s="73"/>
      <c r="AT880" s="73"/>
      <c r="AU880" s="69"/>
      <c r="AV880" s="73"/>
      <c r="AW880" s="73"/>
    </row>
    <row r="881" spans="1:49" ht="14.25" x14ac:dyDescent="0.2">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c r="AA881" s="69"/>
      <c r="AB881" s="69"/>
      <c r="AC881" s="69"/>
      <c r="AD881" s="73"/>
      <c r="AE881" s="73"/>
      <c r="AF881" s="73"/>
      <c r="AG881" s="73"/>
      <c r="AH881" s="73"/>
      <c r="AI881" s="73"/>
      <c r="AJ881" s="73"/>
      <c r="AK881" s="73"/>
      <c r="AL881" s="73"/>
      <c r="AM881" s="73"/>
      <c r="AN881" s="73"/>
      <c r="AO881" s="73"/>
      <c r="AP881" s="71"/>
      <c r="AQ881" s="73"/>
      <c r="AR881" s="73"/>
      <c r="AS881" s="73"/>
      <c r="AT881" s="73"/>
      <c r="AU881" s="69"/>
      <c r="AV881" s="73"/>
      <c r="AW881" s="73"/>
    </row>
    <row r="882" spans="1:49" ht="14.25" x14ac:dyDescent="0.2">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c r="AA882" s="69"/>
      <c r="AB882" s="69"/>
      <c r="AC882" s="69"/>
      <c r="AD882" s="73"/>
      <c r="AE882" s="73"/>
      <c r="AF882" s="73"/>
      <c r="AG882" s="73"/>
      <c r="AH882" s="73"/>
      <c r="AI882" s="73"/>
      <c r="AJ882" s="73"/>
      <c r="AK882" s="73"/>
      <c r="AL882" s="73"/>
      <c r="AM882" s="73"/>
      <c r="AN882" s="73"/>
      <c r="AO882" s="73"/>
      <c r="AP882" s="71"/>
      <c r="AQ882" s="73"/>
      <c r="AR882" s="73"/>
      <c r="AS882" s="73"/>
      <c r="AT882" s="73"/>
      <c r="AU882" s="69"/>
      <c r="AV882" s="73"/>
      <c r="AW882" s="73"/>
    </row>
    <row r="883" spans="1:49" ht="14.25" x14ac:dyDescent="0.2">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c r="AA883" s="69"/>
      <c r="AB883" s="69"/>
      <c r="AC883" s="69"/>
      <c r="AD883" s="73"/>
      <c r="AE883" s="73"/>
      <c r="AF883" s="73"/>
      <c r="AG883" s="73"/>
      <c r="AH883" s="73"/>
      <c r="AI883" s="73"/>
      <c r="AJ883" s="73"/>
      <c r="AK883" s="73"/>
      <c r="AL883" s="73"/>
      <c r="AM883" s="73"/>
      <c r="AN883" s="73"/>
      <c r="AO883" s="73"/>
      <c r="AP883" s="71"/>
      <c r="AQ883" s="73"/>
      <c r="AR883" s="73"/>
      <c r="AS883" s="73"/>
      <c r="AT883" s="73"/>
      <c r="AU883" s="69"/>
      <c r="AV883" s="73"/>
      <c r="AW883" s="73"/>
    </row>
    <row r="884" spans="1:49" ht="14.25" x14ac:dyDescent="0.2">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c r="AA884" s="69"/>
      <c r="AB884" s="69"/>
      <c r="AC884" s="69"/>
      <c r="AD884" s="73"/>
      <c r="AE884" s="73"/>
      <c r="AF884" s="73"/>
      <c r="AG884" s="73"/>
      <c r="AH884" s="73"/>
      <c r="AI884" s="73"/>
      <c r="AJ884" s="73"/>
      <c r="AK884" s="73"/>
      <c r="AL884" s="73"/>
      <c r="AM884" s="73"/>
      <c r="AN884" s="73"/>
      <c r="AO884" s="73"/>
      <c r="AP884" s="71"/>
      <c r="AQ884" s="73"/>
      <c r="AR884" s="73"/>
      <c r="AS884" s="73"/>
      <c r="AT884" s="73"/>
      <c r="AU884" s="69"/>
      <c r="AV884" s="73"/>
      <c r="AW884" s="73"/>
    </row>
    <row r="885" spans="1:49" ht="14.25" x14ac:dyDescent="0.2">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c r="AA885" s="69"/>
      <c r="AB885" s="69"/>
      <c r="AC885" s="69"/>
      <c r="AD885" s="73"/>
      <c r="AE885" s="73"/>
      <c r="AF885" s="73"/>
      <c r="AG885" s="73"/>
      <c r="AH885" s="73"/>
      <c r="AI885" s="73"/>
      <c r="AJ885" s="73"/>
      <c r="AK885" s="73"/>
      <c r="AL885" s="73"/>
      <c r="AM885" s="73"/>
      <c r="AN885" s="73"/>
      <c r="AO885" s="73"/>
      <c r="AP885" s="71"/>
      <c r="AQ885" s="73"/>
      <c r="AR885" s="73"/>
      <c r="AS885" s="73"/>
      <c r="AT885" s="73"/>
      <c r="AU885" s="69"/>
      <c r="AV885" s="73"/>
      <c r="AW885" s="73"/>
    </row>
    <row r="886" spans="1:49" ht="14.25" x14ac:dyDescent="0.2">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c r="AA886" s="69"/>
      <c r="AB886" s="69"/>
      <c r="AC886" s="69"/>
      <c r="AD886" s="73"/>
      <c r="AE886" s="73"/>
      <c r="AF886" s="73"/>
      <c r="AG886" s="73"/>
      <c r="AH886" s="73"/>
      <c r="AI886" s="73"/>
      <c r="AJ886" s="73"/>
      <c r="AK886" s="73"/>
      <c r="AL886" s="73"/>
      <c r="AM886" s="73"/>
      <c r="AN886" s="73"/>
      <c r="AO886" s="73"/>
      <c r="AP886" s="71"/>
      <c r="AQ886" s="73"/>
      <c r="AR886" s="73"/>
      <c r="AS886" s="73"/>
      <c r="AT886" s="73"/>
      <c r="AU886" s="69"/>
      <c r="AV886" s="73"/>
      <c r="AW886" s="73"/>
    </row>
    <row r="887" spans="1:49" ht="14.25" x14ac:dyDescent="0.2">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c r="AA887" s="69"/>
      <c r="AB887" s="69"/>
      <c r="AC887" s="69"/>
      <c r="AD887" s="73"/>
      <c r="AE887" s="73"/>
      <c r="AF887" s="73"/>
      <c r="AG887" s="73"/>
      <c r="AH887" s="73"/>
      <c r="AI887" s="73"/>
      <c r="AJ887" s="73"/>
      <c r="AK887" s="73"/>
      <c r="AL887" s="73"/>
      <c r="AM887" s="73"/>
      <c r="AN887" s="73"/>
      <c r="AO887" s="73"/>
      <c r="AP887" s="71"/>
      <c r="AQ887" s="73"/>
      <c r="AR887" s="73"/>
      <c r="AS887" s="73"/>
      <c r="AT887" s="73"/>
      <c r="AU887" s="69"/>
      <c r="AV887" s="73"/>
      <c r="AW887" s="73"/>
    </row>
    <row r="888" spans="1:49" ht="14.25" x14ac:dyDescent="0.2">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c r="AA888" s="69"/>
      <c r="AB888" s="69"/>
      <c r="AC888" s="69"/>
      <c r="AD888" s="73"/>
      <c r="AE888" s="73"/>
      <c r="AF888" s="73"/>
      <c r="AG888" s="73"/>
      <c r="AH888" s="73"/>
      <c r="AI888" s="73"/>
      <c r="AJ888" s="73"/>
      <c r="AK888" s="73"/>
      <c r="AL888" s="73"/>
      <c r="AM888" s="73"/>
      <c r="AN888" s="73"/>
      <c r="AO888" s="73"/>
      <c r="AP888" s="71"/>
      <c r="AQ888" s="73"/>
      <c r="AR888" s="73"/>
      <c r="AS888" s="73"/>
      <c r="AT888" s="73"/>
      <c r="AU888" s="69"/>
      <c r="AV888" s="73"/>
      <c r="AW888" s="73"/>
    </row>
    <row r="889" spans="1:49" ht="14.25" x14ac:dyDescent="0.2">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c r="AA889" s="69"/>
      <c r="AB889" s="69"/>
      <c r="AC889" s="69"/>
      <c r="AD889" s="73"/>
      <c r="AE889" s="73"/>
      <c r="AF889" s="73"/>
      <c r="AG889" s="73"/>
      <c r="AH889" s="73"/>
      <c r="AI889" s="73"/>
      <c r="AJ889" s="73"/>
      <c r="AK889" s="73"/>
      <c r="AL889" s="73"/>
      <c r="AM889" s="73"/>
      <c r="AN889" s="73"/>
      <c r="AO889" s="73"/>
      <c r="AP889" s="71"/>
      <c r="AQ889" s="73"/>
      <c r="AR889" s="73"/>
      <c r="AS889" s="73"/>
      <c r="AT889" s="73"/>
      <c r="AU889" s="69"/>
      <c r="AV889" s="73"/>
      <c r="AW889" s="73"/>
    </row>
    <row r="890" spans="1:49" ht="14.25" x14ac:dyDescent="0.2">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c r="AA890" s="69"/>
      <c r="AB890" s="69"/>
      <c r="AC890" s="69"/>
      <c r="AD890" s="73"/>
      <c r="AE890" s="73"/>
      <c r="AF890" s="73"/>
      <c r="AG890" s="73"/>
      <c r="AH890" s="73"/>
      <c r="AI890" s="73"/>
      <c r="AJ890" s="73"/>
      <c r="AK890" s="73"/>
      <c r="AL890" s="73"/>
      <c r="AM890" s="73"/>
      <c r="AN890" s="73"/>
      <c r="AO890" s="73"/>
      <c r="AP890" s="71"/>
      <c r="AQ890" s="73"/>
      <c r="AR890" s="73"/>
      <c r="AS890" s="73"/>
      <c r="AT890" s="73"/>
      <c r="AU890" s="69"/>
      <c r="AV890" s="73"/>
      <c r="AW890" s="73"/>
    </row>
    <row r="891" spans="1:49" ht="14.25" x14ac:dyDescent="0.2">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c r="AA891" s="69"/>
      <c r="AB891" s="69"/>
      <c r="AC891" s="69"/>
      <c r="AD891" s="73"/>
      <c r="AE891" s="73"/>
      <c r="AF891" s="73"/>
      <c r="AG891" s="73"/>
      <c r="AH891" s="73"/>
      <c r="AI891" s="73"/>
      <c r="AJ891" s="73"/>
      <c r="AK891" s="73"/>
      <c r="AL891" s="73"/>
      <c r="AM891" s="73"/>
      <c r="AN891" s="73"/>
      <c r="AO891" s="73"/>
      <c r="AP891" s="71"/>
      <c r="AQ891" s="73"/>
      <c r="AR891" s="73"/>
      <c r="AS891" s="73"/>
      <c r="AT891" s="73"/>
      <c r="AU891" s="69"/>
      <c r="AV891" s="73"/>
      <c r="AW891" s="73"/>
    </row>
    <row r="892" spans="1:49" ht="14.25" x14ac:dyDescent="0.2">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c r="AA892" s="69"/>
      <c r="AB892" s="69"/>
      <c r="AC892" s="69"/>
      <c r="AD892" s="73"/>
      <c r="AE892" s="73"/>
      <c r="AF892" s="73"/>
      <c r="AG892" s="73"/>
      <c r="AH892" s="73"/>
      <c r="AI892" s="73"/>
      <c r="AJ892" s="73"/>
      <c r="AK892" s="73"/>
      <c r="AL892" s="73"/>
      <c r="AM892" s="73"/>
      <c r="AN892" s="73"/>
      <c r="AO892" s="73"/>
      <c r="AP892" s="71"/>
      <c r="AQ892" s="73"/>
      <c r="AR892" s="73"/>
      <c r="AS892" s="73"/>
      <c r="AT892" s="73"/>
      <c r="AU892" s="69"/>
      <c r="AV892" s="73"/>
      <c r="AW892" s="73"/>
    </row>
    <row r="893" spans="1:49" ht="14.25" x14ac:dyDescent="0.2">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c r="AA893" s="69"/>
      <c r="AB893" s="69"/>
      <c r="AC893" s="69"/>
      <c r="AD893" s="73"/>
      <c r="AE893" s="73"/>
      <c r="AF893" s="73"/>
      <c r="AG893" s="73"/>
      <c r="AH893" s="73"/>
      <c r="AI893" s="73"/>
      <c r="AJ893" s="73"/>
      <c r="AK893" s="73"/>
      <c r="AL893" s="73"/>
      <c r="AM893" s="73"/>
      <c r="AN893" s="73"/>
      <c r="AO893" s="73"/>
      <c r="AP893" s="71"/>
      <c r="AQ893" s="73"/>
      <c r="AR893" s="73"/>
      <c r="AS893" s="73"/>
      <c r="AT893" s="73"/>
      <c r="AU893" s="69"/>
      <c r="AV893" s="73"/>
      <c r="AW893" s="73"/>
    </row>
    <row r="894" spans="1:49" ht="14.25" x14ac:dyDescent="0.2">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c r="AA894" s="69"/>
      <c r="AB894" s="69"/>
      <c r="AC894" s="69"/>
      <c r="AD894" s="73"/>
      <c r="AE894" s="73"/>
      <c r="AF894" s="73"/>
      <c r="AG894" s="73"/>
      <c r="AH894" s="73"/>
      <c r="AI894" s="73"/>
      <c r="AJ894" s="73"/>
      <c r="AK894" s="73"/>
      <c r="AL894" s="73"/>
      <c r="AM894" s="73"/>
      <c r="AN894" s="73"/>
      <c r="AO894" s="73"/>
      <c r="AP894" s="71"/>
      <c r="AQ894" s="73"/>
      <c r="AR894" s="73"/>
      <c r="AS894" s="73"/>
      <c r="AT894" s="73"/>
      <c r="AU894" s="69"/>
      <c r="AV894" s="73"/>
      <c r="AW894" s="73"/>
    </row>
    <row r="895" spans="1:49" ht="14.25" x14ac:dyDescent="0.2">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c r="AA895" s="69"/>
      <c r="AB895" s="69"/>
      <c r="AC895" s="69"/>
      <c r="AD895" s="73"/>
      <c r="AE895" s="73"/>
      <c r="AF895" s="73"/>
      <c r="AG895" s="73"/>
      <c r="AH895" s="73"/>
      <c r="AI895" s="73"/>
      <c r="AJ895" s="73"/>
      <c r="AK895" s="73"/>
      <c r="AL895" s="73"/>
      <c r="AM895" s="73"/>
      <c r="AN895" s="73"/>
      <c r="AO895" s="73"/>
      <c r="AP895" s="71"/>
      <c r="AQ895" s="73"/>
      <c r="AR895" s="73"/>
      <c r="AS895" s="73"/>
      <c r="AT895" s="73"/>
      <c r="AU895" s="69"/>
      <c r="AV895" s="73"/>
      <c r="AW895" s="73"/>
    </row>
    <row r="896" spans="1:49" ht="14.25" x14ac:dyDescent="0.2">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c r="AA896" s="69"/>
      <c r="AB896" s="69"/>
      <c r="AC896" s="69"/>
      <c r="AD896" s="73"/>
      <c r="AE896" s="73"/>
      <c r="AF896" s="73"/>
      <c r="AG896" s="73"/>
      <c r="AH896" s="73"/>
      <c r="AI896" s="73"/>
      <c r="AJ896" s="73"/>
      <c r="AK896" s="73"/>
      <c r="AL896" s="73"/>
      <c r="AM896" s="73"/>
      <c r="AN896" s="73"/>
      <c r="AO896" s="73"/>
      <c r="AP896" s="71"/>
      <c r="AQ896" s="73"/>
      <c r="AR896" s="73"/>
      <c r="AS896" s="73"/>
      <c r="AT896" s="73"/>
      <c r="AU896" s="69"/>
      <c r="AV896" s="73"/>
      <c r="AW896" s="73"/>
    </row>
    <row r="897" spans="1:49" ht="14.25" x14ac:dyDescent="0.2">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c r="AA897" s="69"/>
      <c r="AB897" s="69"/>
      <c r="AC897" s="69"/>
      <c r="AD897" s="73"/>
      <c r="AE897" s="73"/>
      <c r="AF897" s="73"/>
      <c r="AG897" s="73"/>
      <c r="AH897" s="73"/>
      <c r="AI897" s="73"/>
      <c r="AJ897" s="73"/>
      <c r="AK897" s="73"/>
      <c r="AL897" s="73"/>
      <c r="AM897" s="73"/>
      <c r="AN897" s="73"/>
      <c r="AO897" s="73"/>
      <c r="AP897" s="71"/>
      <c r="AQ897" s="73"/>
      <c r="AR897" s="73"/>
      <c r="AS897" s="73"/>
      <c r="AT897" s="73"/>
      <c r="AU897" s="69"/>
      <c r="AV897" s="73"/>
      <c r="AW897" s="73"/>
    </row>
    <row r="898" spans="1:49" ht="14.25" x14ac:dyDescent="0.2">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c r="AA898" s="69"/>
      <c r="AB898" s="69"/>
      <c r="AC898" s="69"/>
      <c r="AD898" s="73"/>
      <c r="AE898" s="73"/>
      <c r="AF898" s="73"/>
      <c r="AG898" s="73"/>
      <c r="AH898" s="73"/>
      <c r="AI898" s="73"/>
      <c r="AJ898" s="73"/>
      <c r="AK898" s="73"/>
      <c r="AL898" s="73"/>
      <c r="AM898" s="73"/>
      <c r="AN898" s="73"/>
      <c r="AO898" s="73"/>
      <c r="AP898" s="71"/>
      <c r="AQ898" s="73"/>
      <c r="AR898" s="73"/>
      <c r="AS898" s="73"/>
      <c r="AT898" s="73"/>
      <c r="AU898" s="69"/>
      <c r="AV898" s="73"/>
      <c r="AW898" s="73"/>
    </row>
    <row r="899" spans="1:49" ht="14.25" x14ac:dyDescent="0.2">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c r="AA899" s="69"/>
      <c r="AB899" s="69"/>
      <c r="AC899" s="69"/>
      <c r="AD899" s="73"/>
      <c r="AE899" s="73"/>
      <c r="AF899" s="73"/>
      <c r="AG899" s="73"/>
      <c r="AH899" s="73"/>
      <c r="AI899" s="73"/>
      <c r="AJ899" s="73"/>
      <c r="AK899" s="73"/>
      <c r="AL899" s="73"/>
      <c r="AM899" s="73"/>
      <c r="AN899" s="73"/>
      <c r="AO899" s="73"/>
      <c r="AP899" s="71"/>
      <c r="AQ899" s="73"/>
      <c r="AR899" s="73"/>
      <c r="AS899" s="73"/>
      <c r="AT899" s="73"/>
      <c r="AU899" s="69"/>
      <c r="AV899" s="73"/>
      <c r="AW899" s="73"/>
    </row>
    <row r="900" spans="1:49" ht="14.25" x14ac:dyDescent="0.2">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c r="AA900" s="69"/>
      <c r="AB900" s="69"/>
      <c r="AC900" s="69"/>
      <c r="AD900" s="73"/>
      <c r="AE900" s="73"/>
      <c r="AF900" s="73"/>
      <c r="AG900" s="73"/>
      <c r="AH900" s="73"/>
      <c r="AI900" s="73"/>
      <c r="AJ900" s="73"/>
      <c r="AK900" s="73"/>
      <c r="AL900" s="73"/>
      <c r="AM900" s="73"/>
      <c r="AN900" s="73"/>
      <c r="AO900" s="73"/>
      <c r="AP900" s="71"/>
      <c r="AQ900" s="73"/>
      <c r="AR900" s="73"/>
      <c r="AS900" s="73"/>
      <c r="AT900" s="73"/>
      <c r="AU900" s="69"/>
      <c r="AV900" s="73"/>
      <c r="AW900" s="73"/>
    </row>
    <row r="901" spans="1:49" ht="14.25" x14ac:dyDescent="0.2">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c r="AA901" s="69"/>
      <c r="AB901" s="69"/>
      <c r="AC901" s="69"/>
      <c r="AD901" s="73"/>
      <c r="AE901" s="73"/>
      <c r="AF901" s="73"/>
      <c r="AG901" s="73"/>
      <c r="AH901" s="73"/>
      <c r="AI901" s="73"/>
      <c r="AJ901" s="73"/>
      <c r="AK901" s="73"/>
      <c r="AL901" s="73"/>
      <c r="AM901" s="73"/>
      <c r="AN901" s="73"/>
      <c r="AO901" s="73"/>
      <c r="AP901" s="71"/>
      <c r="AQ901" s="73"/>
      <c r="AR901" s="73"/>
      <c r="AS901" s="73"/>
      <c r="AT901" s="73"/>
      <c r="AU901" s="69"/>
      <c r="AV901" s="73"/>
      <c r="AW901" s="73"/>
    </row>
    <row r="902" spans="1:49" ht="14.25" x14ac:dyDescent="0.2">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c r="AA902" s="69"/>
      <c r="AB902" s="69"/>
      <c r="AC902" s="69"/>
      <c r="AD902" s="73"/>
      <c r="AE902" s="73"/>
      <c r="AF902" s="73"/>
      <c r="AG902" s="73"/>
      <c r="AH902" s="73"/>
      <c r="AI902" s="73"/>
      <c r="AJ902" s="73"/>
      <c r="AK902" s="73"/>
      <c r="AL902" s="73"/>
      <c r="AM902" s="73"/>
      <c r="AN902" s="73"/>
      <c r="AO902" s="73"/>
      <c r="AP902" s="71"/>
      <c r="AQ902" s="73"/>
      <c r="AR902" s="73"/>
      <c r="AS902" s="73"/>
      <c r="AT902" s="73"/>
      <c r="AU902" s="69"/>
      <c r="AV902" s="73"/>
      <c r="AW902" s="73"/>
    </row>
    <row r="903" spans="1:49" ht="14.25" x14ac:dyDescent="0.2">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c r="AA903" s="69"/>
      <c r="AB903" s="69"/>
      <c r="AC903" s="69"/>
      <c r="AD903" s="73"/>
      <c r="AE903" s="73"/>
      <c r="AF903" s="73"/>
      <c r="AG903" s="73"/>
      <c r="AH903" s="73"/>
      <c r="AI903" s="73"/>
      <c r="AJ903" s="73"/>
      <c r="AK903" s="73"/>
      <c r="AL903" s="73"/>
      <c r="AM903" s="73"/>
      <c r="AN903" s="73"/>
      <c r="AO903" s="73"/>
      <c r="AP903" s="71"/>
      <c r="AQ903" s="73"/>
      <c r="AR903" s="73"/>
      <c r="AS903" s="73"/>
      <c r="AT903" s="73"/>
      <c r="AU903" s="69"/>
      <c r="AV903" s="73"/>
      <c r="AW903" s="73"/>
    </row>
    <row r="904" spans="1:49" ht="14.25" x14ac:dyDescent="0.2">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c r="AA904" s="69"/>
      <c r="AB904" s="69"/>
      <c r="AC904" s="69"/>
      <c r="AD904" s="73"/>
      <c r="AE904" s="73"/>
      <c r="AF904" s="73"/>
      <c r="AG904" s="73"/>
      <c r="AH904" s="73"/>
      <c r="AI904" s="73"/>
      <c r="AJ904" s="73"/>
      <c r="AK904" s="73"/>
      <c r="AL904" s="73"/>
      <c r="AM904" s="73"/>
      <c r="AN904" s="73"/>
      <c r="AO904" s="73"/>
      <c r="AP904" s="71"/>
      <c r="AQ904" s="73"/>
      <c r="AR904" s="73"/>
      <c r="AS904" s="73"/>
      <c r="AT904" s="73"/>
      <c r="AU904" s="69"/>
      <c r="AV904" s="73"/>
      <c r="AW904" s="73"/>
    </row>
    <row r="905" spans="1:49" ht="14.25" x14ac:dyDescent="0.2">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c r="AA905" s="69"/>
      <c r="AB905" s="69"/>
      <c r="AC905" s="69"/>
      <c r="AD905" s="73"/>
      <c r="AE905" s="73"/>
      <c r="AF905" s="73"/>
      <c r="AG905" s="73"/>
      <c r="AH905" s="73"/>
      <c r="AI905" s="73"/>
      <c r="AJ905" s="73"/>
      <c r="AK905" s="73"/>
      <c r="AL905" s="73"/>
      <c r="AM905" s="73"/>
      <c r="AN905" s="73"/>
      <c r="AO905" s="73"/>
      <c r="AP905" s="71"/>
      <c r="AQ905" s="73"/>
      <c r="AR905" s="73"/>
      <c r="AS905" s="73"/>
      <c r="AT905" s="73"/>
      <c r="AU905" s="69"/>
      <c r="AV905" s="73"/>
      <c r="AW905" s="73"/>
    </row>
    <row r="906" spans="1:49" ht="14.25" x14ac:dyDescent="0.2">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c r="AA906" s="69"/>
      <c r="AB906" s="69"/>
      <c r="AC906" s="69"/>
      <c r="AD906" s="73"/>
      <c r="AE906" s="73"/>
      <c r="AF906" s="73"/>
      <c r="AG906" s="73"/>
      <c r="AH906" s="73"/>
      <c r="AI906" s="73"/>
      <c r="AJ906" s="73"/>
      <c r="AK906" s="73"/>
      <c r="AL906" s="73"/>
      <c r="AM906" s="73"/>
      <c r="AN906" s="73"/>
      <c r="AO906" s="73"/>
      <c r="AP906" s="71"/>
      <c r="AQ906" s="73"/>
      <c r="AR906" s="73"/>
      <c r="AS906" s="73"/>
      <c r="AT906" s="73"/>
      <c r="AU906" s="69"/>
      <c r="AV906" s="73"/>
      <c r="AW906" s="73"/>
    </row>
    <row r="907" spans="1:49" ht="14.25" x14ac:dyDescent="0.2">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c r="AA907" s="69"/>
      <c r="AB907" s="69"/>
      <c r="AC907" s="69"/>
      <c r="AD907" s="73"/>
      <c r="AE907" s="73"/>
      <c r="AF907" s="73"/>
      <c r="AG907" s="73"/>
      <c r="AH907" s="73"/>
      <c r="AI907" s="73"/>
      <c r="AJ907" s="73"/>
      <c r="AK907" s="73"/>
      <c r="AL907" s="73"/>
      <c r="AM907" s="73"/>
      <c r="AN907" s="73"/>
      <c r="AO907" s="73"/>
      <c r="AP907" s="71"/>
      <c r="AQ907" s="73"/>
      <c r="AR907" s="73"/>
      <c r="AS907" s="73"/>
      <c r="AT907" s="73"/>
      <c r="AU907" s="69"/>
      <c r="AV907" s="73"/>
      <c r="AW907" s="73"/>
    </row>
    <row r="908" spans="1:49" ht="14.25" x14ac:dyDescent="0.2">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c r="AA908" s="69"/>
      <c r="AB908" s="69"/>
      <c r="AC908" s="69"/>
      <c r="AD908" s="73"/>
      <c r="AE908" s="73"/>
      <c r="AF908" s="73"/>
      <c r="AG908" s="73"/>
      <c r="AH908" s="73"/>
      <c r="AI908" s="73"/>
      <c r="AJ908" s="73"/>
      <c r="AK908" s="73"/>
      <c r="AL908" s="73"/>
      <c r="AM908" s="73"/>
      <c r="AN908" s="73"/>
      <c r="AO908" s="73"/>
      <c r="AP908" s="71"/>
      <c r="AQ908" s="73"/>
      <c r="AR908" s="73"/>
      <c r="AS908" s="73"/>
      <c r="AT908" s="73"/>
      <c r="AU908" s="69"/>
      <c r="AV908" s="73"/>
      <c r="AW908" s="73"/>
    </row>
    <row r="909" spans="1:49" ht="14.25" x14ac:dyDescent="0.2">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c r="AA909" s="69"/>
      <c r="AB909" s="69"/>
      <c r="AC909" s="69"/>
      <c r="AD909" s="73"/>
      <c r="AE909" s="73"/>
      <c r="AF909" s="73"/>
      <c r="AG909" s="73"/>
      <c r="AH909" s="73"/>
      <c r="AI909" s="73"/>
      <c r="AJ909" s="73"/>
      <c r="AK909" s="73"/>
      <c r="AL909" s="73"/>
      <c r="AM909" s="73"/>
      <c r="AN909" s="73"/>
      <c r="AO909" s="73"/>
      <c r="AP909" s="71"/>
      <c r="AQ909" s="73"/>
      <c r="AR909" s="73"/>
      <c r="AS909" s="73"/>
      <c r="AT909" s="73"/>
      <c r="AU909" s="69"/>
      <c r="AV909" s="73"/>
      <c r="AW909" s="73"/>
    </row>
    <row r="910" spans="1:49" ht="14.25" x14ac:dyDescent="0.2">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c r="AA910" s="69"/>
      <c r="AB910" s="69"/>
      <c r="AC910" s="69"/>
      <c r="AD910" s="73"/>
      <c r="AE910" s="73"/>
      <c r="AF910" s="73"/>
      <c r="AG910" s="73"/>
      <c r="AH910" s="73"/>
      <c r="AI910" s="73"/>
      <c r="AJ910" s="73"/>
      <c r="AK910" s="73"/>
      <c r="AL910" s="73"/>
      <c r="AM910" s="73"/>
      <c r="AN910" s="73"/>
      <c r="AO910" s="73"/>
      <c r="AP910" s="71"/>
      <c r="AQ910" s="73"/>
      <c r="AR910" s="73"/>
      <c r="AS910" s="73"/>
      <c r="AT910" s="73"/>
      <c r="AU910" s="69"/>
      <c r="AV910" s="73"/>
      <c r="AW910" s="73"/>
    </row>
    <row r="911" spans="1:49" ht="14.25" x14ac:dyDescent="0.2">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c r="AA911" s="69"/>
      <c r="AB911" s="69"/>
      <c r="AC911" s="69"/>
      <c r="AD911" s="73"/>
      <c r="AE911" s="73"/>
      <c r="AF911" s="73"/>
      <c r="AG911" s="73"/>
      <c r="AH911" s="73"/>
      <c r="AI911" s="73"/>
      <c r="AJ911" s="73"/>
      <c r="AK911" s="73"/>
      <c r="AL911" s="73"/>
      <c r="AM911" s="73"/>
      <c r="AN911" s="73"/>
      <c r="AO911" s="73"/>
      <c r="AP911" s="71"/>
      <c r="AQ911" s="73"/>
      <c r="AR911" s="73"/>
      <c r="AS911" s="73"/>
      <c r="AT911" s="73"/>
      <c r="AU911" s="69"/>
      <c r="AV911" s="73"/>
      <c r="AW911" s="73"/>
    </row>
    <row r="912" spans="1:49" ht="14.25" x14ac:dyDescent="0.2">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c r="AA912" s="69"/>
      <c r="AB912" s="69"/>
      <c r="AC912" s="69"/>
      <c r="AD912" s="73"/>
      <c r="AE912" s="73"/>
      <c r="AF912" s="73"/>
      <c r="AG912" s="73"/>
      <c r="AH912" s="73"/>
      <c r="AI912" s="73"/>
      <c r="AJ912" s="73"/>
      <c r="AK912" s="73"/>
      <c r="AL912" s="73"/>
      <c r="AM912" s="73"/>
      <c r="AN912" s="73"/>
      <c r="AO912" s="73"/>
      <c r="AP912" s="71"/>
      <c r="AQ912" s="73"/>
      <c r="AR912" s="73"/>
      <c r="AS912" s="73"/>
      <c r="AT912" s="73"/>
      <c r="AU912" s="69"/>
      <c r="AV912" s="73"/>
      <c r="AW912" s="73"/>
    </row>
    <row r="913" spans="1:49" ht="14.25" x14ac:dyDescent="0.2">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c r="AA913" s="69"/>
      <c r="AB913" s="69"/>
      <c r="AC913" s="69"/>
      <c r="AD913" s="73"/>
      <c r="AE913" s="73"/>
      <c r="AF913" s="73"/>
      <c r="AG913" s="73"/>
      <c r="AH913" s="73"/>
      <c r="AI913" s="73"/>
      <c r="AJ913" s="73"/>
      <c r="AK913" s="73"/>
      <c r="AL913" s="73"/>
      <c r="AM913" s="73"/>
      <c r="AN913" s="73"/>
      <c r="AO913" s="73"/>
      <c r="AP913" s="71"/>
      <c r="AQ913" s="73"/>
      <c r="AR913" s="73"/>
      <c r="AS913" s="73"/>
      <c r="AT913" s="73"/>
      <c r="AU913" s="69"/>
      <c r="AV913" s="73"/>
      <c r="AW913" s="73"/>
    </row>
    <row r="914" spans="1:49" ht="14.25" x14ac:dyDescent="0.2">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c r="AA914" s="69"/>
      <c r="AB914" s="69"/>
      <c r="AC914" s="69"/>
      <c r="AD914" s="73"/>
      <c r="AE914" s="73"/>
      <c r="AF914" s="73"/>
      <c r="AG914" s="73"/>
      <c r="AH914" s="73"/>
      <c r="AI914" s="73"/>
      <c r="AJ914" s="73"/>
      <c r="AK914" s="73"/>
      <c r="AL914" s="73"/>
      <c r="AM914" s="73"/>
      <c r="AN914" s="73"/>
      <c r="AO914" s="73"/>
      <c r="AP914" s="71"/>
      <c r="AQ914" s="73"/>
      <c r="AR914" s="73"/>
      <c r="AS914" s="73"/>
      <c r="AT914" s="73"/>
      <c r="AU914" s="69"/>
      <c r="AV914" s="73"/>
      <c r="AW914" s="73"/>
    </row>
    <row r="915" spans="1:49" ht="14.25" x14ac:dyDescent="0.2">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c r="AA915" s="69"/>
      <c r="AB915" s="69"/>
      <c r="AC915" s="69"/>
      <c r="AD915" s="73"/>
      <c r="AE915" s="73"/>
      <c r="AF915" s="73"/>
      <c r="AG915" s="73"/>
      <c r="AH915" s="73"/>
      <c r="AI915" s="73"/>
      <c r="AJ915" s="73"/>
      <c r="AK915" s="73"/>
      <c r="AL915" s="73"/>
      <c r="AM915" s="73"/>
      <c r="AN915" s="73"/>
      <c r="AO915" s="73"/>
      <c r="AP915" s="71"/>
      <c r="AQ915" s="73"/>
      <c r="AR915" s="73"/>
      <c r="AS915" s="73"/>
      <c r="AT915" s="73"/>
      <c r="AU915" s="69"/>
      <c r="AV915" s="73"/>
      <c r="AW915" s="73"/>
    </row>
    <row r="916" spans="1:49" ht="14.25" x14ac:dyDescent="0.2">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c r="AA916" s="69"/>
      <c r="AB916" s="69"/>
      <c r="AC916" s="69"/>
      <c r="AD916" s="73"/>
      <c r="AE916" s="73"/>
      <c r="AF916" s="73"/>
      <c r="AG916" s="73"/>
      <c r="AH916" s="73"/>
      <c r="AI916" s="73"/>
      <c r="AJ916" s="73"/>
      <c r="AK916" s="73"/>
      <c r="AL916" s="73"/>
      <c r="AM916" s="73"/>
      <c r="AN916" s="73"/>
      <c r="AO916" s="73"/>
      <c r="AP916" s="71"/>
      <c r="AQ916" s="73"/>
      <c r="AR916" s="73"/>
      <c r="AS916" s="73"/>
      <c r="AT916" s="73"/>
      <c r="AU916" s="69"/>
      <c r="AV916" s="73"/>
      <c r="AW916" s="73"/>
    </row>
    <row r="917" spans="1:49" ht="14.25" x14ac:dyDescent="0.2">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c r="AA917" s="69"/>
      <c r="AB917" s="69"/>
      <c r="AC917" s="69"/>
      <c r="AD917" s="73"/>
      <c r="AE917" s="73"/>
      <c r="AF917" s="73"/>
      <c r="AG917" s="73"/>
      <c r="AH917" s="73"/>
      <c r="AI917" s="73"/>
      <c r="AJ917" s="73"/>
      <c r="AK917" s="73"/>
      <c r="AL917" s="73"/>
      <c r="AM917" s="73"/>
      <c r="AN917" s="73"/>
      <c r="AO917" s="73"/>
      <c r="AP917" s="71"/>
      <c r="AQ917" s="73"/>
      <c r="AR917" s="73"/>
      <c r="AS917" s="73"/>
      <c r="AT917" s="73"/>
      <c r="AU917" s="69"/>
      <c r="AV917" s="73"/>
      <c r="AW917" s="73"/>
    </row>
    <row r="918" spans="1:49" ht="14.25" x14ac:dyDescent="0.2">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c r="AA918" s="69"/>
      <c r="AB918" s="69"/>
      <c r="AC918" s="69"/>
      <c r="AD918" s="73"/>
      <c r="AE918" s="73"/>
      <c r="AF918" s="73"/>
      <c r="AG918" s="73"/>
      <c r="AH918" s="73"/>
      <c r="AI918" s="73"/>
      <c r="AJ918" s="73"/>
      <c r="AK918" s="73"/>
      <c r="AL918" s="73"/>
      <c r="AM918" s="73"/>
      <c r="AN918" s="73"/>
      <c r="AO918" s="73"/>
      <c r="AP918" s="71"/>
      <c r="AQ918" s="73"/>
      <c r="AR918" s="73"/>
      <c r="AS918" s="73"/>
      <c r="AT918" s="73"/>
      <c r="AU918" s="69"/>
      <c r="AV918" s="73"/>
      <c r="AW918" s="73"/>
    </row>
    <row r="919" spans="1:49" ht="14.25" x14ac:dyDescent="0.2">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c r="AA919" s="69"/>
      <c r="AB919" s="69"/>
      <c r="AC919" s="69"/>
      <c r="AD919" s="73"/>
      <c r="AE919" s="73"/>
      <c r="AF919" s="73"/>
      <c r="AG919" s="73"/>
      <c r="AH919" s="73"/>
      <c r="AI919" s="73"/>
      <c r="AJ919" s="73"/>
      <c r="AK919" s="73"/>
      <c r="AL919" s="73"/>
      <c r="AM919" s="73"/>
      <c r="AN919" s="73"/>
      <c r="AO919" s="73"/>
      <c r="AP919" s="71"/>
      <c r="AQ919" s="73"/>
      <c r="AR919" s="73"/>
      <c r="AS919" s="73"/>
      <c r="AT919" s="73"/>
      <c r="AU919" s="69"/>
      <c r="AV919" s="73"/>
      <c r="AW919" s="73"/>
    </row>
    <row r="920" spans="1:49" ht="14.25" x14ac:dyDescent="0.2">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c r="AA920" s="69"/>
      <c r="AB920" s="69"/>
      <c r="AC920" s="69"/>
      <c r="AD920" s="73"/>
      <c r="AE920" s="73"/>
      <c r="AF920" s="73"/>
      <c r="AG920" s="73"/>
      <c r="AH920" s="73"/>
      <c r="AI920" s="73"/>
      <c r="AJ920" s="73"/>
      <c r="AK920" s="73"/>
      <c r="AL920" s="73"/>
      <c r="AM920" s="73"/>
      <c r="AN920" s="73"/>
      <c r="AO920" s="73"/>
      <c r="AP920" s="71"/>
      <c r="AQ920" s="73"/>
      <c r="AR920" s="73"/>
      <c r="AS920" s="73"/>
      <c r="AT920" s="73"/>
      <c r="AU920" s="69"/>
      <c r="AV920" s="73"/>
      <c r="AW920" s="73"/>
    </row>
    <row r="921" spans="1:49" ht="14.25" x14ac:dyDescent="0.2">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c r="AA921" s="69"/>
      <c r="AB921" s="69"/>
      <c r="AC921" s="69"/>
      <c r="AD921" s="73"/>
      <c r="AE921" s="73"/>
      <c r="AF921" s="73"/>
      <c r="AG921" s="73"/>
      <c r="AH921" s="73"/>
      <c r="AI921" s="73"/>
      <c r="AJ921" s="73"/>
      <c r="AK921" s="73"/>
      <c r="AL921" s="73"/>
      <c r="AM921" s="73"/>
      <c r="AN921" s="73"/>
      <c r="AO921" s="73"/>
      <c r="AP921" s="71"/>
      <c r="AQ921" s="73"/>
      <c r="AR921" s="73"/>
      <c r="AS921" s="73"/>
      <c r="AT921" s="73"/>
      <c r="AU921" s="69"/>
      <c r="AV921" s="73"/>
      <c r="AW921" s="73"/>
    </row>
    <row r="922" spans="1:49" ht="14.25" x14ac:dyDescent="0.2">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c r="AA922" s="69"/>
      <c r="AB922" s="69"/>
      <c r="AC922" s="69"/>
      <c r="AD922" s="73"/>
      <c r="AE922" s="73"/>
      <c r="AF922" s="73"/>
      <c r="AG922" s="73"/>
      <c r="AH922" s="73"/>
      <c r="AI922" s="73"/>
      <c r="AJ922" s="73"/>
      <c r="AK922" s="73"/>
      <c r="AL922" s="73"/>
      <c r="AM922" s="73"/>
      <c r="AN922" s="73"/>
      <c r="AO922" s="73"/>
      <c r="AP922" s="71"/>
      <c r="AQ922" s="73"/>
      <c r="AR922" s="73"/>
      <c r="AS922" s="73"/>
      <c r="AT922" s="73"/>
      <c r="AU922" s="69"/>
      <c r="AV922" s="73"/>
      <c r="AW922" s="73"/>
    </row>
    <row r="923" spans="1:49" ht="14.25" x14ac:dyDescent="0.2">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c r="AA923" s="69"/>
      <c r="AB923" s="69"/>
      <c r="AC923" s="69"/>
      <c r="AD923" s="73"/>
      <c r="AE923" s="73"/>
      <c r="AF923" s="73"/>
      <c r="AG923" s="73"/>
      <c r="AH923" s="73"/>
      <c r="AI923" s="73"/>
      <c r="AJ923" s="73"/>
      <c r="AK923" s="73"/>
      <c r="AL923" s="73"/>
      <c r="AM923" s="73"/>
      <c r="AN923" s="73"/>
      <c r="AO923" s="73"/>
      <c r="AP923" s="71"/>
      <c r="AQ923" s="73"/>
      <c r="AR923" s="73"/>
      <c r="AS923" s="73"/>
      <c r="AT923" s="73"/>
      <c r="AU923" s="69"/>
      <c r="AV923" s="73"/>
      <c r="AW923" s="73"/>
    </row>
    <row r="924" spans="1:49" ht="14.25" x14ac:dyDescent="0.2">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c r="AA924" s="69"/>
      <c r="AB924" s="69"/>
      <c r="AC924" s="69"/>
      <c r="AD924" s="73"/>
      <c r="AE924" s="73"/>
      <c r="AF924" s="73"/>
      <c r="AG924" s="73"/>
      <c r="AH924" s="73"/>
      <c r="AI924" s="73"/>
      <c r="AJ924" s="73"/>
      <c r="AK924" s="73"/>
      <c r="AL924" s="73"/>
      <c r="AM924" s="73"/>
      <c r="AN924" s="73"/>
      <c r="AO924" s="73"/>
      <c r="AP924" s="71"/>
      <c r="AQ924" s="73"/>
      <c r="AR924" s="73"/>
      <c r="AS924" s="73"/>
      <c r="AT924" s="73"/>
      <c r="AU924" s="69"/>
      <c r="AV924" s="73"/>
      <c r="AW924" s="73"/>
    </row>
    <row r="925" spans="1:49" ht="14.25" x14ac:dyDescent="0.2">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c r="AA925" s="69"/>
      <c r="AB925" s="69"/>
      <c r="AC925" s="69"/>
      <c r="AD925" s="73"/>
      <c r="AE925" s="73"/>
      <c r="AF925" s="73"/>
      <c r="AG925" s="73"/>
      <c r="AH925" s="73"/>
      <c r="AI925" s="73"/>
      <c r="AJ925" s="73"/>
      <c r="AK925" s="73"/>
      <c r="AL925" s="73"/>
      <c r="AM925" s="73"/>
      <c r="AN925" s="73"/>
      <c r="AO925" s="73"/>
      <c r="AP925" s="71"/>
      <c r="AQ925" s="73"/>
      <c r="AR925" s="73"/>
      <c r="AS925" s="73"/>
      <c r="AT925" s="73"/>
      <c r="AU925" s="69"/>
      <c r="AV925" s="73"/>
      <c r="AW925" s="73"/>
    </row>
    <row r="926" spans="1:49" ht="14.25" x14ac:dyDescent="0.2">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c r="AA926" s="69"/>
      <c r="AB926" s="69"/>
      <c r="AC926" s="69"/>
      <c r="AD926" s="73"/>
      <c r="AE926" s="73"/>
      <c r="AF926" s="73"/>
      <c r="AG926" s="73"/>
      <c r="AH926" s="73"/>
      <c r="AI926" s="73"/>
      <c r="AJ926" s="73"/>
      <c r="AK926" s="73"/>
      <c r="AL926" s="73"/>
      <c r="AM926" s="73"/>
      <c r="AN926" s="73"/>
      <c r="AO926" s="73"/>
      <c r="AP926" s="71"/>
      <c r="AQ926" s="73"/>
      <c r="AR926" s="73"/>
      <c r="AS926" s="73"/>
      <c r="AT926" s="73"/>
      <c r="AU926" s="69"/>
      <c r="AV926" s="73"/>
      <c r="AW926" s="73"/>
    </row>
    <row r="927" spans="1:49" ht="14.25" x14ac:dyDescent="0.2">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c r="AA927" s="69"/>
      <c r="AB927" s="69"/>
      <c r="AC927" s="69"/>
      <c r="AD927" s="73"/>
      <c r="AE927" s="73"/>
      <c r="AF927" s="73"/>
      <c r="AG927" s="73"/>
      <c r="AH927" s="73"/>
      <c r="AI927" s="73"/>
      <c r="AJ927" s="73"/>
      <c r="AK927" s="73"/>
      <c r="AL927" s="73"/>
      <c r="AM927" s="73"/>
      <c r="AN927" s="73"/>
      <c r="AO927" s="73"/>
      <c r="AP927" s="71"/>
      <c r="AQ927" s="73"/>
      <c r="AR927" s="73"/>
      <c r="AS927" s="73"/>
      <c r="AT927" s="73"/>
      <c r="AU927" s="69"/>
      <c r="AV927" s="73"/>
      <c r="AW927" s="73"/>
    </row>
    <row r="928" spans="1:49" ht="14.25" x14ac:dyDescent="0.2">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c r="AA928" s="69"/>
      <c r="AB928" s="69"/>
      <c r="AC928" s="69"/>
      <c r="AD928" s="73"/>
      <c r="AE928" s="73"/>
      <c r="AF928" s="73"/>
      <c r="AG928" s="73"/>
      <c r="AH928" s="73"/>
      <c r="AI928" s="73"/>
      <c r="AJ928" s="73"/>
      <c r="AK928" s="73"/>
      <c r="AL928" s="73"/>
      <c r="AM928" s="73"/>
      <c r="AN928" s="73"/>
      <c r="AO928" s="73"/>
      <c r="AP928" s="71"/>
      <c r="AQ928" s="73"/>
      <c r="AR928" s="73"/>
      <c r="AS928" s="73"/>
      <c r="AT928" s="73"/>
      <c r="AU928" s="69"/>
      <c r="AV928" s="73"/>
      <c r="AW928" s="73"/>
    </row>
    <row r="929" spans="1:49" ht="14.25" x14ac:dyDescent="0.2">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c r="AA929" s="69"/>
      <c r="AB929" s="69"/>
      <c r="AC929" s="69"/>
      <c r="AD929" s="73"/>
      <c r="AE929" s="73"/>
      <c r="AF929" s="73"/>
      <c r="AG929" s="73"/>
      <c r="AH929" s="73"/>
      <c r="AI929" s="73"/>
      <c r="AJ929" s="73"/>
      <c r="AK929" s="73"/>
      <c r="AL929" s="73"/>
      <c r="AM929" s="73"/>
      <c r="AN929" s="73"/>
      <c r="AO929" s="73"/>
      <c r="AP929" s="71"/>
      <c r="AQ929" s="73"/>
      <c r="AR929" s="73"/>
      <c r="AS929" s="73"/>
      <c r="AT929" s="73"/>
      <c r="AU929" s="69"/>
      <c r="AV929" s="73"/>
      <c r="AW929" s="73"/>
    </row>
    <row r="930" spans="1:49" ht="14.25" x14ac:dyDescent="0.2">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c r="AA930" s="69"/>
      <c r="AB930" s="69"/>
      <c r="AC930" s="69"/>
      <c r="AD930" s="73"/>
      <c r="AE930" s="73"/>
      <c r="AF930" s="73"/>
      <c r="AG930" s="73"/>
      <c r="AH930" s="73"/>
      <c r="AI930" s="73"/>
      <c r="AJ930" s="73"/>
      <c r="AK930" s="73"/>
      <c r="AL930" s="73"/>
      <c r="AM930" s="73"/>
      <c r="AN930" s="73"/>
      <c r="AO930" s="73"/>
      <c r="AP930" s="71"/>
      <c r="AQ930" s="73"/>
      <c r="AR930" s="73"/>
      <c r="AS930" s="73"/>
      <c r="AT930" s="73"/>
      <c r="AU930" s="69"/>
      <c r="AV930" s="73"/>
      <c r="AW930" s="73"/>
    </row>
    <row r="931" spans="1:49" ht="14.25" x14ac:dyDescent="0.2">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c r="AA931" s="69"/>
      <c r="AB931" s="69"/>
      <c r="AC931" s="69"/>
      <c r="AD931" s="73"/>
      <c r="AE931" s="73"/>
      <c r="AF931" s="73"/>
      <c r="AG931" s="73"/>
      <c r="AH931" s="73"/>
      <c r="AI931" s="73"/>
      <c r="AJ931" s="73"/>
      <c r="AK931" s="73"/>
      <c r="AL931" s="73"/>
      <c r="AM931" s="73"/>
      <c r="AN931" s="73"/>
      <c r="AO931" s="73"/>
      <c r="AP931" s="71"/>
      <c r="AQ931" s="73"/>
      <c r="AR931" s="73"/>
      <c r="AS931" s="73"/>
      <c r="AT931" s="73"/>
      <c r="AU931" s="69"/>
      <c r="AV931" s="73"/>
      <c r="AW931" s="73"/>
    </row>
    <row r="932" spans="1:49" ht="14.25" x14ac:dyDescent="0.2">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c r="AA932" s="69"/>
      <c r="AB932" s="69"/>
      <c r="AC932" s="69"/>
      <c r="AD932" s="73"/>
      <c r="AE932" s="73"/>
      <c r="AF932" s="73"/>
      <c r="AG932" s="73"/>
      <c r="AH932" s="73"/>
      <c r="AI932" s="73"/>
      <c r="AJ932" s="73"/>
      <c r="AK932" s="73"/>
      <c r="AL932" s="73"/>
      <c r="AM932" s="73"/>
      <c r="AN932" s="73"/>
      <c r="AO932" s="73"/>
      <c r="AP932" s="71"/>
      <c r="AQ932" s="73"/>
      <c r="AR932" s="73"/>
      <c r="AS932" s="73"/>
      <c r="AT932" s="73"/>
      <c r="AU932" s="69"/>
      <c r="AV932" s="73"/>
      <c r="AW932" s="73"/>
    </row>
    <row r="933" spans="1:49" ht="14.25" x14ac:dyDescent="0.2">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c r="AA933" s="69"/>
      <c r="AB933" s="69"/>
      <c r="AC933" s="69"/>
      <c r="AD933" s="73"/>
      <c r="AE933" s="73"/>
      <c r="AF933" s="73"/>
      <c r="AG933" s="73"/>
      <c r="AH933" s="73"/>
      <c r="AI933" s="73"/>
      <c r="AJ933" s="73"/>
      <c r="AK933" s="73"/>
      <c r="AL933" s="73"/>
      <c r="AM933" s="73"/>
      <c r="AN933" s="73"/>
      <c r="AO933" s="73"/>
      <c r="AP933" s="71"/>
      <c r="AQ933" s="73"/>
      <c r="AR933" s="73"/>
      <c r="AS933" s="73"/>
      <c r="AT933" s="73"/>
      <c r="AU933" s="69"/>
      <c r="AV933" s="73"/>
      <c r="AW933" s="73"/>
    </row>
    <row r="934" spans="1:49" ht="14.25" x14ac:dyDescent="0.2">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c r="AA934" s="69"/>
      <c r="AB934" s="69"/>
      <c r="AC934" s="69"/>
      <c r="AD934" s="73"/>
      <c r="AE934" s="73"/>
      <c r="AF934" s="73"/>
      <c r="AG934" s="73"/>
      <c r="AH934" s="73"/>
      <c r="AI934" s="73"/>
      <c r="AJ934" s="73"/>
      <c r="AK934" s="73"/>
      <c r="AL934" s="73"/>
      <c r="AM934" s="73"/>
      <c r="AN934" s="73"/>
      <c r="AO934" s="73"/>
      <c r="AP934" s="71"/>
      <c r="AQ934" s="73"/>
      <c r="AR934" s="73"/>
      <c r="AS934" s="73"/>
      <c r="AT934" s="73"/>
      <c r="AU934" s="69"/>
      <c r="AV934" s="73"/>
      <c r="AW934" s="73"/>
    </row>
    <row r="935" spans="1:49" ht="14.25" x14ac:dyDescent="0.2">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c r="AA935" s="69"/>
      <c r="AB935" s="69"/>
      <c r="AC935" s="69"/>
      <c r="AD935" s="73"/>
      <c r="AE935" s="73"/>
      <c r="AF935" s="73"/>
      <c r="AG935" s="73"/>
      <c r="AH935" s="73"/>
      <c r="AI935" s="73"/>
      <c r="AJ935" s="73"/>
      <c r="AK935" s="73"/>
      <c r="AL935" s="73"/>
      <c r="AM935" s="73"/>
      <c r="AN935" s="73"/>
      <c r="AO935" s="73"/>
      <c r="AP935" s="71"/>
      <c r="AQ935" s="73"/>
      <c r="AR935" s="73"/>
      <c r="AS935" s="73"/>
      <c r="AT935" s="73"/>
      <c r="AU935" s="69"/>
      <c r="AV935" s="73"/>
      <c r="AW935" s="73"/>
    </row>
    <row r="936" spans="1:49" ht="14.25" x14ac:dyDescent="0.2">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c r="AA936" s="69"/>
      <c r="AB936" s="69"/>
      <c r="AC936" s="69"/>
      <c r="AD936" s="73"/>
      <c r="AE936" s="73"/>
      <c r="AF936" s="73"/>
      <c r="AG936" s="73"/>
      <c r="AH936" s="73"/>
      <c r="AI936" s="73"/>
      <c r="AJ936" s="73"/>
      <c r="AK936" s="73"/>
      <c r="AL936" s="73"/>
      <c r="AM936" s="73"/>
      <c r="AN936" s="73"/>
      <c r="AO936" s="73"/>
      <c r="AP936" s="71"/>
      <c r="AQ936" s="73"/>
      <c r="AR936" s="73"/>
      <c r="AS936" s="73"/>
      <c r="AT936" s="73"/>
      <c r="AU936" s="69"/>
      <c r="AV936" s="73"/>
      <c r="AW936" s="73"/>
    </row>
    <row r="937" spans="1:49" ht="14.25" x14ac:dyDescent="0.2">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c r="AA937" s="69"/>
      <c r="AB937" s="69"/>
      <c r="AC937" s="69"/>
      <c r="AD937" s="73"/>
      <c r="AE937" s="73"/>
      <c r="AF937" s="73"/>
      <c r="AG937" s="73"/>
      <c r="AH937" s="73"/>
      <c r="AI937" s="73"/>
      <c r="AJ937" s="73"/>
      <c r="AK937" s="73"/>
      <c r="AL937" s="73"/>
      <c r="AM937" s="73"/>
      <c r="AN937" s="73"/>
      <c r="AO937" s="73"/>
      <c r="AP937" s="71"/>
      <c r="AQ937" s="73"/>
      <c r="AR937" s="73"/>
      <c r="AS937" s="73"/>
      <c r="AT937" s="73"/>
      <c r="AU937" s="69"/>
      <c r="AV937" s="73"/>
      <c r="AW937" s="73"/>
    </row>
    <row r="938" spans="1:49" ht="14.25" x14ac:dyDescent="0.2">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c r="AA938" s="69"/>
      <c r="AB938" s="69"/>
      <c r="AC938" s="69"/>
      <c r="AD938" s="73"/>
      <c r="AE938" s="73"/>
      <c r="AF938" s="73"/>
      <c r="AG938" s="73"/>
      <c r="AH938" s="73"/>
      <c r="AI938" s="73"/>
      <c r="AJ938" s="73"/>
      <c r="AK938" s="73"/>
      <c r="AL938" s="73"/>
      <c r="AM938" s="73"/>
      <c r="AN938" s="73"/>
      <c r="AO938" s="73"/>
      <c r="AP938" s="71"/>
      <c r="AQ938" s="73"/>
      <c r="AR938" s="73"/>
      <c r="AS938" s="73"/>
      <c r="AT938" s="73"/>
      <c r="AU938" s="69"/>
      <c r="AV938" s="73"/>
      <c r="AW938" s="73"/>
    </row>
    <row r="939" spans="1:49" ht="14.25" x14ac:dyDescent="0.2">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c r="AA939" s="69"/>
      <c r="AB939" s="69"/>
      <c r="AC939" s="69"/>
      <c r="AD939" s="73"/>
      <c r="AE939" s="73"/>
      <c r="AF939" s="73"/>
      <c r="AG939" s="73"/>
      <c r="AH939" s="73"/>
      <c r="AI939" s="73"/>
      <c r="AJ939" s="73"/>
      <c r="AK939" s="73"/>
      <c r="AL939" s="73"/>
      <c r="AM939" s="73"/>
      <c r="AN939" s="73"/>
      <c r="AO939" s="73"/>
      <c r="AP939" s="71"/>
      <c r="AQ939" s="73"/>
      <c r="AR939" s="73"/>
      <c r="AS939" s="73"/>
      <c r="AT939" s="73"/>
      <c r="AU939" s="69"/>
      <c r="AV939" s="73"/>
      <c r="AW939" s="73"/>
    </row>
    <row r="940" spans="1:49" ht="14.25" x14ac:dyDescent="0.2">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c r="AA940" s="69"/>
      <c r="AB940" s="69"/>
      <c r="AC940" s="69"/>
      <c r="AD940" s="73"/>
      <c r="AE940" s="73"/>
      <c r="AF940" s="73"/>
      <c r="AG940" s="73"/>
      <c r="AH940" s="73"/>
      <c r="AI940" s="73"/>
      <c r="AJ940" s="73"/>
      <c r="AK940" s="73"/>
      <c r="AL940" s="73"/>
      <c r="AM940" s="73"/>
      <c r="AN940" s="73"/>
      <c r="AO940" s="73"/>
      <c r="AP940" s="71"/>
      <c r="AQ940" s="73"/>
      <c r="AR940" s="73"/>
      <c r="AS940" s="73"/>
      <c r="AT940" s="73"/>
      <c r="AU940" s="69"/>
      <c r="AV940" s="73"/>
      <c r="AW940" s="73"/>
    </row>
    <row r="941" spans="1:49" ht="14.25" x14ac:dyDescent="0.2">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c r="AA941" s="69"/>
      <c r="AB941" s="69"/>
      <c r="AC941" s="69"/>
      <c r="AD941" s="73"/>
      <c r="AE941" s="73"/>
      <c r="AF941" s="73"/>
      <c r="AG941" s="73"/>
      <c r="AH941" s="73"/>
      <c r="AI941" s="73"/>
      <c r="AJ941" s="73"/>
      <c r="AK941" s="73"/>
      <c r="AL941" s="73"/>
      <c r="AM941" s="73"/>
      <c r="AN941" s="73"/>
      <c r="AO941" s="73"/>
      <c r="AP941" s="71"/>
      <c r="AQ941" s="73"/>
      <c r="AR941" s="73"/>
      <c r="AS941" s="73"/>
      <c r="AT941" s="73"/>
      <c r="AU941" s="69"/>
      <c r="AV941" s="73"/>
      <c r="AW941" s="73"/>
    </row>
    <row r="942" spans="1:49" ht="14.25" x14ac:dyDescent="0.2">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69"/>
      <c r="AB942" s="69"/>
      <c r="AC942" s="69"/>
      <c r="AD942" s="73"/>
      <c r="AE942" s="73"/>
      <c r="AF942" s="73"/>
      <c r="AG942" s="73"/>
      <c r="AH942" s="73"/>
      <c r="AI942" s="73"/>
      <c r="AJ942" s="73"/>
      <c r="AK942" s="73"/>
      <c r="AL942" s="73"/>
      <c r="AM942" s="73"/>
      <c r="AN942" s="73"/>
      <c r="AO942" s="73"/>
      <c r="AP942" s="71"/>
      <c r="AQ942" s="73"/>
      <c r="AR942" s="73"/>
      <c r="AS942" s="73"/>
      <c r="AT942" s="73"/>
      <c r="AU942" s="69"/>
      <c r="AV942" s="73"/>
      <c r="AW942" s="73"/>
    </row>
    <row r="943" spans="1:49" ht="14.25" x14ac:dyDescent="0.2">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c r="AA943" s="69"/>
      <c r="AB943" s="69"/>
      <c r="AC943" s="69"/>
      <c r="AD943" s="73"/>
      <c r="AE943" s="73"/>
      <c r="AF943" s="73"/>
      <c r="AG943" s="73"/>
      <c r="AH943" s="73"/>
      <c r="AI943" s="73"/>
      <c r="AJ943" s="73"/>
      <c r="AK943" s="73"/>
      <c r="AL943" s="73"/>
      <c r="AM943" s="73"/>
      <c r="AN943" s="73"/>
      <c r="AO943" s="73"/>
      <c r="AP943" s="71"/>
      <c r="AQ943" s="73"/>
      <c r="AR943" s="73"/>
      <c r="AS943" s="73"/>
      <c r="AT943" s="73"/>
      <c r="AU943" s="69"/>
      <c r="AV943" s="73"/>
      <c r="AW943" s="73"/>
    </row>
    <row r="944" spans="1:49" ht="14.25" x14ac:dyDescent="0.2">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c r="AA944" s="69"/>
      <c r="AB944" s="69"/>
      <c r="AC944" s="69"/>
      <c r="AD944" s="73"/>
      <c r="AE944" s="73"/>
      <c r="AF944" s="73"/>
      <c r="AG944" s="73"/>
      <c r="AH944" s="73"/>
      <c r="AI944" s="73"/>
      <c r="AJ944" s="73"/>
      <c r="AK944" s="73"/>
      <c r="AL944" s="73"/>
      <c r="AM944" s="73"/>
      <c r="AN944" s="73"/>
      <c r="AO944" s="73"/>
      <c r="AP944" s="71"/>
      <c r="AQ944" s="73"/>
      <c r="AR944" s="73"/>
      <c r="AS944" s="73"/>
      <c r="AT944" s="73"/>
      <c r="AU944" s="69"/>
      <c r="AV944" s="73"/>
      <c r="AW944" s="73"/>
    </row>
    <row r="945" spans="1:49" ht="14.25" x14ac:dyDescent="0.2">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c r="AA945" s="69"/>
      <c r="AB945" s="69"/>
      <c r="AC945" s="69"/>
      <c r="AD945" s="73"/>
      <c r="AE945" s="73"/>
      <c r="AF945" s="73"/>
      <c r="AG945" s="73"/>
      <c r="AH945" s="73"/>
      <c r="AI945" s="73"/>
      <c r="AJ945" s="73"/>
      <c r="AK945" s="73"/>
      <c r="AL945" s="73"/>
      <c r="AM945" s="73"/>
      <c r="AN945" s="73"/>
      <c r="AO945" s="73"/>
      <c r="AP945" s="71"/>
      <c r="AQ945" s="73"/>
      <c r="AR945" s="73"/>
      <c r="AS945" s="73"/>
      <c r="AT945" s="73"/>
      <c r="AU945" s="69"/>
      <c r="AV945" s="73"/>
      <c r="AW945" s="73"/>
    </row>
    <row r="946" spans="1:49" ht="14.25" x14ac:dyDescent="0.2">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c r="AA946" s="69"/>
      <c r="AB946" s="69"/>
      <c r="AC946" s="69"/>
      <c r="AD946" s="73"/>
      <c r="AE946" s="73"/>
      <c r="AF946" s="73"/>
      <c r="AG946" s="73"/>
      <c r="AH946" s="73"/>
      <c r="AI946" s="73"/>
      <c r="AJ946" s="73"/>
      <c r="AK946" s="73"/>
      <c r="AL946" s="73"/>
      <c r="AM946" s="73"/>
      <c r="AN946" s="73"/>
      <c r="AO946" s="73"/>
      <c r="AP946" s="71"/>
      <c r="AQ946" s="73"/>
      <c r="AR946" s="73"/>
      <c r="AS946" s="73"/>
      <c r="AT946" s="73"/>
      <c r="AU946" s="69"/>
      <c r="AV946" s="73"/>
      <c r="AW946" s="73"/>
    </row>
    <row r="947" spans="1:49" ht="14.25" x14ac:dyDescent="0.2">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c r="AA947" s="69"/>
      <c r="AB947" s="69"/>
      <c r="AC947" s="69"/>
      <c r="AD947" s="73"/>
      <c r="AE947" s="73"/>
      <c r="AF947" s="73"/>
      <c r="AG947" s="73"/>
      <c r="AH947" s="73"/>
      <c r="AI947" s="73"/>
      <c r="AJ947" s="73"/>
      <c r="AK947" s="73"/>
      <c r="AL947" s="73"/>
      <c r="AM947" s="73"/>
      <c r="AN947" s="73"/>
      <c r="AO947" s="73"/>
      <c r="AP947" s="71"/>
      <c r="AQ947" s="73"/>
      <c r="AR947" s="73"/>
      <c r="AS947" s="73"/>
      <c r="AT947" s="73"/>
      <c r="AU947" s="69"/>
      <c r="AV947" s="73"/>
      <c r="AW947" s="73"/>
    </row>
    <row r="948" spans="1:49" ht="14.25" x14ac:dyDescent="0.2">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c r="AA948" s="69"/>
      <c r="AB948" s="69"/>
      <c r="AC948" s="69"/>
      <c r="AD948" s="73"/>
      <c r="AE948" s="73"/>
      <c r="AF948" s="73"/>
      <c r="AG948" s="73"/>
      <c r="AH948" s="73"/>
      <c r="AI948" s="73"/>
      <c r="AJ948" s="73"/>
      <c r="AK948" s="73"/>
      <c r="AL948" s="73"/>
      <c r="AM948" s="73"/>
      <c r="AN948" s="73"/>
      <c r="AO948" s="73"/>
      <c r="AP948" s="71"/>
      <c r="AQ948" s="73"/>
      <c r="AR948" s="73"/>
      <c r="AS948" s="73"/>
      <c r="AT948" s="73"/>
      <c r="AU948" s="69"/>
      <c r="AV948" s="73"/>
      <c r="AW948" s="73"/>
    </row>
    <row r="949" spans="1:49" ht="14.25" x14ac:dyDescent="0.2">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c r="AA949" s="69"/>
      <c r="AB949" s="69"/>
      <c r="AC949" s="69"/>
      <c r="AD949" s="73"/>
      <c r="AE949" s="73"/>
      <c r="AF949" s="73"/>
      <c r="AG949" s="73"/>
      <c r="AH949" s="73"/>
      <c r="AI949" s="73"/>
      <c r="AJ949" s="73"/>
      <c r="AK949" s="73"/>
      <c r="AL949" s="73"/>
      <c r="AM949" s="73"/>
      <c r="AN949" s="73"/>
      <c r="AO949" s="73"/>
      <c r="AP949" s="71"/>
      <c r="AQ949" s="73"/>
      <c r="AR949" s="73"/>
      <c r="AS949" s="73"/>
      <c r="AT949" s="73"/>
      <c r="AU949" s="69"/>
      <c r="AV949" s="73"/>
      <c r="AW949" s="73"/>
    </row>
    <row r="950" spans="1:49" ht="14.25" x14ac:dyDescent="0.2">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c r="AA950" s="69"/>
      <c r="AB950" s="69"/>
      <c r="AC950" s="69"/>
      <c r="AD950" s="73"/>
      <c r="AE950" s="73"/>
      <c r="AF950" s="73"/>
      <c r="AG950" s="73"/>
      <c r="AH950" s="73"/>
      <c r="AI950" s="73"/>
      <c r="AJ950" s="73"/>
      <c r="AK950" s="73"/>
      <c r="AL950" s="73"/>
      <c r="AM950" s="73"/>
      <c r="AN950" s="73"/>
      <c r="AO950" s="73"/>
      <c r="AP950" s="71"/>
      <c r="AQ950" s="73"/>
      <c r="AR950" s="73"/>
      <c r="AS950" s="73"/>
      <c r="AT950" s="73"/>
      <c r="AU950" s="69"/>
      <c r="AV950" s="73"/>
      <c r="AW950" s="73"/>
    </row>
    <row r="951" spans="1:49" ht="14.25" x14ac:dyDescent="0.2">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c r="AA951" s="69"/>
      <c r="AB951" s="69"/>
      <c r="AC951" s="69"/>
      <c r="AD951" s="73"/>
      <c r="AE951" s="73"/>
      <c r="AF951" s="73"/>
      <c r="AG951" s="73"/>
      <c r="AH951" s="73"/>
      <c r="AI951" s="73"/>
      <c r="AJ951" s="73"/>
      <c r="AK951" s="73"/>
      <c r="AL951" s="73"/>
      <c r="AM951" s="73"/>
      <c r="AN951" s="73"/>
      <c r="AO951" s="73"/>
      <c r="AP951" s="71"/>
      <c r="AQ951" s="73"/>
      <c r="AR951" s="73"/>
      <c r="AS951" s="73"/>
      <c r="AT951" s="73"/>
      <c r="AU951" s="69"/>
      <c r="AV951" s="73"/>
      <c r="AW951" s="73"/>
    </row>
    <row r="952" spans="1:49" ht="14.25" x14ac:dyDescent="0.2">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c r="AA952" s="69"/>
      <c r="AB952" s="69"/>
      <c r="AC952" s="69"/>
      <c r="AD952" s="73"/>
      <c r="AE952" s="73"/>
      <c r="AF952" s="73"/>
      <c r="AG952" s="73"/>
      <c r="AH952" s="73"/>
      <c r="AI952" s="73"/>
      <c r="AJ952" s="73"/>
      <c r="AK952" s="73"/>
      <c r="AL952" s="73"/>
      <c r="AM952" s="73"/>
      <c r="AN952" s="73"/>
      <c r="AO952" s="73"/>
      <c r="AP952" s="71"/>
      <c r="AQ952" s="73"/>
      <c r="AR952" s="73"/>
      <c r="AS952" s="73"/>
      <c r="AT952" s="73"/>
      <c r="AU952" s="69"/>
      <c r="AV952" s="73"/>
      <c r="AW952" s="73"/>
    </row>
    <row r="953" spans="1:49" ht="14.25" x14ac:dyDescent="0.2">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c r="AA953" s="69"/>
      <c r="AB953" s="69"/>
      <c r="AC953" s="69"/>
      <c r="AD953" s="73"/>
      <c r="AE953" s="73"/>
      <c r="AF953" s="73"/>
      <c r="AG953" s="73"/>
      <c r="AH953" s="73"/>
      <c r="AI953" s="73"/>
      <c r="AJ953" s="73"/>
      <c r="AK953" s="73"/>
      <c r="AL953" s="73"/>
      <c r="AM953" s="73"/>
      <c r="AN953" s="73"/>
      <c r="AO953" s="73"/>
      <c r="AP953" s="71"/>
      <c r="AQ953" s="73"/>
      <c r="AR953" s="73"/>
      <c r="AS953" s="73"/>
      <c r="AT953" s="73"/>
      <c r="AU953" s="69"/>
      <c r="AV953" s="73"/>
      <c r="AW953" s="73"/>
    </row>
    <row r="954" spans="1:49" ht="14.25" x14ac:dyDescent="0.2">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c r="AA954" s="69"/>
      <c r="AB954" s="69"/>
      <c r="AC954" s="69"/>
      <c r="AD954" s="73"/>
      <c r="AE954" s="73"/>
      <c r="AF954" s="73"/>
      <c r="AG954" s="73"/>
      <c r="AH954" s="73"/>
      <c r="AI954" s="73"/>
      <c r="AJ954" s="73"/>
      <c r="AK954" s="73"/>
      <c r="AL954" s="73"/>
      <c r="AM954" s="73"/>
      <c r="AN954" s="73"/>
      <c r="AO954" s="73"/>
      <c r="AP954" s="71"/>
      <c r="AQ954" s="73"/>
      <c r="AR954" s="73"/>
      <c r="AS954" s="73"/>
      <c r="AT954" s="73"/>
      <c r="AU954" s="69"/>
      <c r="AV954" s="73"/>
      <c r="AW954" s="73"/>
    </row>
    <row r="955" spans="1:49" ht="14.25" x14ac:dyDescent="0.2">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c r="AA955" s="69"/>
      <c r="AB955" s="69"/>
      <c r="AC955" s="69"/>
      <c r="AD955" s="73"/>
      <c r="AE955" s="73"/>
      <c r="AF955" s="73"/>
      <c r="AG955" s="73"/>
      <c r="AH955" s="73"/>
      <c r="AI955" s="73"/>
      <c r="AJ955" s="73"/>
      <c r="AK955" s="73"/>
      <c r="AL955" s="73"/>
      <c r="AM955" s="73"/>
      <c r="AN955" s="73"/>
      <c r="AO955" s="73"/>
      <c r="AP955" s="71"/>
      <c r="AQ955" s="73"/>
      <c r="AR955" s="73"/>
      <c r="AS955" s="73"/>
      <c r="AT955" s="73"/>
      <c r="AU955" s="69"/>
      <c r="AV955" s="73"/>
      <c r="AW955" s="73"/>
    </row>
    <row r="956" spans="1:49" ht="14.25" x14ac:dyDescent="0.2">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c r="AA956" s="69"/>
      <c r="AB956" s="69"/>
      <c r="AC956" s="69"/>
      <c r="AD956" s="73"/>
      <c r="AE956" s="73"/>
      <c r="AF956" s="73"/>
      <c r="AG956" s="73"/>
      <c r="AH956" s="73"/>
      <c r="AI956" s="73"/>
      <c r="AJ956" s="73"/>
      <c r="AK956" s="73"/>
      <c r="AL956" s="73"/>
      <c r="AM956" s="73"/>
      <c r="AN956" s="73"/>
      <c r="AO956" s="73"/>
      <c r="AP956" s="71"/>
      <c r="AQ956" s="73"/>
      <c r="AR956" s="73"/>
      <c r="AS956" s="73"/>
      <c r="AT956" s="73"/>
      <c r="AU956" s="69"/>
      <c r="AV956" s="73"/>
      <c r="AW956" s="73"/>
    </row>
    <row r="957" spans="1:49" ht="14.25" x14ac:dyDescent="0.2">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c r="AA957" s="69"/>
      <c r="AB957" s="69"/>
      <c r="AC957" s="69"/>
      <c r="AD957" s="73"/>
      <c r="AE957" s="73"/>
      <c r="AF957" s="73"/>
      <c r="AG957" s="73"/>
      <c r="AH957" s="73"/>
      <c r="AI957" s="73"/>
      <c r="AJ957" s="73"/>
      <c r="AK957" s="73"/>
      <c r="AL957" s="73"/>
      <c r="AM957" s="73"/>
      <c r="AN957" s="73"/>
      <c r="AO957" s="73"/>
      <c r="AP957" s="71"/>
      <c r="AQ957" s="73"/>
      <c r="AR957" s="73"/>
      <c r="AS957" s="73"/>
      <c r="AT957" s="73"/>
      <c r="AU957" s="69"/>
      <c r="AV957" s="73"/>
      <c r="AW957" s="73"/>
    </row>
    <row r="958" spans="1:49" ht="14.25" x14ac:dyDescent="0.2">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c r="AA958" s="69"/>
      <c r="AB958" s="69"/>
      <c r="AC958" s="69"/>
      <c r="AD958" s="73"/>
      <c r="AE958" s="73"/>
      <c r="AF958" s="73"/>
      <c r="AG958" s="73"/>
      <c r="AH958" s="73"/>
      <c r="AI958" s="73"/>
      <c r="AJ958" s="73"/>
      <c r="AK958" s="73"/>
      <c r="AL958" s="73"/>
      <c r="AM958" s="73"/>
      <c r="AN958" s="73"/>
      <c r="AO958" s="73"/>
      <c r="AP958" s="71"/>
      <c r="AQ958" s="73"/>
      <c r="AR958" s="73"/>
      <c r="AS958" s="73"/>
      <c r="AT958" s="73"/>
      <c r="AU958" s="69"/>
      <c r="AV958" s="73"/>
      <c r="AW958" s="73"/>
    </row>
    <row r="959" spans="1:49" ht="14.25" x14ac:dyDescent="0.2">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c r="AA959" s="69"/>
      <c r="AB959" s="69"/>
      <c r="AC959" s="69"/>
      <c r="AD959" s="73"/>
      <c r="AE959" s="73"/>
      <c r="AF959" s="73"/>
      <c r="AG959" s="73"/>
      <c r="AH959" s="73"/>
      <c r="AI959" s="73"/>
      <c r="AJ959" s="73"/>
      <c r="AK959" s="73"/>
      <c r="AL959" s="73"/>
      <c r="AM959" s="73"/>
      <c r="AN959" s="73"/>
      <c r="AO959" s="73"/>
      <c r="AP959" s="71"/>
      <c r="AQ959" s="73"/>
      <c r="AR959" s="73"/>
      <c r="AS959" s="73"/>
      <c r="AT959" s="73"/>
      <c r="AU959" s="69"/>
      <c r="AV959" s="73"/>
      <c r="AW959" s="73"/>
    </row>
    <row r="960" spans="1:49" ht="14.25" x14ac:dyDescent="0.2">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c r="AA960" s="69"/>
      <c r="AB960" s="69"/>
      <c r="AC960" s="69"/>
      <c r="AD960" s="73"/>
      <c r="AE960" s="73"/>
      <c r="AF960" s="73"/>
      <c r="AG960" s="73"/>
      <c r="AH960" s="73"/>
      <c r="AI960" s="73"/>
      <c r="AJ960" s="73"/>
      <c r="AK960" s="73"/>
      <c r="AL960" s="73"/>
      <c r="AM960" s="73"/>
      <c r="AN960" s="73"/>
      <c r="AO960" s="73"/>
      <c r="AP960" s="71"/>
      <c r="AQ960" s="73"/>
      <c r="AR960" s="73"/>
      <c r="AS960" s="73"/>
      <c r="AT960" s="73"/>
      <c r="AU960" s="69"/>
      <c r="AV960" s="73"/>
      <c r="AW960" s="73"/>
    </row>
    <row r="961" spans="1:49" ht="14.25" x14ac:dyDescent="0.2">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c r="AA961" s="69"/>
      <c r="AB961" s="69"/>
      <c r="AC961" s="69"/>
      <c r="AD961" s="73"/>
      <c r="AE961" s="73"/>
      <c r="AF961" s="73"/>
      <c r="AG961" s="73"/>
      <c r="AH961" s="73"/>
      <c r="AI961" s="73"/>
      <c r="AJ961" s="73"/>
      <c r="AK961" s="73"/>
      <c r="AL961" s="73"/>
      <c r="AM961" s="73"/>
      <c r="AN961" s="73"/>
      <c r="AO961" s="73"/>
      <c r="AP961" s="71"/>
      <c r="AQ961" s="73"/>
      <c r="AR961" s="73"/>
      <c r="AS961" s="73"/>
      <c r="AT961" s="73"/>
      <c r="AU961" s="69"/>
      <c r="AV961" s="73"/>
      <c r="AW961" s="73"/>
    </row>
    <row r="962" spans="1:49" ht="14.25" x14ac:dyDescent="0.2">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c r="AA962" s="69"/>
      <c r="AB962" s="69"/>
      <c r="AC962" s="69"/>
      <c r="AD962" s="73"/>
      <c r="AE962" s="73"/>
      <c r="AF962" s="73"/>
      <c r="AG962" s="73"/>
      <c r="AH962" s="73"/>
      <c r="AI962" s="73"/>
      <c r="AJ962" s="73"/>
      <c r="AK962" s="73"/>
      <c r="AL962" s="73"/>
      <c r="AM962" s="73"/>
      <c r="AN962" s="73"/>
      <c r="AO962" s="73"/>
      <c r="AP962" s="71"/>
      <c r="AQ962" s="73"/>
      <c r="AR962" s="73"/>
      <c r="AS962" s="73"/>
      <c r="AT962" s="73"/>
      <c r="AU962" s="69"/>
      <c r="AV962" s="73"/>
      <c r="AW962" s="73"/>
    </row>
    <row r="963" spans="1:49" ht="14.25" x14ac:dyDescent="0.2">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c r="AA963" s="69"/>
      <c r="AB963" s="69"/>
      <c r="AC963" s="69"/>
      <c r="AD963" s="73"/>
      <c r="AE963" s="73"/>
      <c r="AF963" s="73"/>
      <c r="AG963" s="73"/>
      <c r="AH963" s="73"/>
      <c r="AI963" s="73"/>
      <c r="AJ963" s="73"/>
      <c r="AK963" s="73"/>
      <c r="AL963" s="73"/>
      <c r="AM963" s="73"/>
      <c r="AN963" s="73"/>
      <c r="AO963" s="73"/>
      <c r="AP963" s="71"/>
      <c r="AQ963" s="73"/>
      <c r="AR963" s="73"/>
      <c r="AS963" s="73"/>
      <c r="AT963" s="73"/>
      <c r="AU963" s="69"/>
      <c r="AV963" s="73"/>
      <c r="AW963" s="73"/>
    </row>
    <row r="964" spans="1:49" ht="14.25" x14ac:dyDescent="0.2">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c r="AA964" s="69"/>
      <c r="AB964" s="69"/>
      <c r="AC964" s="69"/>
      <c r="AD964" s="73"/>
      <c r="AE964" s="73"/>
      <c r="AF964" s="73"/>
      <c r="AG964" s="73"/>
      <c r="AH964" s="73"/>
      <c r="AI964" s="73"/>
      <c r="AJ964" s="73"/>
      <c r="AK964" s="73"/>
      <c r="AL964" s="73"/>
      <c r="AM964" s="73"/>
      <c r="AN964" s="73"/>
      <c r="AO964" s="73"/>
      <c r="AP964" s="71"/>
      <c r="AQ964" s="73"/>
      <c r="AR964" s="73"/>
      <c r="AS964" s="73"/>
      <c r="AT964" s="73"/>
      <c r="AU964" s="69"/>
      <c r="AV964" s="73"/>
      <c r="AW964" s="73"/>
    </row>
    <row r="965" spans="1:49" ht="14.25" x14ac:dyDescent="0.2">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c r="AA965" s="69"/>
      <c r="AB965" s="69"/>
      <c r="AC965" s="69"/>
      <c r="AD965" s="73"/>
      <c r="AE965" s="73"/>
      <c r="AF965" s="73"/>
      <c r="AG965" s="73"/>
      <c r="AH965" s="73"/>
      <c r="AI965" s="73"/>
      <c r="AJ965" s="73"/>
      <c r="AK965" s="73"/>
      <c r="AL965" s="73"/>
      <c r="AM965" s="73"/>
      <c r="AN965" s="73"/>
      <c r="AO965" s="73"/>
      <c r="AP965" s="71"/>
      <c r="AQ965" s="73"/>
      <c r="AR965" s="73"/>
      <c r="AS965" s="73"/>
      <c r="AT965" s="73"/>
      <c r="AU965" s="69"/>
      <c r="AV965" s="73"/>
      <c r="AW965" s="73"/>
    </row>
    <row r="966" spans="1:49" ht="14.25" x14ac:dyDescent="0.2">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c r="AA966" s="69"/>
      <c r="AB966" s="69"/>
      <c r="AC966" s="69"/>
      <c r="AD966" s="73"/>
      <c r="AE966" s="73"/>
      <c r="AF966" s="73"/>
      <c r="AG966" s="73"/>
      <c r="AH966" s="73"/>
      <c r="AI966" s="73"/>
      <c r="AJ966" s="73"/>
      <c r="AK966" s="73"/>
      <c r="AL966" s="73"/>
      <c r="AM966" s="73"/>
      <c r="AN966" s="73"/>
      <c r="AO966" s="73"/>
      <c r="AP966" s="71"/>
      <c r="AQ966" s="73"/>
      <c r="AR966" s="73"/>
      <c r="AS966" s="73"/>
      <c r="AT966" s="73"/>
      <c r="AU966" s="69"/>
      <c r="AV966" s="73"/>
      <c r="AW966" s="73"/>
    </row>
    <row r="967" spans="1:49" ht="14.25" x14ac:dyDescent="0.2">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69"/>
      <c r="AB967" s="69"/>
      <c r="AC967" s="69"/>
      <c r="AD967" s="73"/>
      <c r="AE967" s="73"/>
      <c r="AF967" s="73"/>
      <c r="AG967" s="73"/>
      <c r="AH967" s="73"/>
      <c r="AI967" s="73"/>
      <c r="AJ967" s="73"/>
      <c r="AK967" s="73"/>
      <c r="AL967" s="73"/>
      <c r="AM967" s="73"/>
      <c r="AN967" s="73"/>
      <c r="AO967" s="73"/>
      <c r="AP967" s="71"/>
      <c r="AQ967" s="73"/>
      <c r="AR967" s="73"/>
      <c r="AS967" s="73"/>
      <c r="AT967" s="73"/>
      <c r="AU967" s="69"/>
      <c r="AV967" s="73"/>
      <c r="AW967" s="73"/>
    </row>
    <row r="968" spans="1:49" ht="14.25" x14ac:dyDescent="0.2">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c r="AA968" s="69"/>
      <c r="AB968" s="69"/>
      <c r="AC968" s="69"/>
      <c r="AD968" s="73"/>
      <c r="AE968" s="73"/>
      <c r="AF968" s="73"/>
      <c r="AG968" s="73"/>
      <c r="AH968" s="73"/>
      <c r="AI968" s="73"/>
      <c r="AJ968" s="73"/>
      <c r="AK968" s="73"/>
      <c r="AL968" s="73"/>
      <c r="AM968" s="73"/>
      <c r="AN968" s="73"/>
      <c r="AO968" s="73"/>
      <c r="AP968" s="71"/>
      <c r="AQ968" s="73"/>
      <c r="AR968" s="73"/>
      <c r="AS968" s="73"/>
      <c r="AT968" s="73"/>
      <c r="AU968" s="69"/>
      <c r="AV968" s="73"/>
      <c r="AW968" s="73"/>
    </row>
    <row r="969" spans="1:49" ht="14.25" x14ac:dyDescent="0.2">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69"/>
      <c r="AB969" s="69"/>
      <c r="AC969" s="69"/>
      <c r="AD969" s="73"/>
      <c r="AE969" s="73"/>
      <c r="AF969" s="73"/>
      <c r="AG969" s="73"/>
      <c r="AH969" s="73"/>
      <c r="AI969" s="73"/>
      <c r="AJ969" s="73"/>
      <c r="AK969" s="73"/>
      <c r="AL969" s="73"/>
      <c r="AM969" s="73"/>
      <c r="AN969" s="73"/>
      <c r="AO969" s="73"/>
      <c r="AP969" s="71"/>
      <c r="AQ969" s="73"/>
      <c r="AR969" s="73"/>
      <c r="AS969" s="73"/>
      <c r="AT969" s="73"/>
      <c r="AU969" s="69"/>
      <c r="AV969" s="73"/>
      <c r="AW969" s="73"/>
    </row>
    <row r="970" spans="1:49" ht="14.25" x14ac:dyDescent="0.2">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c r="AA970" s="69"/>
      <c r="AB970" s="69"/>
      <c r="AC970" s="69"/>
      <c r="AD970" s="73"/>
      <c r="AE970" s="73"/>
      <c r="AF970" s="73"/>
      <c r="AG970" s="73"/>
      <c r="AH970" s="73"/>
      <c r="AI970" s="73"/>
      <c r="AJ970" s="73"/>
      <c r="AK970" s="73"/>
      <c r="AL970" s="73"/>
      <c r="AM970" s="73"/>
      <c r="AN970" s="73"/>
      <c r="AO970" s="73"/>
      <c r="AP970" s="71"/>
      <c r="AQ970" s="73"/>
      <c r="AR970" s="73"/>
      <c r="AS970" s="73"/>
      <c r="AT970" s="73"/>
      <c r="AU970" s="69"/>
      <c r="AV970" s="73"/>
      <c r="AW970" s="73"/>
    </row>
    <row r="971" spans="1:49" ht="14.25" x14ac:dyDescent="0.2">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c r="AA971" s="69"/>
      <c r="AB971" s="69"/>
      <c r="AC971" s="69"/>
      <c r="AD971" s="73"/>
      <c r="AE971" s="73"/>
      <c r="AF971" s="73"/>
      <c r="AG971" s="73"/>
      <c r="AH971" s="73"/>
      <c r="AI971" s="73"/>
      <c r="AJ971" s="73"/>
      <c r="AK971" s="73"/>
      <c r="AL971" s="73"/>
      <c r="AM971" s="73"/>
      <c r="AN971" s="73"/>
      <c r="AO971" s="73"/>
      <c r="AP971" s="71"/>
      <c r="AQ971" s="73"/>
      <c r="AR971" s="73"/>
      <c r="AS971" s="73"/>
      <c r="AT971" s="73"/>
      <c r="AU971" s="69"/>
      <c r="AV971" s="73"/>
      <c r="AW971" s="73"/>
    </row>
    <row r="972" spans="1:49" ht="14.25" x14ac:dyDescent="0.2">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c r="AA972" s="69"/>
      <c r="AB972" s="69"/>
      <c r="AC972" s="69"/>
      <c r="AD972" s="73"/>
      <c r="AE972" s="73"/>
      <c r="AF972" s="73"/>
      <c r="AG972" s="73"/>
      <c r="AH972" s="73"/>
      <c r="AI972" s="73"/>
      <c r="AJ972" s="73"/>
      <c r="AK972" s="73"/>
      <c r="AL972" s="73"/>
      <c r="AM972" s="73"/>
      <c r="AN972" s="73"/>
      <c r="AO972" s="73"/>
      <c r="AP972" s="71"/>
      <c r="AQ972" s="73"/>
      <c r="AR972" s="73"/>
      <c r="AS972" s="73"/>
      <c r="AT972" s="73"/>
      <c r="AU972" s="69"/>
      <c r="AV972" s="73"/>
      <c r="AW972" s="73"/>
    </row>
    <row r="973" spans="1:49" ht="14.25" x14ac:dyDescent="0.2">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c r="AA973" s="69"/>
      <c r="AB973" s="69"/>
      <c r="AC973" s="69"/>
      <c r="AD973" s="73"/>
      <c r="AE973" s="73"/>
      <c r="AF973" s="73"/>
      <c r="AG973" s="73"/>
      <c r="AH973" s="73"/>
      <c r="AI973" s="73"/>
      <c r="AJ973" s="73"/>
      <c r="AK973" s="73"/>
      <c r="AL973" s="73"/>
      <c r="AM973" s="73"/>
      <c r="AN973" s="73"/>
      <c r="AO973" s="73"/>
      <c r="AP973" s="71"/>
      <c r="AQ973" s="73"/>
      <c r="AR973" s="73"/>
      <c r="AS973" s="73"/>
      <c r="AT973" s="73"/>
      <c r="AU973" s="69"/>
      <c r="AV973" s="73"/>
      <c r="AW973" s="73"/>
    </row>
    <row r="974" spans="1:49" ht="14.25" x14ac:dyDescent="0.2">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c r="AA974" s="69"/>
      <c r="AB974" s="69"/>
      <c r="AC974" s="69"/>
      <c r="AD974" s="73"/>
      <c r="AE974" s="73"/>
      <c r="AF974" s="73"/>
      <c r="AG974" s="73"/>
      <c r="AH974" s="73"/>
      <c r="AI974" s="73"/>
      <c r="AJ974" s="73"/>
      <c r="AK974" s="73"/>
      <c r="AL974" s="73"/>
      <c r="AM974" s="73"/>
      <c r="AN974" s="73"/>
      <c r="AO974" s="73"/>
      <c r="AP974" s="71"/>
      <c r="AQ974" s="73"/>
      <c r="AR974" s="73"/>
      <c r="AS974" s="73"/>
      <c r="AT974" s="73"/>
      <c r="AU974" s="69"/>
      <c r="AV974" s="73"/>
      <c r="AW974" s="73"/>
    </row>
    <row r="975" spans="1:49" ht="14.25" x14ac:dyDescent="0.2">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c r="AA975" s="69"/>
      <c r="AB975" s="69"/>
      <c r="AC975" s="69"/>
      <c r="AD975" s="73"/>
      <c r="AE975" s="73"/>
      <c r="AF975" s="73"/>
      <c r="AG975" s="73"/>
      <c r="AH975" s="73"/>
      <c r="AI975" s="73"/>
      <c r="AJ975" s="73"/>
      <c r="AK975" s="73"/>
      <c r="AL975" s="73"/>
      <c r="AM975" s="73"/>
      <c r="AN975" s="73"/>
      <c r="AO975" s="73"/>
      <c r="AP975" s="71"/>
      <c r="AQ975" s="73"/>
      <c r="AR975" s="73"/>
      <c r="AS975" s="73"/>
      <c r="AT975" s="73"/>
      <c r="AU975" s="69"/>
      <c r="AV975" s="73"/>
      <c r="AW975" s="73"/>
    </row>
    <row r="976" spans="1:49" ht="14.25" x14ac:dyDescent="0.2">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c r="AA976" s="69"/>
      <c r="AB976" s="69"/>
      <c r="AC976" s="69"/>
      <c r="AD976" s="73"/>
      <c r="AE976" s="73"/>
      <c r="AF976" s="73"/>
      <c r="AG976" s="73"/>
      <c r="AH976" s="73"/>
      <c r="AI976" s="73"/>
      <c r="AJ976" s="73"/>
      <c r="AK976" s="73"/>
      <c r="AL976" s="73"/>
      <c r="AM976" s="73"/>
      <c r="AN976" s="73"/>
      <c r="AO976" s="73"/>
      <c r="AP976" s="71"/>
      <c r="AQ976" s="73"/>
      <c r="AR976" s="73"/>
      <c r="AS976" s="73"/>
      <c r="AT976" s="73"/>
      <c r="AU976" s="69"/>
      <c r="AV976" s="73"/>
      <c r="AW976" s="73"/>
    </row>
    <row r="977" spans="1:49" ht="14.25" x14ac:dyDescent="0.2">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c r="AA977" s="69"/>
      <c r="AB977" s="69"/>
      <c r="AC977" s="69"/>
      <c r="AD977" s="73"/>
      <c r="AE977" s="73"/>
      <c r="AF977" s="73"/>
      <c r="AG977" s="73"/>
      <c r="AH977" s="73"/>
      <c r="AI977" s="73"/>
      <c r="AJ977" s="73"/>
      <c r="AK977" s="73"/>
      <c r="AL977" s="73"/>
      <c r="AM977" s="73"/>
      <c r="AN977" s="73"/>
      <c r="AO977" s="73"/>
      <c r="AP977" s="71"/>
      <c r="AQ977" s="73"/>
      <c r="AR977" s="73"/>
      <c r="AS977" s="73"/>
      <c r="AT977" s="73"/>
      <c r="AU977" s="69"/>
      <c r="AV977" s="73"/>
      <c r="AW977" s="73"/>
    </row>
    <row r="978" spans="1:49" ht="14.25" x14ac:dyDescent="0.2">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c r="AA978" s="69"/>
      <c r="AB978" s="69"/>
      <c r="AC978" s="69"/>
      <c r="AD978" s="73"/>
      <c r="AE978" s="73"/>
      <c r="AF978" s="73"/>
      <c r="AG978" s="73"/>
      <c r="AH978" s="73"/>
      <c r="AI978" s="73"/>
      <c r="AJ978" s="73"/>
      <c r="AK978" s="73"/>
      <c r="AL978" s="73"/>
      <c r="AM978" s="73"/>
      <c r="AN978" s="73"/>
      <c r="AO978" s="73"/>
      <c r="AP978" s="71"/>
      <c r="AQ978" s="73"/>
      <c r="AR978" s="73"/>
      <c r="AS978" s="73"/>
      <c r="AT978" s="73"/>
      <c r="AU978" s="69"/>
      <c r="AV978" s="73"/>
      <c r="AW978" s="73"/>
    </row>
    <row r="979" spans="1:49" ht="14.25" x14ac:dyDescent="0.2">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c r="AA979" s="69"/>
      <c r="AB979" s="69"/>
      <c r="AC979" s="69"/>
      <c r="AD979" s="73"/>
      <c r="AE979" s="73"/>
      <c r="AF979" s="73"/>
      <c r="AG979" s="73"/>
      <c r="AH979" s="73"/>
      <c r="AI979" s="73"/>
      <c r="AJ979" s="73"/>
      <c r="AK979" s="73"/>
      <c r="AL979" s="73"/>
      <c r="AM979" s="73"/>
      <c r="AN979" s="73"/>
      <c r="AO979" s="73"/>
      <c r="AP979" s="71"/>
      <c r="AQ979" s="73"/>
      <c r="AR979" s="73"/>
      <c r="AS979" s="73"/>
      <c r="AT979" s="73"/>
      <c r="AU979" s="69"/>
      <c r="AV979" s="73"/>
      <c r="AW979" s="73"/>
    </row>
    <row r="980" spans="1:49" ht="14.25" x14ac:dyDescent="0.2">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c r="AA980" s="69"/>
      <c r="AB980" s="69"/>
      <c r="AC980" s="69"/>
      <c r="AD980" s="73"/>
      <c r="AE980" s="73"/>
      <c r="AF980" s="73"/>
      <c r="AG980" s="73"/>
      <c r="AH980" s="73"/>
      <c r="AI980" s="73"/>
      <c r="AJ980" s="73"/>
      <c r="AK980" s="73"/>
      <c r="AL980" s="73"/>
      <c r="AM980" s="73"/>
      <c r="AN980" s="73"/>
      <c r="AO980" s="73"/>
      <c r="AP980" s="71"/>
      <c r="AQ980" s="73"/>
      <c r="AR980" s="73"/>
      <c r="AS980" s="73"/>
      <c r="AT980" s="73"/>
      <c r="AU980" s="69"/>
      <c r="AV980" s="73"/>
      <c r="AW980" s="73"/>
    </row>
    <row r="981" spans="1:49" ht="14.25" x14ac:dyDescent="0.2">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c r="AA981" s="69"/>
      <c r="AB981" s="69"/>
      <c r="AC981" s="69"/>
      <c r="AD981" s="73"/>
      <c r="AE981" s="73"/>
      <c r="AF981" s="73"/>
      <c r="AG981" s="73"/>
      <c r="AH981" s="73"/>
      <c r="AI981" s="73"/>
      <c r="AJ981" s="73"/>
      <c r="AK981" s="73"/>
      <c r="AL981" s="73"/>
      <c r="AM981" s="73"/>
      <c r="AN981" s="73"/>
      <c r="AO981" s="73"/>
      <c r="AP981" s="71"/>
      <c r="AQ981" s="73"/>
      <c r="AR981" s="73"/>
      <c r="AS981" s="73"/>
      <c r="AT981" s="73"/>
      <c r="AU981" s="69"/>
      <c r="AV981" s="73"/>
      <c r="AW981" s="73"/>
    </row>
    <row r="982" spans="1:49" ht="14.25" x14ac:dyDescent="0.2">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c r="AA982" s="69"/>
      <c r="AB982" s="69"/>
      <c r="AC982" s="69"/>
      <c r="AD982" s="73"/>
      <c r="AE982" s="73"/>
      <c r="AF982" s="73"/>
      <c r="AG982" s="73"/>
      <c r="AH982" s="73"/>
      <c r="AI982" s="73"/>
      <c r="AJ982" s="73"/>
      <c r="AK982" s="73"/>
      <c r="AL982" s="73"/>
      <c r="AM982" s="73"/>
      <c r="AN982" s="73"/>
      <c r="AO982" s="73"/>
      <c r="AP982" s="71"/>
      <c r="AQ982" s="73"/>
      <c r="AR982" s="73"/>
      <c r="AS982" s="73"/>
      <c r="AT982" s="73"/>
      <c r="AU982" s="69"/>
      <c r="AV982" s="73"/>
      <c r="AW982" s="73"/>
    </row>
    <row r="983" spans="1:49" ht="14.25" x14ac:dyDescent="0.2">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c r="AA983" s="69"/>
      <c r="AB983" s="69"/>
      <c r="AC983" s="69"/>
      <c r="AD983" s="73"/>
      <c r="AE983" s="73"/>
      <c r="AF983" s="73"/>
      <c r="AG983" s="73"/>
      <c r="AH983" s="73"/>
      <c r="AI983" s="73"/>
      <c r="AJ983" s="73"/>
      <c r="AK983" s="73"/>
      <c r="AL983" s="73"/>
      <c r="AM983" s="73"/>
      <c r="AN983" s="73"/>
      <c r="AO983" s="73"/>
      <c r="AP983" s="71"/>
      <c r="AQ983" s="73"/>
      <c r="AR983" s="73"/>
      <c r="AS983" s="73"/>
      <c r="AT983" s="73"/>
      <c r="AU983" s="69"/>
      <c r="AV983" s="73"/>
      <c r="AW983" s="73"/>
    </row>
    <row r="984" spans="1:49" ht="14.25" x14ac:dyDescent="0.2">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c r="AA984" s="69"/>
      <c r="AB984" s="69"/>
      <c r="AC984" s="69"/>
      <c r="AD984" s="73"/>
      <c r="AE984" s="73"/>
      <c r="AF984" s="73"/>
      <c r="AG984" s="73"/>
      <c r="AH984" s="73"/>
      <c r="AI984" s="73"/>
      <c r="AJ984" s="73"/>
      <c r="AK984" s="73"/>
      <c r="AL984" s="73"/>
      <c r="AM984" s="73"/>
      <c r="AN984" s="73"/>
      <c r="AO984" s="73"/>
      <c r="AP984" s="71"/>
      <c r="AQ984" s="73"/>
      <c r="AR984" s="73"/>
      <c r="AS984" s="73"/>
      <c r="AT984" s="73"/>
      <c r="AU984" s="69"/>
      <c r="AV984" s="73"/>
      <c r="AW984" s="73"/>
    </row>
    <row r="985" spans="1:49" ht="14.25" x14ac:dyDescent="0.2">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c r="AA985" s="69"/>
      <c r="AB985" s="69"/>
      <c r="AC985" s="69"/>
      <c r="AD985" s="73"/>
      <c r="AE985" s="73"/>
      <c r="AF985" s="73"/>
      <c r="AG985" s="73"/>
      <c r="AH985" s="73"/>
      <c r="AI985" s="73"/>
      <c r="AJ985" s="73"/>
      <c r="AK985" s="73"/>
      <c r="AL985" s="73"/>
      <c r="AM985" s="73"/>
      <c r="AN985" s="73"/>
      <c r="AO985" s="73"/>
      <c r="AP985" s="71"/>
      <c r="AQ985" s="73"/>
      <c r="AR985" s="73"/>
      <c r="AS985" s="73"/>
      <c r="AT985" s="73"/>
      <c r="AU985" s="69"/>
      <c r="AV985" s="73"/>
      <c r="AW985" s="73"/>
    </row>
    <row r="986" spans="1:49" ht="14.25" x14ac:dyDescent="0.2">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c r="AA986" s="69"/>
      <c r="AB986" s="69"/>
      <c r="AC986" s="69"/>
      <c r="AD986" s="73"/>
      <c r="AE986" s="73"/>
      <c r="AF986" s="73"/>
      <c r="AG986" s="73"/>
      <c r="AH986" s="73"/>
      <c r="AI986" s="73"/>
      <c r="AJ986" s="73"/>
      <c r="AK986" s="73"/>
      <c r="AL986" s="73"/>
      <c r="AM986" s="73"/>
      <c r="AN986" s="73"/>
      <c r="AO986" s="73"/>
      <c r="AP986" s="71"/>
      <c r="AQ986" s="73"/>
      <c r="AR986" s="73"/>
      <c r="AS986" s="73"/>
      <c r="AT986" s="73"/>
      <c r="AU986" s="69"/>
      <c r="AV986" s="73"/>
      <c r="AW986" s="73"/>
    </row>
    <row r="987" spans="1:49" ht="14.25" x14ac:dyDescent="0.2">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c r="AA987" s="69"/>
      <c r="AB987" s="69"/>
      <c r="AC987" s="69"/>
      <c r="AD987" s="73"/>
      <c r="AE987" s="73"/>
      <c r="AF987" s="73"/>
      <c r="AG987" s="73"/>
      <c r="AH987" s="73"/>
      <c r="AI987" s="73"/>
      <c r="AJ987" s="73"/>
      <c r="AK987" s="73"/>
      <c r="AL987" s="73"/>
      <c r="AM987" s="73"/>
      <c r="AN987" s="73"/>
      <c r="AO987" s="73"/>
      <c r="AP987" s="71"/>
      <c r="AQ987" s="73"/>
      <c r="AR987" s="73"/>
      <c r="AS987" s="73"/>
      <c r="AT987" s="73"/>
      <c r="AU987" s="69"/>
      <c r="AV987" s="73"/>
      <c r="AW987" s="73"/>
    </row>
    <row r="988" spans="1:49" ht="14.25" x14ac:dyDescent="0.2">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c r="AA988" s="69"/>
      <c r="AB988" s="69"/>
      <c r="AC988" s="69"/>
      <c r="AD988" s="73"/>
      <c r="AE988" s="73"/>
      <c r="AF988" s="73"/>
      <c r="AG988" s="73"/>
      <c r="AH988" s="73"/>
      <c r="AI988" s="73"/>
      <c r="AJ988" s="73"/>
      <c r="AK988" s="73"/>
      <c r="AL988" s="73"/>
      <c r="AM988" s="73"/>
      <c r="AN988" s="73"/>
      <c r="AO988" s="73"/>
      <c r="AP988" s="71"/>
      <c r="AQ988" s="73"/>
      <c r="AR988" s="73"/>
      <c r="AS988" s="73"/>
      <c r="AT988" s="73"/>
      <c r="AU988" s="69"/>
      <c r="AV988" s="73"/>
      <c r="AW988" s="73"/>
    </row>
    <row r="989" spans="1:49" ht="14.25" x14ac:dyDescent="0.2">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c r="AA989" s="69"/>
      <c r="AB989" s="69"/>
      <c r="AC989" s="69"/>
      <c r="AD989" s="73"/>
      <c r="AE989" s="73"/>
      <c r="AF989" s="73"/>
      <c r="AG989" s="73"/>
      <c r="AH989" s="73"/>
      <c r="AI989" s="73"/>
      <c r="AJ989" s="73"/>
      <c r="AK989" s="73"/>
      <c r="AL989" s="73"/>
      <c r="AM989" s="73"/>
      <c r="AN989" s="73"/>
      <c r="AO989" s="73"/>
      <c r="AP989" s="71"/>
      <c r="AQ989" s="73"/>
      <c r="AR989" s="73"/>
      <c r="AS989" s="73"/>
      <c r="AT989" s="73"/>
      <c r="AU989" s="69"/>
      <c r="AV989" s="73"/>
      <c r="AW989" s="73"/>
    </row>
    <row r="990" spans="1:49" ht="14.25" x14ac:dyDescent="0.2">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c r="AA990" s="69"/>
      <c r="AB990" s="69"/>
      <c r="AC990" s="69"/>
      <c r="AD990" s="73"/>
      <c r="AE990" s="73"/>
      <c r="AF990" s="73"/>
      <c r="AG990" s="73"/>
      <c r="AH990" s="73"/>
      <c r="AI990" s="73"/>
      <c r="AJ990" s="73"/>
      <c r="AK990" s="73"/>
      <c r="AL990" s="73"/>
      <c r="AM990" s="73"/>
      <c r="AN990" s="73"/>
      <c r="AO990" s="73"/>
      <c r="AP990" s="71"/>
      <c r="AQ990" s="73"/>
      <c r="AR990" s="73"/>
      <c r="AS990" s="73"/>
      <c r="AT990" s="73"/>
      <c r="AU990" s="69"/>
      <c r="AV990" s="73"/>
      <c r="AW990" s="73"/>
    </row>
    <row r="991" spans="1:49" ht="14.25" x14ac:dyDescent="0.2">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c r="AA991" s="69"/>
      <c r="AB991" s="69"/>
      <c r="AC991" s="69"/>
      <c r="AD991" s="73"/>
      <c r="AE991" s="73"/>
      <c r="AF991" s="73"/>
      <c r="AG991" s="73"/>
      <c r="AH991" s="73"/>
      <c r="AI991" s="73"/>
      <c r="AJ991" s="73"/>
      <c r="AK991" s="73"/>
      <c r="AL991" s="73"/>
      <c r="AM991" s="73"/>
      <c r="AN991" s="73"/>
      <c r="AO991" s="73"/>
      <c r="AP991" s="71"/>
      <c r="AQ991" s="73"/>
      <c r="AR991" s="73"/>
      <c r="AS991" s="73"/>
      <c r="AT991" s="73"/>
      <c r="AU991" s="69"/>
      <c r="AV991" s="73"/>
      <c r="AW991" s="73"/>
    </row>
    <row r="992" spans="1:49" ht="14.25" x14ac:dyDescent="0.2">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c r="AA992" s="69"/>
      <c r="AB992" s="69"/>
      <c r="AC992" s="69"/>
      <c r="AD992" s="73"/>
      <c r="AE992" s="73"/>
      <c r="AF992" s="73"/>
      <c r="AG992" s="73"/>
      <c r="AH992" s="73"/>
      <c r="AI992" s="73"/>
      <c r="AJ992" s="73"/>
      <c r="AK992" s="73"/>
      <c r="AL992" s="73"/>
      <c r="AM992" s="73"/>
      <c r="AN992" s="73"/>
      <c r="AO992" s="73"/>
      <c r="AP992" s="71"/>
      <c r="AQ992" s="73"/>
      <c r="AR992" s="73"/>
      <c r="AS992" s="73"/>
      <c r="AT992" s="73"/>
      <c r="AU992" s="69"/>
      <c r="AV992" s="73"/>
      <c r="AW992" s="73"/>
    </row>
    <row r="993" spans="1:49" ht="14.25" x14ac:dyDescent="0.2">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c r="AA993" s="69"/>
      <c r="AB993" s="69"/>
      <c r="AC993" s="69"/>
      <c r="AD993" s="73"/>
      <c r="AE993" s="73"/>
      <c r="AF993" s="73"/>
      <c r="AG993" s="73"/>
      <c r="AH993" s="73"/>
      <c r="AI993" s="73"/>
      <c r="AJ993" s="73"/>
      <c r="AK993" s="73"/>
      <c r="AL993" s="73"/>
      <c r="AM993" s="73"/>
      <c r="AN993" s="73"/>
      <c r="AO993" s="73"/>
      <c r="AP993" s="71"/>
      <c r="AQ993" s="73"/>
      <c r="AR993" s="73"/>
      <c r="AS993" s="73"/>
      <c r="AT993" s="73"/>
      <c r="AU993" s="69"/>
      <c r="AV993" s="73"/>
      <c r="AW993" s="73"/>
    </row>
    <row r="994" spans="1:49" ht="14.25" x14ac:dyDescent="0.2">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c r="AA994" s="69"/>
      <c r="AB994" s="69"/>
      <c r="AC994" s="69"/>
      <c r="AD994" s="73"/>
      <c r="AE994" s="73"/>
      <c r="AF994" s="73"/>
      <c r="AG994" s="73"/>
      <c r="AH994" s="73"/>
      <c r="AI994" s="73"/>
      <c r="AJ994" s="73"/>
      <c r="AK994" s="73"/>
      <c r="AL994" s="73"/>
      <c r="AM994" s="73"/>
      <c r="AN994" s="73"/>
      <c r="AO994" s="73"/>
      <c r="AP994" s="71"/>
      <c r="AQ994" s="73"/>
      <c r="AR994" s="73"/>
      <c r="AS994" s="73"/>
      <c r="AT994" s="73"/>
      <c r="AU994" s="69"/>
      <c r="AV994" s="73"/>
      <c r="AW994" s="73"/>
    </row>
    <row r="995" spans="1:49" ht="14.25" x14ac:dyDescent="0.2">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c r="AA995" s="69"/>
      <c r="AB995" s="69"/>
      <c r="AC995" s="69"/>
      <c r="AD995" s="73"/>
      <c r="AE995" s="73"/>
      <c r="AF995" s="73"/>
      <c r="AG995" s="73"/>
      <c r="AH995" s="73"/>
      <c r="AI995" s="73"/>
      <c r="AJ995" s="73"/>
      <c r="AK995" s="73"/>
      <c r="AL995" s="73"/>
      <c r="AM995" s="73"/>
      <c r="AN995" s="73"/>
      <c r="AO995" s="73"/>
      <c r="AP995" s="71"/>
      <c r="AQ995" s="73"/>
      <c r="AR995" s="73"/>
      <c r="AS995" s="73"/>
      <c r="AT995" s="73"/>
      <c r="AU995" s="69"/>
      <c r="AV995" s="73"/>
      <c r="AW995" s="73"/>
    </row>
    <row r="996" spans="1:49" ht="14.25" x14ac:dyDescent="0.2">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c r="AA996" s="69"/>
      <c r="AB996" s="69"/>
      <c r="AC996" s="69"/>
      <c r="AD996" s="73"/>
      <c r="AE996" s="73"/>
      <c r="AF996" s="73"/>
      <c r="AG996" s="73"/>
      <c r="AH996" s="73"/>
      <c r="AI996" s="73"/>
      <c r="AJ996" s="73"/>
      <c r="AK996" s="73"/>
      <c r="AL996" s="73"/>
      <c r="AM996" s="73"/>
      <c r="AN996" s="73"/>
      <c r="AO996" s="73"/>
      <c r="AP996" s="71"/>
      <c r="AQ996" s="73"/>
      <c r="AR996" s="73"/>
      <c r="AS996" s="73"/>
      <c r="AT996" s="73"/>
      <c r="AU996" s="69"/>
      <c r="AV996" s="73"/>
      <c r="AW996" s="73"/>
    </row>
    <row r="997" spans="1:49" ht="14.25" x14ac:dyDescent="0.2">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c r="AA997" s="69"/>
      <c r="AB997" s="69"/>
      <c r="AC997" s="69"/>
      <c r="AD997" s="73"/>
      <c r="AE997" s="73"/>
      <c r="AF997" s="73"/>
      <c r="AG997" s="73"/>
      <c r="AH997" s="73"/>
      <c r="AI997" s="73"/>
      <c r="AJ997" s="73"/>
      <c r="AK997" s="73"/>
      <c r="AL997" s="73"/>
      <c r="AM997" s="73"/>
      <c r="AN997" s="73"/>
      <c r="AO997" s="73"/>
      <c r="AP997" s="71"/>
      <c r="AQ997" s="73"/>
      <c r="AR997" s="73"/>
      <c r="AS997" s="73"/>
      <c r="AT997" s="73"/>
      <c r="AU997" s="69"/>
      <c r="AV997" s="73"/>
      <c r="AW997" s="73"/>
    </row>
    <row r="998" spans="1:49" ht="14.25" x14ac:dyDescent="0.2">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c r="AA998" s="69"/>
      <c r="AB998" s="69"/>
      <c r="AC998" s="69"/>
      <c r="AD998" s="73"/>
      <c r="AE998" s="73"/>
      <c r="AF998" s="73"/>
      <c r="AG998" s="73"/>
      <c r="AH998" s="73"/>
      <c r="AI998" s="73"/>
      <c r="AJ998" s="73"/>
      <c r="AK998" s="73"/>
      <c r="AL998" s="73"/>
      <c r="AM998" s="73"/>
      <c r="AN998" s="73"/>
      <c r="AO998" s="73"/>
      <c r="AP998" s="71"/>
      <c r="AQ998" s="73"/>
      <c r="AR998" s="73"/>
      <c r="AS998" s="73"/>
      <c r="AT998" s="73"/>
      <c r="AU998" s="69"/>
      <c r="AV998" s="73"/>
      <c r="AW998" s="73"/>
    </row>
    <row r="999" spans="1:49" ht="14.25" x14ac:dyDescent="0.2">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c r="AA999" s="69"/>
      <c r="AB999" s="69"/>
      <c r="AC999" s="69"/>
      <c r="AD999" s="73"/>
      <c r="AE999" s="73"/>
      <c r="AF999" s="73"/>
      <c r="AG999" s="73"/>
      <c r="AH999" s="73"/>
      <c r="AI999" s="73"/>
      <c r="AJ999" s="73"/>
      <c r="AK999" s="73"/>
      <c r="AL999" s="73"/>
      <c r="AM999" s="73"/>
      <c r="AN999" s="73"/>
      <c r="AO999" s="73"/>
      <c r="AP999" s="71"/>
      <c r="AQ999" s="73"/>
      <c r="AR999" s="73"/>
      <c r="AS999" s="73"/>
      <c r="AT999" s="73"/>
      <c r="AU999" s="69"/>
      <c r="AV999" s="73"/>
      <c r="AW999" s="73"/>
    </row>
    <row r="1000" spans="1:49" ht="14.25" x14ac:dyDescent="0.2">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c r="AA1000" s="69"/>
      <c r="AB1000" s="69"/>
      <c r="AC1000" s="69"/>
      <c r="AD1000" s="73"/>
      <c r="AE1000" s="73"/>
      <c r="AF1000" s="73"/>
      <c r="AG1000" s="73"/>
      <c r="AH1000" s="73"/>
      <c r="AI1000" s="73"/>
      <c r="AJ1000" s="73"/>
      <c r="AK1000" s="73"/>
      <c r="AL1000" s="73"/>
      <c r="AM1000" s="73"/>
      <c r="AN1000" s="73"/>
      <c r="AO1000" s="73"/>
      <c r="AP1000" s="71"/>
      <c r="AQ1000" s="73"/>
      <c r="AR1000" s="73"/>
      <c r="AS1000" s="73"/>
      <c r="AT1000" s="73"/>
      <c r="AU1000" s="69"/>
      <c r="AV1000" s="73"/>
      <c r="AW1000" s="73"/>
    </row>
  </sheetData>
  <autoFilter ref="A4:AW275"/>
  <mergeCells count="14">
    <mergeCell ref="A3:I3"/>
    <mergeCell ref="AA4:AB4"/>
    <mergeCell ref="A1:C2"/>
    <mergeCell ref="E1:F1"/>
    <mergeCell ref="G1:H1"/>
    <mergeCell ref="E2:F2"/>
    <mergeCell ref="G2:H2"/>
    <mergeCell ref="A277:D279"/>
    <mergeCell ref="E277:F277"/>
    <mergeCell ref="G277:I277"/>
    <mergeCell ref="E278:F278"/>
    <mergeCell ref="G278:I278"/>
    <mergeCell ref="E279:F279"/>
    <mergeCell ref="G279:I279"/>
  </mergeCells>
  <pageMargins left="0.25" right="0.25"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18"/>
  <sheetViews>
    <sheetView view="pageBreakPreview" topLeftCell="A28" zoomScaleNormal="100" zoomScaleSheetLayoutView="100" workbookViewId="0">
      <selection activeCell="F16" sqref="F16"/>
    </sheetView>
  </sheetViews>
  <sheetFormatPr defaultColWidth="12.625" defaultRowHeight="15" customHeight="1" x14ac:dyDescent="0.2"/>
  <cols>
    <col min="1" max="1" width="8.125" customWidth="1"/>
    <col min="2" max="2" width="45.25" customWidth="1"/>
    <col min="4" max="11" width="16.875" customWidth="1"/>
    <col min="12" max="26" width="12.625" hidden="1"/>
  </cols>
  <sheetData>
    <row r="1" spans="1:27" ht="66.75" customHeight="1" x14ac:dyDescent="0.2">
      <c r="A1" s="223">
        <f>'Orçamento Analítico'!A1</f>
        <v>0</v>
      </c>
      <c r="B1" s="192"/>
      <c r="C1" s="193"/>
      <c r="D1" s="220" t="s">
        <v>0</v>
      </c>
      <c r="E1" s="188"/>
      <c r="F1" s="220" t="s">
        <v>1</v>
      </c>
      <c r="G1" s="188"/>
      <c r="H1" s="220" t="s">
        <v>2</v>
      </c>
      <c r="I1" s="188"/>
      <c r="J1" s="220" t="s">
        <v>3</v>
      </c>
      <c r="K1" s="188"/>
    </row>
    <row r="2" spans="1:27" ht="92.25" customHeight="1" x14ac:dyDescent="0.2">
      <c r="A2" s="197"/>
      <c r="B2" s="198"/>
      <c r="C2" s="199"/>
      <c r="D2" s="220" t="s">
        <v>4</v>
      </c>
      <c r="E2" s="188"/>
      <c r="F2" s="220" t="s">
        <v>5</v>
      </c>
      <c r="G2" s="188"/>
      <c r="H2" s="222">
        <f>'Orçamento Analítico'!G3</f>
        <v>0.247</v>
      </c>
      <c r="I2" s="188"/>
      <c r="J2" s="220" t="s">
        <v>6</v>
      </c>
      <c r="K2" s="188"/>
    </row>
    <row r="3" spans="1:27" x14ac:dyDescent="0.25">
      <c r="A3" s="221" t="s">
        <v>1597</v>
      </c>
      <c r="B3" s="203"/>
      <c r="C3" s="203"/>
      <c r="D3" s="203"/>
      <c r="E3" s="203"/>
      <c r="F3" s="203"/>
      <c r="G3" s="188"/>
      <c r="H3" s="100"/>
      <c r="I3" s="100"/>
      <c r="J3" s="100"/>
      <c r="K3" s="100"/>
    </row>
    <row r="4" spans="1:27" ht="30" x14ac:dyDescent="0.2">
      <c r="A4" s="101" t="s">
        <v>1588</v>
      </c>
      <c r="B4" s="101" t="s">
        <v>13</v>
      </c>
      <c r="C4" s="102" t="s">
        <v>1598</v>
      </c>
      <c r="D4" s="103" t="s">
        <v>1599</v>
      </c>
      <c r="E4" s="103" t="s">
        <v>1600</v>
      </c>
      <c r="F4" s="103" t="s">
        <v>1601</v>
      </c>
      <c r="G4" s="103" t="s">
        <v>1602</v>
      </c>
      <c r="H4" s="103" t="s">
        <v>1603</v>
      </c>
      <c r="I4" s="103" t="s">
        <v>1604</v>
      </c>
      <c r="J4" s="103" t="s">
        <v>1605</v>
      </c>
      <c r="K4" s="103" t="s">
        <v>1606</v>
      </c>
    </row>
    <row r="5" spans="1:27" x14ac:dyDescent="0.2">
      <c r="A5" s="104"/>
      <c r="B5" s="104"/>
      <c r="C5" s="105">
        <v>1</v>
      </c>
      <c r="D5" s="106">
        <v>0.125</v>
      </c>
      <c r="E5" s="106">
        <v>0.125</v>
      </c>
      <c r="F5" s="106">
        <v>0.125</v>
      </c>
      <c r="G5" s="106">
        <v>0.125</v>
      </c>
      <c r="H5" s="106">
        <v>0.125</v>
      </c>
      <c r="I5" s="106">
        <v>0.125</v>
      </c>
      <c r="J5" s="106">
        <v>0.125</v>
      </c>
      <c r="K5" s="106">
        <v>0.125</v>
      </c>
      <c r="M5" s="54"/>
    </row>
    <row r="6" spans="1:27" x14ac:dyDescent="0.2">
      <c r="A6" s="104" t="s">
        <v>8</v>
      </c>
      <c r="B6" s="104" t="s">
        <v>9</v>
      </c>
      <c r="C6" s="107">
        <f>Resumo!F5</f>
        <v>55519.96</v>
      </c>
      <c r="D6" s="108">
        <v>6939.99</v>
      </c>
      <c r="E6" s="108">
        <v>6939.99</v>
      </c>
      <c r="F6" s="108">
        <v>6939.99</v>
      </c>
      <c r="G6" s="108">
        <v>6939.99</v>
      </c>
      <c r="H6" s="108">
        <v>6939.99</v>
      </c>
      <c r="I6" s="108">
        <v>6939.99</v>
      </c>
      <c r="J6" s="108">
        <v>6939.99</v>
      </c>
      <c r="K6" s="108">
        <v>6940.03</v>
      </c>
      <c r="M6" s="54"/>
      <c r="AA6" s="154"/>
    </row>
    <row r="7" spans="1:27" x14ac:dyDescent="0.2">
      <c r="A7" s="104"/>
      <c r="B7" s="104"/>
      <c r="C7" s="105">
        <v>1</v>
      </c>
      <c r="D7" s="110">
        <v>0.5</v>
      </c>
      <c r="E7" s="110">
        <v>0.5</v>
      </c>
      <c r="F7" s="100"/>
      <c r="G7" s="100"/>
      <c r="H7" s="100"/>
      <c r="I7" s="100"/>
      <c r="J7" s="100"/>
      <c r="K7" s="100"/>
      <c r="M7" s="54"/>
      <c r="N7" s="111"/>
      <c r="O7" s="112"/>
      <c r="P7" s="112"/>
      <c r="Q7" s="112"/>
      <c r="R7" s="112"/>
      <c r="S7" s="112"/>
      <c r="T7" s="112"/>
    </row>
    <row r="8" spans="1:27" ht="16.5" thickTop="1" thickBot="1" x14ac:dyDescent="0.25">
      <c r="A8" s="104" t="s">
        <v>120</v>
      </c>
      <c r="B8" s="104" t="s">
        <v>121</v>
      </c>
      <c r="C8" s="107">
        <f>Resumo!F6</f>
        <v>9255.18</v>
      </c>
      <c r="D8" s="113">
        <f>D7*C8</f>
        <v>4627.59</v>
      </c>
      <c r="E8" s="113">
        <f>E7*C8</f>
        <v>4627.59</v>
      </c>
      <c r="F8" s="114" t="s">
        <v>1594</v>
      </c>
      <c r="G8" s="114" t="s">
        <v>1594</v>
      </c>
      <c r="H8" s="114" t="s">
        <v>1594</v>
      </c>
      <c r="I8" s="114" t="s">
        <v>1594</v>
      </c>
      <c r="J8" s="114" t="s">
        <v>1594</v>
      </c>
      <c r="K8" s="114" t="s">
        <v>1594</v>
      </c>
      <c r="M8" s="54"/>
      <c r="N8" s="115"/>
      <c r="O8" s="112"/>
      <c r="P8" s="112"/>
      <c r="Q8" s="112"/>
      <c r="R8" s="112"/>
      <c r="S8" s="112"/>
      <c r="T8" s="112"/>
      <c r="AA8" s="145"/>
    </row>
    <row r="9" spans="1:27" ht="15.75" thickTop="1" x14ac:dyDescent="0.2">
      <c r="A9" s="104"/>
      <c r="B9" s="104"/>
      <c r="C9" s="105">
        <v>1</v>
      </c>
      <c r="D9" s="166"/>
      <c r="E9" s="100"/>
      <c r="F9" s="114"/>
      <c r="G9" s="114"/>
      <c r="H9" s="114"/>
      <c r="I9" s="114"/>
      <c r="J9" s="114"/>
      <c r="K9" s="114"/>
      <c r="M9" s="54"/>
      <c r="N9" s="115"/>
      <c r="O9" s="112"/>
      <c r="P9" s="112"/>
      <c r="Q9" s="112"/>
      <c r="R9" s="112"/>
      <c r="S9" s="112"/>
      <c r="T9" s="112"/>
    </row>
    <row r="10" spans="1:27" x14ac:dyDescent="0.2">
      <c r="A10" s="104" t="s">
        <v>178</v>
      </c>
      <c r="B10" s="104" t="s">
        <v>179</v>
      </c>
      <c r="C10" s="164">
        <f>Resumo!F7</f>
        <v>0</v>
      </c>
      <c r="D10" s="114"/>
      <c r="E10" s="165"/>
      <c r="F10" s="114"/>
      <c r="G10" s="114" t="s">
        <v>1594</v>
      </c>
      <c r="H10" s="114" t="s">
        <v>1594</v>
      </c>
      <c r="I10" s="114" t="s">
        <v>1594</v>
      </c>
      <c r="J10" s="114" t="s">
        <v>1594</v>
      </c>
      <c r="K10" s="114" t="s">
        <v>1594</v>
      </c>
      <c r="M10" s="54"/>
      <c r="N10" s="115"/>
      <c r="O10" s="112"/>
      <c r="P10" s="112"/>
      <c r="Q10" s="112"/>
      <c r="R10" s="112"/>
      <c r="S10" s="112"/>
      <c r="T10" s="112"/>
    </row>
    <row r="11" spans="1:27" x14ac:dyDescent="0.2">
      <c r="A11" s="104"/>
      <c r="B11" s="104"/>
      <c r="C11" s="105">
        <v>1</v>
      </c>
      <c r="D11" s="166"/>
      <c r="E11" s="106"/>
      <c r="F11" s="114"/>
      <c r="G11" s="114"/>
      <c r="H11" s="114"/>
      <c r="I11" s="114"/>
      <c r="J11" s="114"/>
      <c r="K11" s="114"/>
      <c r="M11" s="54"/>
      <c r="N11" s="115"/>
      <c r="O11" s="112"/>
      <c r="P11" s="112"/>
      <c r="Q11" s="112"/>
      <c r="R11" s="112"/>
      <c r="S11" s="112"/>
      <c r="T11" s="112"/>
    </row>
    <row r="12" spans="1:27" x14ac:dyDescent="0.2">
      <c r="A12" s="104" t="s">
        <v>201</v>
      </c>
      <c r="B12" s="104" t="s">
        <v>202</v>
      </c>
      <c r="C12" s="164">
        <f>Resumo!F8</f>
        <v>0</v>
      </c>
      <c r="D12" s="169"/>
      <c r="E12" s="169"/>
      <c r="F12" s="114"/>
      <c r="G12" s="114" t="s">
        <v>1594</v>
      </c>
      <c r="H12" s="114" t="s">
        <v>1594</v>
      </c>
      <c r="I12" s="114" t="s">
        <v>1594</v>
      </c>
      <c r="J12" s="114" t="s">
        <v>1594</v>
      </c>
      <c r="K12" s="114" t="s">
        <v>1594</v>
      </c>
      <c r="M12" s="54"/>
      <c r="N12" s="115"/>
      <c r="O12" s="112"/>
      <c r="P12" s="112"/>
      <c r="Q12" s="112"/>
      <c r="R12" s="112"/>
      <c r="S12" s="112"/>
      <c r="T12" s="112"/>
    </row>
    <row r="13" spans="1:27" x14ac:dyDescent="0.2">
      <c r="A13" s="104"/>
      <c r="B13" s="104"/>
      <c r="C13" s="105">
        <v>1</v>
      </c>
      <c r="D13" s="170"/>
      <c r="E13" s="170"/>
      <c r="F13" s="106"/>
      <c r="G13" s="114"/>
      <c r="H13" s="114"/>
      <c r="I13" s="114"/>
      <c r="J13" s="114"/>
      <c r="K13" s="114"/>
      <c r="M13" s="54"/>
      <c r="N13" s="115"/>
      <c r="O13" s="112"/>
      <c r="P13" s="112"/>
      <c r="Q13" s="112"/>
      <c r="R13" s="112"/>
      <c r="S13" s="112"/>
      <c r="T13" s="112"/>
    </row>
    <row r="14" spans="1:27" x14ac:dyDescent="0.2">
      <c r="A14" s="104" t="s">
        <v>274</v>
      </c>
      <c r="B14" s="104" t="s">
        <v>275</v>
      </c>
      <c r="C14" s="164">
        <f>Resumo!F9</f>
        <v>0</v>
      </c>
      <c r="D14" s="169"/>
      <c r="E14" s="169"/>
      <c r="F14" s="169"/>
      <c r="G14" s="114" t="s">
        <v>1594</v>
      </c>
      <c r="H14" s="114" t="s">
        <v>1594</v>
      </c>
      <c r="I14" s="114" t="s">
        <v>1594</v>
      </c>
      <c r="J14" s="114" t="s">
        <v>1594</v>
      </c>
      <c r="K14" s="114" t="s">
        <v>1594</v>
      </c>
      <c r="M14" s="54"/>
      <c r="N14" s="115"/>
      <c r="O14" s="112"/>
      <c r="P14" s="112"/>
      <c r="Q14" s="112"/>
      <c r="R14" s="112"/>
      <c r="S14" s="112"/>
      <c r="T14" s="112"/>
    </row>
    <row r="15" spans="1:27" x14ac:dyDescent="0.2">
      <c r="A15" s="104"/>
      <c r="B15" s="104"/>
      <c r="C15" s="105">
        <v>1</v>
      </c>
      <c r="D15" s="100"/>
      <c r="E15" s="114"/>
      <c r="F15" s="170"/>
      <c r="G15" s="106"/>
      <c r="H15" s="114"/>
      <c r="I15" s="114"/>
      <c r="J15" s="114"/>
      <c r="K15" s="114"/>
      <c r="M15" s="54"/>
      <c r="N15" s="115"/>
      <c r="O15" s="112"/>
      <c r="P15" s="112"/>
      <c r="Q15" s="112"/>
      <c r="R15" s="112"/>
      <c r="S15" s="112"/>
      <c r="T15" s="112"/>
    </row>
    <row r="16" spans="1:27" ht="15.75" thickBot="1" x14ac:dyDescent="0.25">
      <c r="A16" s="104" t="s">
        <v>307</v>
      </c>
      <c r="B16" s="104" t="s">
        <v>308</v>
      </c>
      <c r="C16" s="107">
        <f>Resumo!F10</f>
        <v>0</v>
      </c>
      <c r="D16" s="114"/>
      <c r="E16" s="114"/>
      <c r="F16" s="169"/>
      <c r="G16" s="108"/>
      <c r="H16" s="167" t="s">
        <v>1594</v>
      </c>
      <c r="I16" s="114" t="s">
        <v>1594</v>
      </c>
      <c r="J16" s="114" t="s">
        <v>1594</v>
      </c>
      <c r="K16" s="114" t="s">
        <v>1594</v>
      </c>
      <c r="M16" s="54"/>
      <c r="N16" s="115"/>
      <c r="O16" s="112"/>
      <c r="P16" s="112"/>
      <c r="Q16" s="112"/>
      <c r="R16" s="112"/>
      <c r="S16" s="112"/>
      <c r="T16" s="112"/>
    </row>
    <row r="17" spans="1:27" ht="16.5" thickTop="1" thickBot="1" x14ac:dyDescent="0.25">
      <c r="A17" s="104"/>
      <c r="B17" s="104"/>
      <c r="C17" s="105">
        <v>1</v>
      </c>
      <c r="D17" s="114"/>
      <c r="E17" s="172"/>
      <c r="F17" s="173"/>
      <c r="G17" s="110">
        <v>0.5</v>
      </c>
      <c r="H17" s="106">
        <v>0.5</v>
      </c>
      <c r="I17" s="114"/>
      <c r="J17" s="114"/>
      <c r="K17" s="114"/>
      <c r="M17" s="54"/>
      <c r="N17" s="115"/>
      <c r="O17" s="112"/>
      <c r="P17" s="112"/>
      <c r="Q17" s="112"/>
      <c r="R17" s="112"/>
      <c r="S17" s="112"/>
      <c r="T17" s="112"/>
    </row>
    <row r="18" spans="1:27" ht="16.5" thickTop="1" thickBot="1" x14ac:dyDescent="0.25">
      <c r="A18" s="104" t="s">
        <v>335</v>
      </c>
      <c r="B18" s="104" t="s">
        <v>336</v>
      </c>
      <c r="C18" s="107">
        <f>Resumo!F11</f>
        <v>123079.78000000001</v>
      </c>
      <c r="D18" s="114" t="s">
        <v>1594</v>
      </c>
      <c r="E18" s="114" t="s">
        <v>1594</v>
      </c>
      <c r="F18" s="171" t="s">
        <v>1594</v>
      </c>
      <c r="G18" s="108">
        <f>G17*C18</f>
        <v>61539.890000000007</v>
      </c>
      <c r="H18" s="162">
        <f>H17*C18</f>
        <v>61539.890000000007</v>
      </c>
      <c r="I18" s="114" t="s">
        <v>1594</v>
      </c>
      <c r="J18" s="114" t="s">
        <v>1594</v>
      </c>
      <c r="K18" s="114" t="s">
        <v>1594</v>
      </c>
      <c r="M18" s="54"/>
      <c r="N18" s="115"/>
      <c r="O18" s="112"/>
      <c r="P18" s="112"/>
      <c r="Q18" s="112"/>
      <c r="R18" s="112"/>
      <c r="S18" s="112"/>
      <c r="T18" s="112"/>
      <c r="AA18" s="154"/>
    </row>
    <row r="19" spans="1:27" ht="16.5" thickTop="1" thickBot="1" x14ac:dyDescent="0.25">
      <c r="A19" s="104"/>
      <c r="B19" s="104"/>
      <c r="C19" s="105">
        <v>1</v>
      </c>
      <c r="D19" s="114"/>
      <c r="E19" s="114"/>
      <c r="F19" s="114"/>
      <c r="G19" s="100"/>
      <c r="H19" s="100"/>
      <c r="I19" s="106">
        <v>0.5</v>
      </c>
      <c r="J19" s="161">
        <v>0.5</v>
      </c>
      <c r="K19" s="114"/>
      <c r="M19" s="54"/>
      <c r="N19" s="115"/>
      <c r="O19" s="112"/>
      <c r="P19" s="112"/>
      <c r="Q19" s="112"/>
      <c r="R19" s="112"/>
      <c r="S19" s="112"/>
      <c r="T19" s="112"/>
    </row>
    <row r="20" spans="1:27" ht="16.5" thickTop="1" thickBot="1" x14ac:dyDescent="0.25">
      <c r="A20" s="104" t="s">
        <v>415</v>
      </c>
      <c r="B20" s="104" t="s">
        <v>416</v>
      </c>
      <c r="C20" s="107">
        <f>Resumo!F12</f>
        <v>44883.259999999995</v>
      </c>
      <c r="D20" s="114" t="s">
        <v>1594</v>
      </c>
      <c r="E20" s="114" t="s">
        <v>1594</v>
      </c>
      <c r="F20" s="114" t="s">
        <v>1594</v>
      </c>
      <c r="G20" s="114" t="s">
        <v>1594</v>
      </c>
      <c r="H20" s="114" t="s">
        <v>1594</v>
      </c>
      <c r="I20" s="160">
        <f>I19*C20</f>
        <v>22441.629999999997</v>
      </c>
      <c r="J20" s="109">
        <f>J19*C20</f>
        <v>22441.629999999997</v>
      </c>
      <c r="K20" s="155" t="s">
        <v>1594</v>
      </c>
      <c r="M20" s="54"/>
      <c r="N20" s="115"/>
      <c r="O20" s="112"/>
      <c r="P20" s="112"/>
      <c r="Q20" s="112"/>
      <c r="R20" s="112"/>
      <c r="S20" s="112"/>
      <c r="T20" s="112"/>
    </row>
    <row r="21" spans="1:27" ht="16.5" thickTop="1" thickBot="1" x14ac:dyDescent="0.25">
      <c r="A21" s="104"/>
      <c r="B21" s="104"/>
      <c r="C21" s="105">
        <v>1</v>
      </c>
      <c r="D21" s="163"/>
      <c r="E21" s="114"/>
      <c r="F21" s="114"/>
      <c r="G21" s="114"/>
      <c r="H21" s="114"/>
      <c r="I21" s="110">
        <v>0.25</v>
      </c>
      <c r="J21" s="110">
        <v>0.5</v>
      </c>
      <c r="K21" s="168">
        <v>0.25</v>
      </c>
      <c r="M21" s="54"/>
      <c r="N21" s="115"/>
      <c r="O21" s="112"/>
      <c r="P21" s="112"/>
      <c r="Q21" s="112"/>
      <c r="R21" s="112"/>
      <c r="S21" s="112"/>
      <c r="T21" s="112"/>
    </row>
    <row r="22" spans="1:27" ht="16.5" thickTop="1" thickBot="1" x14ac:dyDescent="0.25">
      <c r="A22" s="104" t="s">
        <v>519</v>
      </c>
      <c r="B22" s="104" t="s">
        <v>520</v>
      </c>
      <c r="C22" s="107">
        <f>Resumo!F13</f>
        <v>14178.499999999998</v>
      </c>
      <c r="D22" s="114" t="s">
        <v>1594</v>
      </c>
      <c r="E22" s="114" t="s">
        <v>1594</v>
      </c>
      <c r="F22" s="114" t="s">
        <v>1594</v>
      </c>
      <c r="G22" s="114" t="s">
        <v>1594</v>
      </c>
      <c r="H22" s="114" t="s">
        <v>1594</v>
      </c>
      <c r="I22" s="108">
        <f>I21*C22</f>
        <v>3544.6249999999995</v>
      </c>
      <c r="J22" s="108">
        <f>J21*C22</f>
        <v>7089.2499999999991</v>
      </c>
      <c r="K22" s="158">
        <f>K21*C22</f>
        <v>3544.6249999999995</v>
      </c>
      <c r="M22" s="54"/>
      <c r="N22" s="115"/>
      <c r="O22" s="112"/>
      <c r="P22" s="112"/>
      <c r="Q22" s="112"/>
      <c r="R22" s="112"/>
      <c r="S22" s="112"/>
      <c r="T22" s="112"/>
      <c r="AA22" s="154"/>
    </row>
    <row r="23" spans="1:27" ht="16.5" thickTop="1" thickBot="1" x14ac:dyDescent="0.25">
      <c r="A23" s="104"/>
      <c r="B23" s="104"/>
      <c r="C23" s="105">
        <v>1</v>
      </c>
      <c r="D23" s="114"/>
      <c r="E23" s="114"/>
      <c r="F23" s="114"/>
      <c r="G23" s="114"/>
      <c r="H23" s="114"/>
      <c r="I23" s="110">
        <v>0.25</v>
      </c>
      <c r="J23" s="110">
        <v>0.5</v>
      </c>
      <c r="K23" s="110">
        <v>0.25</v>
      </c>
      <c r="M23" s="54"/>
      <c r="N23" s="115"/>
      <c r="O23" s="112"/>
      <c r="P23" s="112"/>
      <c r="Q23" s="112"/>
      <c r="R23" s="112"/>
      <c r="S23" s="112"/>
      <c r="T23" s="112"/>
    </row>
    <row r="24" spans="1:27" x14ac:dyDescent="0.2">
      <c r="A24" s="104" t="s">
        <v>557</v>
      </c>
      <c r="B24" s="104" t="s">
        <v>558</v>
      </c>
      <c r="C24" s="107">
        <f>Resumo!F14</f>
        <v>78743.73</v>
      </c>
      <c r="D24" s="114" t="s">
        <v>1594</v>
      </c>
      <c r="E24" s="114" t="s">
        <v>1594</v>
      </c>
      <c r="F24" s="114" t="s">
        <v>1594</v>
      </c>
      <c r="G24" s="114" t="s">
        <v>1594</v>
      </c>
      <c r="H24" s="114" t="s">
        <v>1594</v>
      </c>
      <c r="I24" s="108">
        <f>I23*C24</f>
        <v>19685.932499999999</v>
      </c>
      <c r="J24" s="108">
        <f>J23*C24</f>
        <v>39371.864999999998</v>
      </c>
      <c r="K24" s="108">
        <f>K23*C24</f>
        <v>19685.932499999999</v>
      </c>
      <c r="M24" s="54"/>
      <c r="N24" s="115"/>
      <c r="O24" s="112"/>
      <c r="P24" s="112"/>
      <c r="Q24" s="112"/>
      <c r="R24" s="112"/>
      <c r="S24" s="112"/>
      <c r="T24" s="112"/>
      <c r="AA24" s="154"/>
    </row>
    <row r="25" spans="1:27" x14ac:dyDescent="0.2">
      <c r="A25" s="104"/>
      <c r="B25" s="104"/>
      <c r="C25" s="105">
        <v>1</v>
      </c>
      <c r="D25" s="114"/>
      <c r="E25" s="114"/>
      <c r="F25" s="114"/>
      <c r="G25" s="114"/>
      <c r="H25" s="114"/>
      <c r="I25" s="110">
        <v>0.3</v>
      </c>
      <c r="J25" s="110">
        <v>0.2</v>
      </c>
      <c r="K25" s="110">
        <v>0.5</v>
      </c>
      <c r="M25" s="54"/>
      <c r="N25" s="115"/>
      <c r="O25" s="112"/>
      <c r="P25" s="112"/>
      <c r="Q25" s="112"/>
      <c r="R25" s="112"/>
      <c r="S25" s="112"/>
      <c r="T25" s="112"/>
    </row>
    <row r="26" spans="1:27" ht="16.5" thickTop="1" thickBot="1" x14ac:dyDescent="0.25">
      <c r="A26" s="104" t="s">
        <v>612</v>
      </c>
      <c r="B26" s="104" t="s">
        <v>613</v>
      </c>
      <c r="C26" s="107">
        <f>Resumo!F15</f>
        <v>10694.31</v>
      </c>
      <c r="D26" s="114" t="s">
        <v>1594</v>
      </c>
      <c r="E26" s="114" t="s">
        <v>1594</v>
      </c>
      <c r="F26" s="114" t="s">
        <v>1594</v>
      </c>
      <c r="G26" s="114" t="s">
        <v>1594</v>
      </c>
      <c r="H26" s="155" t="s">
        <v>1594</v>
      </c>
      <c r="I26" s="108">
        <f>I25*C26</f>
        <v>3208.2929999999997</v>
      </c>
      <c r="J26" s="108">
        <f>J25*C26</f>
        <v>2138.8620000000001</v>
      </c>
      <c r="K26" s="108">
        <f>K25*C26</f>
        <v>5347.1549999999997</v>
      </c>
      <c r="M26" s="54"/>
      <c r="N26" s="115"/>
      <c r="O26" s="112"/>
      <c r="P26" s="112"/>
      <c r="Q26" s="112"/>
      <c r="R26" s="112"/>
      <c r="S26" s="112"/>
      <c r="T26" s="112"/>
      <c r="AA26" s="154"/>
    </row>
    <row r="27" spans="1:27" ht="16.5" thickTop="1" thickBot="1" x14ac:dyDescent="0.25">
      <c r="A27" s="104"/>
      <c r="B27" s="104"/>
      <c r="C27" s="105">
        <v>1</v>
      </c>
      <c r="D27" s="114"/>
      <c r="E27" s="114"/>
      <c r="F27" s="114"/>
      <c r="G27" s="114"/>
      <c r="H27" s="157">
        <v>0.25</v>
      </c>
      <c r="I27" s="110">
        <v>0.25</v>
      </c>
      <c r="J27" s="110">
        <v>0.3</v>
      </c>
      <c r="K27" s="110">
        <v>0.2</v>
      </c>
      <c r="M27" s="54"/>
      <c r="N27" s="115"/>
      <c r="O27" s="112"/>
      <c r="P27" s="112"/>
      <c r="Q27" s="112"/>
      <c r="R27" s="112"/>
      <c r="S27" s="112"/>
      <c r="T27" s="112"/>
    </row>
    <row r="28" spans="1:27" ht="16.5" thickTop="1" thickBot="1" x14ac:dyDescent="0.25">
      <c r="A28" s="104" t="s">
        <v>636</v>
      </c>
      <c r="B28" s="104" t="s">
        <v>637</v>
      </c>
      <c r="C28" s="107">
        <f>Resumo!F16</f>
        <v>38540.54</v>
      </c>
      <c r="D28" s="114" t="s">
        <v>1594</v>
      </c>
      <c r="E28" s="114" t="s">
        <v>1594</v>
      </c>
      <c r="F28" s="114" t="s">
        <v>1594</v>
      </c>
      <c r="G28" s="114" t="s">
        <v>1594</v>
      </c>
      <c r="H28" s="156">
        <f>C28*H27</f>
        <v>9635.1350000000002</v>
      </c>
      <c r="I28" s="108">
        <f>I27*C28</f>
        <v>9635.1350000000002</v>
      </c>
      <c r="J28" s="108">
        <f>J27*C28</f>
        <v>11562.162</v>
      </c>
      <c r="K28" s="108">
        <f>K27*C28</f>
        <v>7708.1080000000002</v>
      </c>
      <c r="M28" s="54"/>
      <c r="N28" s="115"/>
      <c r="O28" s="112"/>
      <c r="P28" s="112"/>
      <c r="Q28" s="112"/>
      <c r="R28" s="112"/>
      <c r="S28" s="112"/>
      <c r="T28" s="112"/>
      <c r="AA28" s="154"/>
    </row>
    <row r="29" spans="1:27" ht="16.5" thickTop="1" thickBot="1" x14ac:dyDescent="0.25">
      <c r="A29" s="104"/>
      <c r="B29" s="104"/>
      <c r="C29" s="105">
        <v>1</v>
      </c>
      <c r="D29" s="177">
        <v>0.1</v>
      </c>
      <c r="E29" s="177">
        <v>0.1</v>
      </c>
      <c r="F29" s="159">
        <v>0.1</v>
      </c>
      <c r="G29" s="106">
        <v>0.1</v>
      </c>
      <c r="H29" s="110">
        <v>0.1</v>
      </c>
      <c r="I29" s="110">
        <v>0.2</v>
      </c>
      <c r="J29" s="110">
        <v>0.2</v>
      </c>
      <c r="K29" s="110">
        <v>0.1</v>
      </c>
      <c r="M29" s="54"/>
      <c r="N29" s="115"/>
      <c r="O29" s="112"/>
      <c r="P29" s="112"/>
      <c r="Q29" s="112"/>
      <c r="R29" s="112"/>
      <c r="S29" s="112"/>
      <c r="T29" s="112"/>
    </row>
    <row r="30" spans="1:27" ht="16.5" thickTop="1" thickBot="1" x14ac:dyDescent="0.25">
      <c r="A30" s="104" t="s">
        <v>690</v>
      </c>
      <c r="B30" s="104" t="s">
        <v>691</v>
      </c>
      <c r="C30" s="107">
        <f>Resumo!F17</f>
        <v>74680.000000000015</v>
      </c>
      <c r="D30" s="176">
        <f>D29*C30</f>
        <v>7468.0000000000018</v>
      </c>
      <c r="E30" s="108">
        <f>E29*C30</f>
        <v>7468.0000000000018</v>
      </c>
      <c r="F30" s="108">
        <f>F29*C30</f>
        <v>7468.0000000000018</v>
      </c>
      <c r="G30" s="158">
        <f>G29*C30</f>
        <v>7468.0000000000018</v>
      </c>
      <c r="H30" s="108">
        <f>H29*C30</f>
        <v>7468.0000000000018</v>
      </c>
      <c r="I30" s="108">
        <f>I29*C30</f>
        <v>14936.000000000004</v>
      </c>
      <c r="J30" s="108">
        <f>J29*C30</f>
        <v>14936.000000000004</v>
      </c>
      <c r="K30" s="108">
        <f>K29*C30</f>
        <v>7468.0000000000018</v>
      </c>
      <c r="M30" s="54"/>
      <c r="N30" s="115"/>
      <c r="O30" s="112"/>
      <c r="P30" s="112"/>
      <c r="Q30" s="112"/>
      <c r="R30" s="112"/>
      <c r="S30" s="112"/>
      <c r="T30" s="112"/>
      <c r="AA30" s="154"/>
    </row>
    <row r="31" spans="1:27" ht="16.5" thickTop="1" thickBot="1" x14ac:dyDescent="0.25">
      <c r="A31" s="104"/>
      <c r="B31" s="104"/>
      <c r="C31" s="105">
        <v>1</v>
      </c>
      <c r="D31" s="178">
        <v>0.1</v>
      </c>
      <c r="E31" s="178">
        <v>0.1</v>
      </c>
      <c r="F31" s="110">
        <v>0.1</v>
      </c>
      <c r="G31" s="110">
        <v>0.1</v>
      </c>
      <c r="H31" s="110">
        <v>0.1</v>
      </c>
      <c r="I31" s="110">
        <v>0.2</v>
      </c>
      <c r="J31" s="110">
        <v>0.2</v>
      </c>
      <c r="K31" s="110">
        <v>0.1</v>
      </c>
      <c r="M31" s="54"/>
      <c r="N31" s="115"/>
      <c r="O31" s="112"/>
      <c r="P31" s="112"/>
      <c r="Q31" s="112"/>
      <c r="R31" s="112"/>
      <c r="S31" s="112"/>
      <c r="T31" s="112"/>
    </row>
    <row r="32" spans="1:27" ht="16.5" thickTop="1" thickBot="1" x14ac:dyDescent="0.25">
      <c r="A32" s="104" t="s">
        <v>1016</v>
      </c>
      <c r="B32" s="104" t="s">
        <v>1017</v>
      </c>
      <c r="C32" s="107">
        <f>Resumo!F18</f>
        <v>8278.760000000002</v>
      </c>
      <c r="D32" s="179">
        <f>D31*C32</f>
        <v>827.8760000000002</v>
      </c>
      <c r="E32" s="158">
        <f>E31*C32</f>
        <v>827.8760000000002</v>
      </c>
      <c r="F32" s="108">
        <f>F31*C32</f>
        <v>827.8760000000002</v>
      </c>
      <c r="G32" s="108">
        <f>G31*C32</f>
        <v>827.8760000000002</v>
      </c>
      <c r="H32" s="108">
        <f>H31*C32</f>
        <v>827.8760000000002</v>
      </c>
      <c r="I32" s="108">
        <f>I31*C32</f>
        <v>1655.7520000000004</v>
      </c>
      <c r="J32" s="108">
        <f>J31*C32</f>
        <v>1655.7520000000004</v>
      </c>
      <c r="K32" s="108">
        <f>K31*C32</f>
        <v>827.8760000000002</v>
      </c>
      <c r="M32" s="54"/>
      <c r="N32" s="115"/>
      <c r="O32" s="112"/>
      <c r="P32" s="112"/>
      <c r="Q32" s="112"/>
      <c r="R32" s="112"/>
      <c r="S32" s="112"/>
      <c r="T32" s="112"/>
      <c r="AA32" s="154"/>
    </row>
    <row r="33" spans="1:28" ht="16.5" thickTop="1" thickBot="1" x14ac:dyDescent="0.25">
      <c r="A33" s="104"/>
      <c r="B33" s="104"/>
      <c r="C33" s="105">
        <v>1</v>
      </c>
      <c r="D33" s="114"/>
      <c r="E33" s="114"/>
      <c r="F33" s="110">
        <v>0.2</v>
      </c>
      <c r="G33" s="110">
        <v>0.1</v>
      </c>
      <c r="H33" s="110">
        <v>0.2</v>
      </c>
      <c r="I33" s="110">
        <v>0.4</v>
      </c>
      <c r="J33" s="110">
        <v>0.05</v>
      </c>
      <c r="K33" s="110">
        <v>0.05</v>
      </c>
      <c r="M33" s="54"/>
      <c r="N33" s="115"/>
      <c r="O33" s="112"/>
      <c r="P33" s="112"/>
      <c r="Q33" s="112"/>
      <c r="R33" s="112"/>
      <c r="S33" s="112"/>
      <c r="T33" s="112"/>
    </row>
    <row r="34" spans="1:28" ht="16.5" thickTop="1" thickBot="1" x14ac:dyDescent="0.25">
      <c r="A34" s="104" t="s">
        <v>1068</v>
      </c>
      <c r="B34" s="104" t="s">
        <v>1069</v>
      </c>
      <c r="C34" s="107">
        <f>Resumo!F19</f>
        <v>34918.270000000004</v>
      </c>
      <c r="D34" s="155" t="s">
        <v>1594</v>
      </c>
      <c r="E34" s="155" t="s">
        <v>1594</v>
      </c>
      <c r="F34" s="109">
        <f>C34*F33</f>
        <v>6983.6540000000014</v>
      </c>
      <c r="G34" s="109">
        <f>C34*G33</f>
        <v>3491.8270000000007</v>
      </c>
      <c r="H34" s="109">
        <f>C34*H33</f>
        <v>6983.6540000000014</v>
      </c>
      <c r="I34" s="109">
        <f>I33*C34</f>
        <v>13967.308000000003</v>
      </c>
      <c r="J34" s="109">
        <f>J33*C34</f>
        <v>1745.9135000000003</v>
      </c>
      <c r="K34" s="109">
        <f>K33*C34</f>
        <v>1745.9135000000003</v>
      </c>
      <c r="M34" s="54"/>
      <c r="N34" s="115"/>
      <c r="O34" s="112"/>
      <c r="P34" s="112"/>
      <c r="Q34" s="112"/>
      <c r="R34" s="112"/>
      <c r="S34" s="112"/>
      <c r="T34" s="112"/>
    </row>
    <row r="35" spans="1:28" ht="16.5" thickTop="1" thickBot="1" x14ac:dyDescent="0.25">
      <c r="A35" s="104"/>
      <c r="B35" s="104"/>
      <c r="C35" s="105">
        <v>1</v>
      </c>
      <c r="D35" s="180">
        <v>0.2</v>
      </c>
      <c r="E35" s="181">
        <v>0.1</v>
      </c>
      <c r="F35" s="100"/>
      <c r="G35" s="100"/>
      <c r="H35" s="100"/>
      <c r="I35" s="110">
        <v>0.3</v>
      </c>
      <c r="J35" s="110">
        <v>0.3</v>
      </c>
      <c r="K35" s="110">
        <v>0.1</v>
      </c>
      <c r="M35" s="54"/>
      <c r="N35" s="115"/>
      <c r="O35" s="112"/>
      <c r="P35" s="112"/>
      <c r="Q35" s="112"/>
      <c r="R35" s="112"/>
      <c r="S35" s="112"/>
      <c r="T35" s="112"/>
    </row>
    <row r="36" spans="1:28" ht="16.5" thickTop="1" thickBot="1" x14ac:dyDescent="0.25">
      <c r="A36" s="104" t="s">
        <v>1450</v>
      </c>
      <c r="B36" s="104" t="s">
        <v>1451</v>
      </c>
      <c r="C36" s="107">
        <f>Resumo!F20</f>
        <v>13980.12</v>
      </c>
      <c r="D36" s="108">
        <f>D35*C36</f>
        <v>2796.0240000000003</v>
      </c>
      <c r="E36" s="162">
        <f>E35*C36</f>
        <v>1398.0120000000002</v>
      </c>
      <c r="F36" s="114" t="s">
        <v>1594</v>
      </c>
      <c r="G36" s="114" t="s">
        <v>1594</v>
      </c>
      <c r="H36" s="114" t="s">
        <v>1594</v>
      </c>
      <c r="I36" s="108">
        <f>I35*C36</f>
        <v>4194.0360000000001</v>
      </c>
      <c r="J36" s="108">
        <f>J35*C36</f>
        <v>4194.0360000000001</v>
      </c>
      <c r="K36" s="108">
        <f>K35*C36</f>
        <v>1398.0120000000002</v>
      </c>
      <c r="M36" s="54"/>
      <c r="N36" s="115"/>
      <c r="O36" s="112"/>
      <c r="P36" s="112"/>
      <c r="Q36" s="112"/>
      <c r="R36" s="112"/>
      <c r="S36" s="112"/>
      <c r="T36" s="112"/>
      <c r="AA36" s="154"/>
    </row>
    <row r="37" spans="1:28" ht="16.5" thickTop="1" thickBot="1" x14ac:dyDescent="0.25">
      <c r="A37" s="104"/>
      <c r="B37" s="104"/>
      <c r="C37" s="105">
        <v>1</v>
      </c>
      <c r="D37" s="114"/>
      <c r="E37" s="114"/>
      <c r="F37" s="114"/>
      <c r="G37" s="114"/>
      <c r="H37" s="114"/>
      <c r="I37" s="110">
        <v>0.3</v>
      </c>
      <c r="J37" s="110">
        <v>0.5</v>
      </c>
      <c r="K37" s="110">
        <v>0.2</v>
      </c>
      <c r="M37" s="54"/>
      <c r="N37" s="115"/>
      <c r="O37" s="112"/>
      <c r="P37" s="112"/>
      <c r="Q37" s="112"/>
      <c r="R37" s="112"/>
      <c r="S37" s="112"/>
      <c r="T37" s="112"/>
    </row>
    <row r="38" spans="1:28" x14ac:dyDescent="0.2">
      <c r="A38" s="104" t="s">
        <v>1491</v>
      </c>
      <c r="B38" s="104" t="s">
        <v>1492</v>
      </c>
      <c r="C38" s="107">
        <f>Resumo!F21</f>
        <v>23715.840000000007</v>
      </c>
      <c r="D38" s="114" t="s">
        <v>1594</v>
      </c>
      <c r="E38" s="114" t="s">
        <v>1594</v>
      </c>
      <c r="F38" s="114" t="s">
        <v>1594</v>
      </c>
      <c r="G38" s="114" t="s">
        <v>1594</v>
      </c>
      <c r="H38" s="114" t="s">
        <v>1594</v>
      </c>
      <c r="I38" s="108">
        <f>I37*C38</f>
        <v>7114.7520000000022</v>
      </c>
      <c r="J38" s="108">
        <f>J37*C38</f>
        <v>11857.920000000004</v>
      </c>
      <c r="K38" s="108">
        <f>K37*C38</f>
        <v>4743.1680000000015</v>
      </c>
      <c r="M38" s="54"/>
      <c r="N38" s="115"/>
      <c r="O38" s="112"/>
      <c r="P38" s="112"/>
      <c r="Q38" s="112"/>
      <c r="R38" s="112"/>
      <c r="S38" s="112"/>
      <c r="T38" s="112"/>
      <c r="AA38" s="154"/>
    </row>
    <row r="39" spans="1:28" x14ac:dyDescent="0.2">
      <c r="A39" s="104"/>
      <c r="B39" s="104"/>
      <c r="C39" s="105">
        <v>1</v>
      </c>
      <c r="D39" s="114"/>
      <c r="E39" s="114"/>
      <c r="F39" s="114"/>
      <c r="G39" s="114"/>
      <c r="H39" s="114"/>
      <c r="I39" s="100"/>
      <c r="J39" s="100"/>
      <c r="K39" s="110">
        <v>1</v>
      </c>
      <c r="M39" s="54"/>
      <c r="N39" s="115"/>
      <c r="O39" s="112"/>
      <c r="P39" s="112"/>
      <c r="Q39" s="112"/>
      <c r="R39" s="112"/>
      <c r="S39" s="112"/>
      <c r="T39" s="112"/>
    </row>
    <row r="40" spans="1:28" x14ac:dyDescent="0.2">
      <c r="A40" s="104" t="s">
        <v>1576</v>
      </c>
      <c r="B40" s="104" t="s">
        <v>1577</v>
      </c>
      <c r="C40" s="107">
        <f>Resumo!F22</f>
        <v>446.88</v>
      </c>
      <c r="D40" s="174">
        <f>SUM(D6:D36)</f>
        <v>22660.38</v>
      </c>
      <c r="E40" s="174">
        <f>SUM(E6:E36)</f>
        <v>21262.267999999996</v>
      </c>
      <c r="F40" s="174">
        <f>SUM(F6:F36)</f>
        <v>22219.920000000006</v>
      </c>
      <c r="G40" s="174">
        <f>SUM(G6:G36)</f>
        <v>80268.383000000031</v>
      </c>
      <c r="H40" s="174">
        <f>SUM(H6:H36)</f>
        <v>93395.695000000007</v>
      </c>
      <c r="I40" s="174">
        <f>SUM(I6:I38)</f>
        <v>107326.4035</v>
      </c>
      <c r="J40" s="174">
        <f>SUM(J6:J38)</f>
        <v>123936.63049999996</v>
      </c>
      <c r="K40" s="109">
        <f>K39*C40</f>
        <v>446.88</v>
      </c>
      <c r="M40" s="54"/>
      <c r="N40" s="115"/>
      <c r="O40" s="112"/>
      <c r="P40" s="112"/>
      <c r="Q40" s="112"/>
      <c r="R40" s="112"/>
      <c r="S40" s="112"/>
      <c r="T40" s="112"/>
      <c r="AA40" s="154"/>
    </row>
    <row r="41" spans="1:28" x14ac:dyDescent="0.2">
      <c r="A41" s="218" t="s">
        <v>1607</v>
      </c>
      <c r="B41" s="188"/>
      <c r="C41" s="116"/>
      <c r="D41" s="117" t="s">
        <v>1608</v>
      </c>
      <c r="E41" s="117" t="s">
        <v>1609</v>
      </c>
      <c r="F41" s="117" t="s">
        <v>1610</v>
      </c>
      <c r="G41" s="117" t="s">
        <v>1611</v>
      </c>
      <c r="H41" s="117" t="s">
        <v>1612</v>
      </c>
      <c r="I41" s="117" t="s">
        <v>1613</v>
      </c>
      <c r="J41" s="117" t="s">
        <v>1614</v>
      </c>
      <c r="K41" s="117" t="s">
        <v>1615</v>
      </c>
      <c r="N41" s="118"/>
      <c r="O41" s="112"/>
      <c r="P41" s="112"/>
      <c r="Q41" s="112"/>
      <c r="R41" s="112"/>
      <c r="S41" s="112"/>
      <c r="T41" s="112"/>
      <c r="AA41" s="154"/>
    </row>
    <row r="42" spans="1:28" x14ac:dyDescent="0.2">
      <c r="A42" s="218" t="s">
        <v>1616</v>
      </c>
      <c r="B42" s="188"/>
      <c r="C42" s="116"/>
      <c r="D42" s="175">
        <f>SUM(D6+D8+D30+D32+D36)</f>
        <v>22659.480000000003</v>
      </c>
      <c r="E42" s="175">
        <f>SUM(E6+E8+E30+E32+E36)</f>
        <v>21261.468000000001</v>
      </c>
      <c r="F42" s="175">
        <f>SUM(F6+F30+F32+F34)</f>
        <v>22219.520000000004</v>
      </c>
      <c r="G42" s="119">
        <f>SUM(G6+G18+G30+G32+G34)</f>
        <v>80267.583000000013</v>
      </c>
      <c r="H42" s="119">
        <f>SUM(H6+H18+H28+H30+H32+H34)</f>
        <v>93394.544999999998</v>
      </c>
      <c r="I42" s="119">
        <f>SUM(I6+I20+I22+I24+I26+I28+I30+I32++I34+I36+I38)</f>
        <v>107323.4535</v>
      </c>
      <c r="J42" s="119">
        <f>SUM(J6+J20+J22+J24+J26+J28+J30+J32+J34+J36+J38)</f>
        <v>123933.38049999996</v>
      </c>
      <c r="K42" s="119">
        <f>SUM(K6+K22+K24+K26+K28+K30+K32+K34+K36+K38+K40)</f>
        <v>59855.700000000004</v>
      </c>
      <c r="AA42" s="174"/>
    </row>
    <row r="43" spans="1:28" x14ac:dyDescent="0.2">
      <c r="A43" s="218" t="s">
        <v>1617</v>
      </c>
      <c r="B43" s="188"/>
      <c r="C43" s="116"/>
      <c r="D43" s="117" t="s">
        <v>1608</v>
      </c>
      <c r="E43" s="117" t="s">
        <v>1618</v>
      </c>
      <c r="F43" s="117" t="s">
        <v>1619</v>
      </c>
      <c r="G43" s="117" t="s">
        <v>1620</v>
      </c>
      <c r="H43" s="117" t="s">
        <v>1621</v>
      </c>
      <c r="I43" s="117" t="s">
        <v>1622</v>
      </c>
      <c r="J43" s="117" t="s">
        <v>1623</v>
      </c>
      <c r="K43" s="117" t="s">
        <v>1624</v>
      </c>
    </row>
    <row r="44" spans="1:28" x14ac:dyDescent="0.2">
      <c r="A44" s="218" t="s">
        <v>1625</v>
      </c>
      <c r="B44" s="188"/>
      <c r="C44" s="116"/>
      <c r="D44" s="119">
        <f>D42</f>
        <v>22659.480000000003</v>
      </c>
      <c r="E44" s="119">
        <f>D44+E42</f>
        <v>43920.948000000004</v>
      </c>
      <c r="F44" s="119">
        <f>E44+F42</f>
        <v>66140.468000000008</v>
      </c>
      <c r="G44" s="119">
        <f>F44+G42</f>
        <v>146408.05100000004</v>
      </c>
      <c r="H44" s="119">
        <f>G44+H42</f>
        <v>239802.59600000002</v>
      </c>
      <c r="I44" s="119">
        <f>H44+I42</f>
        <v>347126.04950000002</v>
      </c>
      <c r="J44" s="119">
        <f>J42+I44</f>
        <v>471059.43</v>
      </c>
      <c r="K44" s="182">
        <f>K42+J44</f>
        <v>530915.13</v>
      </c>
      <c r="AA44" s="154"/>
    </row>
    <row r="45" spans="1:28" ht="14.25" x14ac:dyDescent="0.2">
      <c r="D45" s="100"/>
      <c r="E45" s="100"/>
      <c r="F45" s="100"/>
      <c r="G45" s="100"/>
      <c r="H45" s="100"/>
      <c r="I45" s="100"/>
      <c r="J45" s="100"/>
      <c r="K45" s="100"/>
    </row>
    <row r="46" spans="1:28" ht="14.25" x14ac:dyDescent="0.2">
      <c r="A46" s="219"/>
      <c r="B46" s="195"/>
      <c r="C46" s="195"/>
      <c r="D46" s="195"/>
      <c r="E46" s="195"/>
      <c r="F46" s="195"/>
      <c r="G46" s="195"/>
      <c r="H46" s="195"/>
      <c r="I46" s="195"/>
      <c r="J46" s="195"/>
      <c r="K46" s="195"/>
    </row>
    <row r="47" spans="1:28" ht="15" customHeight="1" x14ac:dyDescent="0.2">
      <c r="A47" s="195"/>
      <c r="B47" s="195"/>
      <c r="C47" s="195"/>
      <c r="D47" s="195"/>
      <c r="E47" s="195"/>
      <c r="F47" s="195"/>
      <c r="G47" s="195"/>
      <c r="H47" s="195"/>
      <c r="I47" s="195"/>
      <c r="J47" s="195"/>
      <c r="K47" s="195"/>
    </row>
    <row r="48" spans="1:28" ht="15" customHeight="1" x14ac:dyDescent="0.2">
      <c r="A48" s="195"/>
      <c r="B48" s="195"/>
      <c r="C48" s="195"/>
      <c r="D48" s="195"/>
      <c r="E48" s="195"/>
      <c r="F48" s="195"/>
      <c r="G48" s="195"/>
      <c r="H48" s="195"/>
      <c r="I48" s="195"/>
      <c r="J48" s="195"/>
      <c r="K48" s="195"/>
      <c r="AB48" s="145"/>
    </row>
    <row r="49" spans="1:27" ht="15" customHeight="1" x14ac:dyDescent="0.2">
      <c r="A49" s="195"/>
      <c r="B49" s="195"/>
      <c r="C49" s="195"/>
      <c r="D49" s="195"/>
      <c r="E49" s="195"/>
      <c r="F49" s="195"/>
      <c r="G49" s="195"/>
      <c r="H49" s="195"/>
      <c r="I49" s="195"/>
      <c r="J49" s="195"/>
      <c r="K49" s="195"/>
    </row>
    <row r="50" spans="1:27" ht="15" customHeight="1" x14ac:dyDescent="0.2">
      <c r="A50" s="195"/>
      <c r="B50" s="195"/>
      <c r="C50" s="195"/>
      <c r="D50" s="195"/>
      <c r="E50" s="195"/>
      <c r="F50" s="195"/>
      <c r="G50" s="195"/>
      <c r="H50" s="195"/>
      <c r="I50" s="195"/>
      <c r="J50" s="195"/>
      <c r="K50" s="195"/>
    </row>
    <row r="51" spans="1:27" ht="15" customHeight="1" x14ac:dyDescent="0.2">
      <c r="A51" s="195"/>
      <c r="B51" s="195"/>
      <c r="C51" s="195"/>
      <c r="D51" s="195"/>
      <c r="E51" s="195"/>
      <c r="F51" s="195"/>
      <c r="G51" s="195"/>
      <c r="H51" s="195"/>
      <c r="I51" s="195"/>
      <c r="J51" s="195"/>
      <c r="K51" s="195"/>
    </row>
    <row r="52" spans="1:27" ht="15" customHeight="1" x14ac:dyDescent="0.2">
      <c r="A52" s="195"/>
      <c r="B52" s="195"/>
      <c r="C52" s="195"/>
      <c r="D52" s="195"/>
      <c r="E52" s="195"/>
      <c r="F52" s="195"/>
      <c r="G52" s="195"/>
      <c r="H52" s="195"/>
      <c r="I52" s="195"/>
      <c r="J52" s="195"/>
      <c r="K52" s="195"/>
    </row>
    <row r="53" spans="1:27" ht="14.25" x14ac:dyDescent="0.2">
      <c r="D53" s="175"/>
      <c r="E53" s="175"/>
      <c r="F53" s="175"/>
      <c r="G53" s="175"/>
      <c r="H53" s="175"/>
      <c r="I53" s="175"/>
      <c r="J53" s="175"/>
      <c r="K53" s="175"/>
      <c r="AA53" s="154"/>
    </row>
    <row r="54" spans="1:27" ht="14.25" x14ac:dyDescent="0.2">
      <c r="D54" s="100"/>
      <c r="E54" s="100"/>
      <c r="F54" s="100"/>
      <c r="G54" s="100"/>
      <c r="H54" s="100"/>
      <c r="I54" s="100"/>
      <c r="J54" s="100"/>
      <c r="K54" s="175"/>
    </row>
    <row r="55" spans="1:27" ht="14.25" x14ac:dyDescent="0.2">
      <c r="D55" s="100"/>
      <c r="E55" s="100"/>
      <c r="F55" s="100"/>
      <c r="G55" s="100"/>
      <c r="H55" s="100"/>
      <c r="I55" s="100"/>
      <c r="J55" s="100"/>
      <c r="K55" s="100"/>
    </row>
    <row r="56" spans="1:27" ht="14.25" x14ac:dyDescent="0.2">
      <c r="D56" s="100"/>
      <c r="E56" s="100"/>
      <c r="F56" s="100"/>
      <c r="G56" s="100"/>
      <c r="H56" s="100"/>
      <c r="I56" s="100"/>
      <c r="J56" s="100"/>
      <c r="K56" s="100"/>
    </row>
    <row r="57" spans="1:27" ht="14.25" x14ac:dyDescent="0.2">
      <c r="D57" s="100"/>
      <c r="E57" s="100"/>
      <c r="F57" s="100"/>
      <c r="G57" s="100"/>
      <c r="H57" s="100"/>
      <c r="I57" s="100"/>
      <c r="J57" s="100"/>
      <c r="K57" s="100"/>
    </row>
    <row r="58" spans="1:27" ht="14.25" x14ac:dyDescent="0.2">
      <c r="D58" s="100"/>
      <c r="E58" s="100"/>
      <c r="F58" s="100"/>
      <c r="G58" s="100"/>
      <c r="H58" s="100"/>
      <c r="I58" s="100"/>
      <c r="J58" s="100"/>
      <c r="K58" s="100"/>
    </row>
    <row r="59" spans="1:27" ht="14.25" x14ac:dyDescent="0.2">
      <c r="D59" s="100"/>
      <c r="E59" s="100"/>
      <c r="F59" s="100"/>
      <c r="G59" s="100"/>
      <c r="H59" s="100"/>
      <c r="I59" s="100"/>
      <c r="J59" s="100"/>
      <c r="K59" s="100"/>
    </row>
    <row r="60" spans="1:27" ht="14.25" x14ac:dyDescent="0.2">
      <c r="D60" s="100"/>
      <c r="E60" s="100"/>
      <c r="F60" s="100"/>
      <c r="G60" s="100"/>
      <c r="H60" s="100"/>
      <c r="I60" s="100"/>
      <c r="J60" s="100"/>
      <c r="K60" s="100"/>
    </row>
    <row r="61" spans="1:27" ht="14.25" x14ac:dyDescent="0.2">
      <c r="D61" s="100"/>
      <c r="E61" s="100"/>
      <c r="F61" s="100"/>
      <c r="G61" s="100"/>
      <c r="H61" s="100"/>
      <c r="I61" s="100"/>
      <c r="J61" s="100"/>
      <c r="K61" s="100"/>
    </row>
    <row r="62" spans="1:27" ht="14.25" x14ac:dyDescent="0.2">
      <c r="D62" s="100"/>
      <c r="E62" s="100"/>
      <c r="F62" s="100"/>
      <c r="G62" s="100"/>
      <c r="H62" s="100"/>
      <c r="I62" s="100"/>
      <c r="J62" s="100"/>
      <c r="K62" s="100"/>
    </row>
    <row r="63" spans="1:27" ht="14.25" x14ac:dyDescent="0.2">
      <c r="D63" s="100"/>
      <c r="E63" s="100"/>
      <c r="F63" s="100"/>
      <c r="G63" s="100"/>
      <c r="H63" s="100"/>
      <c r="I63" s="100"/>
      <c r="J63" s="100"/>
      <c r="K63" s="100"/>
    </row>
    <row r="64" spans="1:27" ht="14.25" x14ac:dyDescent="0.2">
      <c r="D64" s="100"/>
      <c r="E64" s="100"/>
      <c r="F64" s="100"/>
      <c r="G64" s="100"/>
      <c r="H64" s="100"/>
      <c r="I64" s="100"/>
      <c r="J64" s="100"/>
      <c r="K64" s="100"/>
    </row>
    <row r="65" spans="4:11" ht="14.25" x14ac:dyDescent="0.2">
      <c r="D65" s="100"/>
      <c r="E65" s="100"/>
      <c r="F65" s="100"/>
      <c r="G65" s="100"/>
      <c r="H65" s="100"/>
      <c r="I65" s="100"/>
      <c r="J65" s="100"/>
      <c r="K65" s="100"/>
    </row>
    <row r="66" spans="4:11" ht="14.25" x14ac:dyDescent="0.2">
      <c r="D66" s="100"/>
      <c r="E66" s="100"/>
      <c r="F66" s="100"/>
      <c r="G66" s="100"/>
      <c r="H66" s="100"/>
      <c r="I66" s="100"/>
      <c r="J66" s="100"/>
      <c r="K66" s="100"/>
    </row>
    <row r="67" spans="4:11" ht="14.25" x14ac:dyDescent="0.2">
      <c r="D67" s="100"/>
      <c r="E67" s="100"/>
      <c r="F67" s="100"/>
      <c r="G67" s="100"/>
      <c r="H67" s="100"/>
      <c r="I67" s="100"/>
      <c r="J67" s="100"/>
      <c r="K67" s="100"/>
    </row>
    <row r="68" spans="4:11" ht="14.25" x14ac:dyDescent="0.2">
      <c r="D68" s="100"/>
      <c r="E68" s="100"/>
      <c r="F68" s="100"/>
      <c r="G68" s="100"/>
      <c r="H68" s="100"/>
      <c r="I68" s="100"/>
      <c r="J68" s="100"/>
      <c r="K68" s="100"/>
    </row>
    <row r="69" spans="4:11" ht="14.25" x14ac:dyDescent="0.2">
      <c r="D69" s="100"/>
      <c r="E69" s="100"/>
      <c r="F69" s="100"/>
      <c r="G69" s="100"/>
      <c r="H69" s="100"/>
      <c r="I69" s="100"/>
      <c r="J69" s="100"/>
      <c r="K69" s="100"/>
    </row>
    <row r="70" spans="4:11" ht="14.25" x14ac:dyDescent="0.2">
      <c r="D70" s="100"/>
      <c r="E70" s="100"/>
      <c r="F70" s="100"/>
      <c r="G70" s="100"/>
      <c r="H70" s="100"/>
      <c r="I70" s="100"/>
      <c r="J70" s="100"/>
      <c r="K70" s="100"/>
    </row>
    <row r="71" spans="4:11" ht="14.25" x14ac:dyDescent="0.2">
      <c r="D71" s="100"/>
      <c r="E71" s="100"/>
      <c r="F71" s="100"/>
      <c r="G71" s="100"/>
      <c r="H71" s="100"/>
      <c r="I71" s="100"/>
      <c r="J71" s="100"/>
      <c r="K71" s="100"/>
    </row>
    <row r="72" spans="4:11" ht="14.25" x14ac:dyDescent="0.2">
      <c r="D72" s="100"/>
      <c r="E72" s="100"/>
      <c r="F72" s="100"/>
      <c r="G72" s="100"/>
      <c r="H72" s="100"/>
      <c r="I72" s="100"/>
      <c r="J72" s="100"/>
      <c r="K72" s="100"/>
    </row>
    <row r="73" spans="4:11" ht="14.25" x14ac:dyDescent="0.2">
      <c r="D73" s="100"/>
      <c r="E73" s="100"/>
      <c r="F73" s="100"/>
      <c r="G73" s="100"/>
      <c r="H73" s="100"/>
      <c r="I73" s="100"/>
      <c r="J73" s="100"/>
      <c r="K73" s="100"/>
    </row>
    <row r="74" spans="4:11" ht="14.25" x14ac:dyDescent="0.2">
      <c r="D74" s="100"/>
      <c r="E74" s="100"/>
      <c r="F74" s="100"/>
      <c r="G74" s="100"/>
      <c r="H74" s="100"/>
      <c r="I74" s="100"/>
      <c r="J74" s="100"/>
      <c r="K74" s="100"/>
    </row>
    <row r="75" spans="4:11" ht="14.25" x14ac:dyDescent="0.2">
      <c r="D75" s="100"/>
      <c r="E75" s="100"/>
      <c r="F75" s="100"/>
      <c r="G75" s="100"/>
      <c r="H75" s="100"/>
      <c r="I75" s="100"/>
      <c r="J75" s="100"/>
      <c r="K75" s="100"/>
    </row>
    <row r="76" spans="4:11" ht="14.25" x14ac:dyDescent="0.2">
      <c r="D76" s="100"/>
      <c r="E76" s="100"/>
      <c r="F76" s="100"/>
      <c r="G76" s="100"/>
      <c r="H76" s="100"/>
      <c r="I76" s="100"/>
      <c r="J76" s="100"/>
      <c r="K76" s="100"/>
    </row>
    <row r="77" spans="4:11" ht="14.25" x14ac:dyDescent="0.2">
      <c r="D77" s="100"/>
      <c r="E77" s="100"/>
      <c r="F77" s="100"/>
      <c r="G77" s="100"/>
      <c r="H77" s="100"/>
      <c r="I77" s="100"/>
      <c r="J77" s="100"/>
      <c r="K77" s="100"/>
    </row>
    <row r="78" spans="4:11" ht="14.25" x14ac:dyDescent="0.2">
      <c r="D78" s="100"/>
      <c r="E78" s="100"/>
      <c r="F78" s="100"/>
      <c r="G78" s="100"/>
      <c r="H78" s="100"/>
      <c r="I78" s="100"/>
      <c r="J78" s="100"/>
      <c r="K78" s="100"/>
    </row>
    <row r="79" spans="4:11" ht="14.25" x14ac:dyDescent="0.2">
      <c r="D79" s="100"/>
      <c r="E79" s="100"/>
      <c r="F79" s="100"/>
      <c r="G79" s="100"/>
      <c r="H79" s="100"/>
      <c r="I79" s="100"/>
      <c r="J79" s="100"/>
      <c r="K79" s="100"/>
    </row>
    <row r="80" spans="4:11" ht="14.25" x14ac:dyDescent="0.2">
      <c r="D80" s="100"/>
      <c r="E80" s="100"/>
      <c r="F80" s="100"/>
      <c r="G80" s="100"/>
      <c r="H80" s="100"/>
      <c r="I80" s="100"/>
      <c r="J80" s="100"/>
      <c r="K80" s="100"/>
    </row>
    <row r="81" spans="4:11" ht="14.25" x14ac:dyDescent="0.2">
      <c r="D81" s="100"/>
      <c r="E81" s="100"/>
      <c r="F81" s="100"/>
      <c r="G81" s="100"/>
      <c r="H81" s="100"/>
      <c r="I81" s="100"/>
      <c r="J81" s="100"/>
      <c r="K81" s="100"/>
    </row>
    <row r="82" spans="4:11" ht="14.25" x14ac:dyDescent="0.2">
      <c r="D82" s="100"/>
      <c r="E82" s="100"/>
      <c r="F82" s="100"/>
      <c r="G82" s="100"/>
      <c r="H82" s="100"/>
      <c r="I82" s="100"/>
      <c r="J82" s="100"/>
      <c r="K82" s="100"/>
    </row>
    <row r="83" spans="4:11" ht="14.25" x14ac:dyDescent="0.2">
      <c r="D83" s="100"/>
      <c r="E83" s="100"/>
      <c r="F83" s="100"/>
      <c r="G83" s="100"/>
      <c r="H83" s="100"/>
      <c r="I83" s="100"/>
      <c r="J83" s="100"/>
      <c r="K83" s="100"/>
    </row>
    <row r="84" spans="4:11" ht="14.25" x14ac:dyDescent="0.2">
      <c r="D84" s="100"/>
      <c r="E84" s="100"/>
      <c r="F84" s="100"/>
      <c r="G84" s="100"/>
      <c r="H84" s="100"/>
      <c r="I84" s="100"/>
      <c r="J84" s="100"/>
      <c r="K84" s="100"/>
    </row>
    <row r="85" spans="4:11" ht="14.25" x14ac:dyDescent="0.2">
      <c r="D85" s="100"/>
      <c r="E85" s="100"/>
      <c r="F85" s="100"/>
      <c r="G85" s="100"/>
      <c r="H85" s="100"/>
      <c r="I85" s="100"/>
      <c r="J85" s="100"/>
      <c r="K85" s="100"/>
    </row>
    <row r="86" spans="4:11" ht="14.25" x14ac:dyDescent="0.2">
      <c r="D86" s="100"/>
      <c r="E86" s="100"/>
      <c r="F86" s="100"/>
      <c r="G86" s="100"/>
      <c r="H86" s="100"/>
      <c r="I86" s="100"/>
      <c r="J86" s="100"/>
      <c r="K86" s="100"/>
    </row>
    <row r="87" spans="4:11" ht="14.25" x14ac:dyDescent="0.2">
      <c r="D87" s="100"/>
      <c r="E87" s="100"/>
      <c r="F87" s="100"/>
      <c r="G87" s="100"/>
      <c r="H87" s="100"/>
      <c r="I87" s="100"/>
      <c r="J87" s="100"/>
      <c r="K87" s="100"/>
    </row>
    <row r="88" spans="4:11" ht="14.25" x14ac:dyDescent="0.2">
      <c r="D88" s="100"/>
      <c r="E88" s="100"/>
      <c r="F88" s="100"/>
      <c r="G88" s="100"/>
      <c r="H88" s="100"/>
      <c r="I88" s="100"/>
      <c r="J88" s="100"/>
      <c r="K88" s="100"/>
    </row>
    <row r="89" spans="4:11" ht="14.25" x14ac:dyDescent="0.2">
      <c r="D89" s="100"/>
      <c r="E89" s="100"/>
      <c r="F89" s="100"/>
      <c r="G89" s="100"/>
      <c r="H89" s="100"/>
      <c r="I89" s="100"/>
      <c r="J89" s="100"/>
      <c r="K89" s="100"/>
    </row>
    <row r="90" spans="4:11" ht="14.25" x14ac:dyDescent="0.2">
      <c r="D90" s="100"/>
      <c r="E90" s="100"/>
      <c r="F90" s="100"/>
      <c r="G90" s="100"/>
      <c r="H90" s="100"/>
      <c r="I90" s="100"/>
      <c r="J90" s="100"/>
      <c r="K90" s="100"/>
    </row>
    <row r="91" spans="4:11" ht="14.25" x14ac:dyDescent="0.2">
      <c r="D91" s="100"/>
      <c r="E91" s="100"/>
      <c r="F91" s="100"/>
      <c r="G91" s="100"/>
      <c r="H91" s="100"/>
      <c r="I91" s="100"/>
      <c r="J91" s="100"/>
      <c r="K91" s="100"/>
    </row>
    <row r="92" spans="4:11" ht="14.25" x14ac:dyDescent="0.2">
      <c r="D92" s="100"/>
      <c r="E92" s="100"/>
      <c r="F92" s="100"/>
      <c r="G92" s="100"/>
      <c r="H92" s="100"/>
      <c r="I92" s="100"/>
      <c r="J92" s="100"/>
      <c r="K92" s="100"/>
    </row>
    <row r="93" spans="4:11" ht="14.25" x14ac:dyDescent="0.2">
      <c r="D93" s="100"/>
      <c r="E93" s="100"/>
      <c r="F93" s="100"/>
      <c r="G93" s="100"/>
      <c r="H93" s="100"/>
      <c r="I93" s="100"/>
      <c r="J93" s="100"/>
      <c r="K93" s="100"/>
    </row>
    <row r="94" spans="4:11" ht="14.25" x14ac:dyDescent="0.2">
      <c r="D94" s="100"/>
      <c r="E94" s="100"/>
      <c r="F94" s="100"/>
      <c r="G94" s="100"/>
      <c r="H94" s="100"/>
      <c r="I94" s="100"/>
      <c r="J94" s="100"/>
      <c r="K94" s="100"/>
    </row>
    <row r="95" spans="4:11" ht="14.25" x14ac:dyDescent="0.2">
      <c r="D95" s="100"/>
      <c r="E95" s="100"/>
      <c r="F95" s="100"/>
      <c r="G95" s="100"/>
      <c r="H95" s="100"/>
      <c r="I95" s="100"/>
      <c r="J95" s="100"/>
      <c r="K95" s="100"/>
    </row>
    <row r="96" spans="4:11" ht="14.25" x14ac:dyDescent="0.2">
      <c r="D96" s="100"/>
      <c r="E96" s="100"/>
      <c r="F96" s="100"/>
      <c r="G96" s="100"/>
      <c r="H96" s="100"/>
      <c r="I96" s="100"/>
      <c r="J96" s="100"/>
      <c r="K96" s="100"/>
    </row>
    <row r="97" spans="4:11" ht="14.25" x14ac:dyDescent="0.2">
      <c r="D97" s="100"/>
      <c r="E97" s="100"/>
      <c r="F97" s="100"/>
      <c r="G97" s="100"/>
      <c r="H97" s="100"/>
      <c r="I97" s="100"/>
      <c r="J97" s="100"/>
      <c r="K97" s="100"/>
    </row>
    <row r="98" spans="4:11" ht="14.25" x14ac:dyDescent="0.2">
      <c r="D98" s="100"/>
      <c r="E98" s="100"/>
      <c r="F98" s="100"/>
      <c r="G98" s="100"/>
      <c r="H98" s="100"/>
      <c r="I98" s="100"/>
      <c r="J98" s="100"/>
      <c r="K98" s="100"/>
    </row>
    <row r="99" spans="4:11" ht="14.25" x14ac:dyDescent="0.2">
      <c r="D99" s="100"/>
      <c r="E99" s="100"/>
      <c r="F99" s="100"/>
      <c r="G99" s="100"/>
      <c r="H99" s="100"/>
      <c r="I99" s="100"/>
      <c r="J99" s="100"/>
      <c r="K99" s="100"/>
    </row>
    <row r="100" spans="4:11" ht="14.25" x14ac:dyDescent="0.2">
      <c r="D100" s="100"/>
      <c r="E100" s="100"/>
      <c r="F100" s="100"/>
      <c r="G100" s="100"/>
      <c r="H100" s="100"/>
      <c r="I100" s="100"/>
      <c r="J100" s="100"/>
      <c r="K100" s="100"/>
    </row>
    <row r="101" spans="4:11" ht="14.25" x14ac:dyDescent="0.2">
      <c r="D101" s="100"/>
      <c r="E101" s="100"/>
      <c r="F101" s="100"/>
      <c r="G101" s="100"/>
      <c r="H101" s="100"/>
      <c r="I101" s="100"/>
      <c r="J101" s="100"/>
      <c r="K101" s="100"/>
    </row>
    <row r="102" spans="4:11" ht="14.25" x14ac:dyDescent="0.2">
      <c r="D102" s="100"/>
      <c r="E102" s="100"/>
      <c r="F102" s="100"/>
      <c r="G102" s="100"/>
      <c r="H102" s="100"/>
      <c r="I102" s="100"/>
      <c r="J102" s="100"/>
      <c r="K102" s="100"/>
    </row>
    <row r="103" spans="4:11" ht="14.25" x14ac:dyDescent="0.2">
      <c r="D103" s="100"/>
      <c r="E103" s="100"/>
      <c r="F103" s="100"/>
      <c r="G103" s="100"/>
      <c r="H103" s="100"/>
      <c r="I103" s="100"/>
      <c r="J103" s="100"/>
      <c r="K103" s="100"/>
    </row>
    <row r="104" spans="4:11" ht="14.25" x14ac:dyDescent="0.2">
      <c r="D104" s="100"/>
      <c r="E104" s="100"/>
      <c r="F104" s="100"/>
      <c r="G104" s="100"/>
      <c r="H104" s="100"/>
      <c r="I104" s="100"/>
      <c r="J104" s="100"/>
      <c r="K104" s="100"/>
    </row>
    <row r="105" spans="4:11" ht="14.25" x14ac:dyDescent="0.2">
      <c r="D105" s="100"/>
      <c r="E105" s="100"/>
      <c r="F105" s="100"/>
      <c r="G105" s="100"/>
      <c r="H105" s="100"/>
      <c r="I105" s="100"/>
      <c r="J105" s="100"/>
      <c r="K105" s="100"/>
    </row>
    <row r="106" spans="4:11" ht="14.25" x14ac:dyDescent="0.2">
      <c r="D106" s="100"/>
      <c r="E106" s="100"/>
      <c r="F106" s="100"/>
      <c r="G106" s="100"/>
      <c r="H106" s="100"/>
      <c r="I106" s="100"/>
      <c r="J106" s="100"/>
      <c r="K106" s="100"/>
    </row>
    <row r="107" spans="4:11" ht="14.25" x14ac:dyDescent="0.2">
      <c r="D107" s="100"/>
      <c r="E107" s="100"/>
      <c r="F107" s="100"/>
      <c r="G107" s="100"/>
      <c r="H107" s="100"/>
      <c r="I107" s="100"/>
      <c r="J107" s="100"/>
      <c r="K107" s="100"/>
    </row>
    <row r="108" spans="4:11" ht="14.25" x14ac:dyDescent="0.2">
      <c r="D108" s="100"/>
      <c r="E108" s="100"/>
      <c r="F108" s="100"/>
      <c r="G108" s="100"/>
      <c r="H108" s="100"/>
      <c r="I108" s="100"/>
      <c r="J108" s="100"/>
      <c r="K108" s="100"/>
    </row>
    <row r="109" spans="4:11" ht="14.25" x14ac:dyDescent="0.2">
      <c r="D109" s="100"/>
      <c r="E109" s="100"/>
      <c r="F109" s="100"/>
      <c r="G109" s="100"/>
      <c r="H109" s="100"/>
      <c r="I109" s="100"/>
      <c r="J109" s="100"/>
      <c r="K109" s="100"/>
    </row>
    <row r="110" spans="4:11" ht="14.25" x14ac:dyDescent="0.2">
      <c r="D110" s="100"/>
      <c r="E110" s="100"/>
      <c r="F110" s="100"/>
      <c r="G110" s="100"/>
      <c r="H110" s="100"/>
      <c r="I110" s="100"/>
      <c r="J110" s="100"/>
      <c r="K110" s="100"/>
    </row>
    <row r="111" spans="4:11" ht="14.25" x14ac:dyDescent="0.2">
      <c r="D111" s="100"/>
      <c r="E111" s="100"/>
      <c r="F111" s="100"/>
      <c r="G111" s="100"/>
      <c r="H111" s="100"/>
      <c r="I111" s="100"/>
      <c r="J111" s="100"/>
      <c r="K111" s="100"/>
    </row>
    <row r="112" spans="4:11" ht="14.25" x14ac:dyDescent="0.2">
      <c r="D112" s="100"/>
      <c r="E112" s="100"/>
      <c r="F112" s="100"/>
      <c r="G112" s="100"/>
      <c r="H112" s="100"/>
      <c r="I112" s="100"/>
      <c r="J112" s="100"/>
      <c r="K112" s="100"/>
    </row>
    <row r="113" spans="4:11" ht="14.25" x14ac:dyDescent="0.2">
      <c r="D113" s="100"/>
      <c r="E113" s="100"/>
      <c r="F113" s="100"/>
      <c r="G113" s="100"/>
      <c r="H113" s="100"/>
      <c r="I113" s="100"/>
      <c r="J113" s="100"/>
      <c r="K113" s="100"/>
    </row>
    <row r="114" spans="4:11" ht="14.25" x14ac:dyDescent="0.2">
      <c r="D114" s="100"/>
      <c r="E114" s="100"/>
      <c r="F114" s="100"/>
      <c r="G114" s="100"/>
      <c r="H114" s="100"/>
      <c r="I114" s="100"/>
      <c r="J114" s="100"/>
      <c r="K114" s="100"/>
    </row>
    <row r="115" spans="4:11" ht="14.25" x14ac:dyDescent="0.2">
      <c r="D115" s="100"/>
      <c r="E115" s="100"/>
      <c r="F115" s="100"/>
      <c r="G115" s="100"/>
      <c r="H115" s="100"/>
      <c r="I115" s="100"/>
      <c r="J115" s="100"/>
      <c r="K115" s="100"/>
    </row>
    <row r="116" spans="4:11" ht="14.25" x14ac:dyDescent="0.2">
      <c r="D116" s="100"/>
      <c r="E116" s="100"/>
      <c r="F116" s="100"/>
      <c r="G116" s="100"/>
      <c r="H116" s="100"/>
      <c r="I116" s="100"/>
      <c r="J116" s="100"/>
      <c r="K116" s="100"/>
    </row>
    <row r="117" spans="4:11" ht="14.25" x14ac:dyDescent="0.2">
      <c r="D117" s="100"/>
      <c r="E117" s="100"/>
      <c r="F117" s="100"/>
      <c r="G117" s="100"/>
      <c r="H117" s="100"/>
      <c r="I117" s="100"/>
      <c r="J117" s="100"/>
      <c r="K117" s="100"/>
    </row>
    <row r="118" spans="4:11" ht="14.25" x14ac:dyDescent="0.2">
      <c r="D118" s="100"/>
      <c r="E118" s="100"/>
      <c r="F118" s="100"/>
      <c r="G118" s="100"/>
      <c r="H118" s="100"/>
      <c r="I118" s="100"/>
      <c r="J118" s="100"/>
      <c r="K118" s="100"/>
    </row>
    <row r="119" spans="4:11" ht="14.25" x14ac:dyDescent="0.2">
      <c r="D119" s="100"/>
      <c r="E119" s="100"/>
      <c r="F119" s="100"/>
      <c r="G119" s="100"/>
      <c r="H119" s="100"/>
      <c r="I119" s="100"/>
      <c r="J119" s="100"/>
      <c r="K119" s="100"/>
    </row>
    <row r="120" spans="4:11" ht="14.25" x14ac:dyDescent="0.2">
      <c r="D120" s="100"/>
      <c r="E120" s="100"/>
      <c r="F120" s="100"/>
      <c r="G120" s="100"/>
      <c r="H120" s="100"/>
      <c r="I120" s="100"/>
      <c r="J120" s="100"/>
      <c r="K120" s="100"/>
    </row>
    <row r="121" spans="4:11" ht="14.25" x14ac:dyDescent="0.2">
      <c r="D121" s="100"/>
      <c r="E121" s="100"/>
      <c r="F121" s="100"/>
      <c r="G121" s="100"/>
      <c r="H121" s="100"/>
      <c r="I121" s="100"/>
      <c r="J121" s="100"/>
      <c r="K121" s="100"/>
    </row>
    <row r="122" spans="4:11" ht="14.25" x14ac:dyDescent="0.2">
      <c r="D122" s="100"/>
      <c r="E122" s="100"/>
      <c r="F122" s="100"/>
      <c r="G122" s="100"/>
      <c r="H122" s="100"/>
      <c r="I122" s="100"/>
      <c r="J122" s="100"/>
      <c r="K122" s="100"/>
    </row>
    <row r="123" spans="4:11" ht="14.25" x14ac:dyDescent="0.2">
      <c r="D123" s="100"/>
      <c r="E123" s="100"/>
      <c r="F123" s="100"/>
      <c r="G123" s="100"/>
      <c r="H123" s="100"/>
      <c r="I123" s="100"/>
      <c r="J123" s="100"/>
      <c r="K123" s="100"/>
    </row>
    <row r="124" spans="4:11" ht="14.25" x14ac:dyDescent="0.2">
      <c r="D124" s="100"/>
      <c r="E124" s="100"/>
      <c r="F124" s="100"/>
      <c r="G124" s="100"/>
      <c r="H124" s="100"/>
      <c r="I124" s="100"/>
      <c r="J124" s="100"/>
      <c r="K124" s="100"/>
    </row>
    <row r="125" spans="4:11" ht="14.25" x14ac:dyDescent="0.2">
      <c r="D125" s="100"/>
      <c r="E125" s="100"/>
      <c r="F125" s="100"/>
      <c r="G125" s="100"/>
      <c r="H125" s="100"/>
      <c r="I125" s="100"/>
      <c r="J125" s="100"/>
      <c r="K125" s="100"/>
    </row>
    <row r="126" spans="4:11" ht="14.25" x14ac:dyDescent="0.2">
      <c r="D126" s="100"/>
      <c r="E126" s="100"/>
      <c r="F126" s="100"/>
      <c r="G126" s="100"/>
      <c r="H126" s="100"/>
      <c r="I126" s="100"/>
      <c r="J126" s="100"/>
      <c r="K126" s="100"/>
    </row>
    <row r="127" spans="4:11" ht="14.25" x14ac:dyDescent="0.2">
      <c r="D127" s="100"/>
      <c r="E127" s="100"/>
      <c r="F127" s="100"/>
      <c r="G127" s="100"/>
      <c r="H127" s="100"/>
      <c r="I127" s="100"/>
      <c r="J127" s="100"/>
      <c r="K127" s="100"/>
    </row>
    <row r="128" spans="4:11" ht="14.25" x14ac:dyDescent="0.2">
      <c r="D128" s="100"/>
      <c r="E128" s="100"/>
      <c r="F128" s="100"/>
      <c r="G128" s="100"/>
      <c r="H128" s="100"/>
      <c r="I128" s="100"/>
      <c r="J128" s="100"/>
      <c r="K128" s="100"/>
    </row>
    <row r="129" spans="4:11" ht="14.25" x14ac:dyDescent="0.2">
      <c r="D129" s="100"/>
      <c r="E129" s="100"/>
      <c r="F129" s="100"/>
      <c r="G129" s="100"/>
      <c r="H129" s="100"/>
      <c r="I129" s="100"/>
      <c r="J129" s="100"/>
      <c r="K129" s="100"/>
    </row>
    <row r="130" spans="4:11" ht="14.25" x14ac:dyDescent="0.2">
      <c r="D130" s="100"/>
      <c r="E130" s="100"/>
      <c r="F130" s="100"/>
      <c r="G130" s="100"/>
      <c r="H130" s="100"/>
      <c r="I130" s="100"/>
      <c r="J130" s="100"/>
      <c r="K130" s="100"/>
    </row>
    <row r="131" spans="4:11" ht="14.25" x14ac:dyDescent="0.2">
      <c r="D131" s="100"/>
      <c r="E131" s="100"/>
      <c r="F131" s="100"/>
      <c r="G131" s="100"/>
      <c r="H131" s="100"/>
      <c r="I131" s="100"/>
      <c r="J131" s="100"/>
      <c r="K131" s="100"/>
    </row>
    <row r="132" spans="4:11" ht="14.25" x14ac:dyDescent="0.2">
      <c r="D132" s="100"/>
      <c r="E132" s="100"/>
      <c r="F132" s="100"/>
      <c r="G132" s="100"/>
      <c r="H132" s="100"/>
      <c r="I132" s="100"/>
      <c r="J132" s="100"/>
      <c r="K132" s="100"/>
    </row>
    <row r="133" spans="4:11" ht="14.25" x14ac:dyDescent="0.2">
      <c r="D133" s="100"/>
      <c r="E133" s="100"/>
      <c r="F133" s="100"/>
      <c r="G133" s="100"/>
      <c r="H133" s="100"/>
      <c r="I133" s="100"/>
      <c r="J133" s="100"/>
      <c r="K133" s="100"/>
    </row>
    <row r="134" spans="4:11" ht="14.25" x14ac:dyDescent="0.2">
      <c r="D134" s="100"/>
      <c r="E134" s="100"/>
      <c r="F134" s="100"/>
      <c r="G134" s="100"/>
      <c r="H134" s="100"/>
      <c r="I134" s="100"/>
      <c r="J134" s="100"/>
      <c r="K134" s="100"/>
    </row>
    <row r="135" spans="4:11" ht="14.25" x14ac:dyDescent="0.2">
      <c r="D135" s="100"/>
      <c r="E135" s="100"/>
      <c r="F135" s="100"/>
      <c r="G135" s="100"/>
      <c r="H135" s="100"/>
      <c r="I135" s="100"/>
      <c r="J135" s="100"/>
      <c r="K135" s="100"/>
    </row>
    <row r="136" spans="4:11" ht="14.25" x14ac:dyDescent="0.2">
      <c r="D136" s="100"/>
      <c r="E136" s="100"/>
      <c r="F136" s="100"/>
      <c r="G136" s="100"/>
      <c r="H136" s="100"/>
      <c r="I136" s="100"/>
      <c r="J136" s="100"/>
      <c r="K136" s="100"/>
    </row>
    <row r="137" spans="4:11" ht="14.25" x14ac:dyDescent="0.2">
      <c r="D137" s="100"/>
      <c r="E137" s="100"/>
      <c r="F137" s="100"/>
      <c r="G137" s="100"/>
      <c r="H137" s="100"/>
      <c r="I137" s="100"/>
      <c r="J137" s="100"/>
      <c r="K137" s="100"/>
    </row>
    <row r="138" spans="4:11" ht="14.25" x14ac:dyDescent="0.2">
      <c r="D138" s="100"/>
      <c r="E138" s="100"/>
      <c r="F138" s="100"/>
      <c r="G138" s="100"/>
      <c r="H138" s="100"/>
      <c r="I138" s="100"/>
      <c r="J138" s="100"/>
      <c r="K138" s="100"/>
    </row>
    <row r="139" spans="4:11" ht="14.25" x14ac:dyDescent="0.2">
      <c r="D139" s="100"/>
      <c r="E139" s="100"/>
      <c r="F139" s="100"/>
      <c r="G139" s="100"/>
      <c r="H139" s="100"/>
      <c r="I139" s="100"/>
      <c r="J139" s="100"/>
      <c r="K139" s="100"/>
    </row>
    <row r="140" spans="4:11" ht="14.25" x14ac:dyDescent="0.2">
      <c r="D140" s="100"/>
      <c r="E140" s="100"/>
      <c r="F140" s="100"/>
      <c r="G140" s="100"/>
      <c r="H140" s="100"/>
      <c r="I140" s="100"/>
      <c r="J140" s="100"/>
      <c r="K140" s="100"/>
    </row>
    <row r="141" spans="4:11" ht="14.25" x14ac:dyDescent="0.2">
      <c r="D141" s="100"/>
      <c r="E141" s="100"/>
      <c r="F141" s="100"/>
      <c r="G141" s="100"/>
      <c r="H141" s="100"/>
      <c r="I141" s="100"/>
      <c r="J141" s="100"/>
      <c r="K141" s="100"/>
    </row>
    <row r="142" spans="4:11" ht="14.25" x14ac:dyDescent="0.2">
      <c r="D142" s="100"/>
      <c r="E142" s="100"/>
      <c r="F142" s="100"/>
      <c r="G142" s="100"/>
      <c r="H142" s="100"/>
      <c r="I142" s="100"/>
      <c r="J142" s="100"/>
      <c r="K142" s="100"/>
    </row>
    <row r="143" spans="4:11" ht="14.25" x14ac:dyDescent="0.2">
      <c r="D143" s="100"/>
      <c r="E143" s="100"/>
      <c r="F143" s="100"/>
      <c r="G143" s="100"/>
      <c r="H143" s="100"/>
      <c r="I143" s="100"/>
      <c r="J143" s="100"/>
      <c r="K143" s="100"/>
    </row>
    <row r="144" spans="4:11" ht="14.25" x14ac:dyDescent="0.2">
      <c r="D144" s="100"/>
      <c r="E144" s="100"/>
      <c r="F144" s="100"/>
      <c r="G144" s="100"/>
      <c r="H144" s="100"/>
      <c r="I144" s="100"/>
      <c r="J144" s="100"/>
      <c r="K144" s="100"/>
    </row>
    <row r="145" spans="4:11" ht="14.25" x14ac:dyDescent="0.2">
      <c r="D145" s="100"/>
      <c r="E145" s="100"/>
      <c r="F145" s="100"/>
      <c r="G145" s="100"/>
      <c r="H145" s="100"/>
      <c r="I145" s="100"/>
      <c r="J145" s="100"/>
      <c r="K145" s="100"/>
    </row>
    <row r="146" spans="4:11" ht="14.25" x14ac:dyDescent="0.2">
      <c r="D146" s="100"/>
      <c r="E146" s="100"/>
      <c r="F146" s="100"/>
      <c r="G146" s="100"/>
      <c r="H146" s="100"/>
      <c r="I146" s="100"/>
      <c r="J146" s="100"/>
      <c r="K146" s="100"/>
    </row>
    <row r="147" spans="4:11" ht="14.25" x14ac:dyDescent="0.2">
      <c r="D147" s="100"/>
      <c r="E147" s="100"/>
      <c r="F147" s="100"/>
      <c r="G147" s="100"/>
      <c r="H147" s="100"/>
      <c r="I147" s="100"/>
      <c r="J147" s="100"/>
      <c r="K147" s="100"/>
    </row>
    <row r="148" spans="4:11" ht="14.25" x14ac:dyDescent="0.2">
      <c r="D148" s="100"/>
      <c r="E148" s="100"/>
      <c r="F148" s="100"/>
      <c r="G148" s="100"/>
      <c r="H148" s="100"/>
      <c r="I148" s="100"/>
      <c r="J148" s="100"/>
      <c r="K148" s="100"/>
    </row>
    <row r="149" spans="4:11" ht="14.25" x14ac:dyDescent="0.2">
      <c r="D149" s="100"/>
      <c r="E149" s="100"/>
      <c r="F149" s="100"/>
      <c r="G149" s="100"/>
      <c r="H149" s="100"/>
      <c r="I149" s="100"/>
      <c r="J149" s="100"/>
      <c r="K149" s="100"/>
    </row>
    <row r="150" spans="4:11" ht="14.25" x14ac:dyDescent="0.2">
      <c r="D150" s="100"/>
      <c r="E150" s="100"/>
      <c r="F150" s="100"/>
      <c r="G150" s="100"/>
      <c r="H150" s="100"/>
      <c r="I150" s="100"/>
      <c r="J150" s="100"/>
      <c r="K150" s="100"/>
    </row>
    <row r="151" spans="4:11" ht="14.25" x14ac:dyDescent="0.2">
      <c r="D151" s="100"/>
      <c r="E151" s="100"/>
      <c r="F151" s="100"/>
      <c r="G151" s="100"/>
      <c r="H151" s="100"/>
      <c r="I151" s="100"/>
      <c r="J151" s="100"/>
      <c r="K151" s="100"/>
    </row>
    <row r="152" spans="4:11" ht="14.25" x14ac:dyDescent="0.2">
      <c r="D152" s="100"/>
      <c r="E152" s="100"/>
      <c r="F152" s="100"/>
      <c r="G152" s="100"/>
      <c r="H152" s="100"/>
      <c r="I152" s="100"/>
      <c r="J152" s="100"/>
      <c r="K152" s="100"/>
    </row>
    <row r="153" spans="4:11" ht="14.25" x14ac:dyDescent="0.2">
      <c r="D153" s="100"/>
      <c r="E153" s="100"/>
      <c r="F153" s="100"/>
      <c r="G153" s="100"/>
      <c r="H153" s="100"/>
      <c r="I153" s="100"/>
      <c r="J153" s="100"/>
      <c r="K153" s="100"/>
    </row>
    <row r="154" spans="4:11" ht="14.25" x14ac:dyDescent="0.2">
      <c r="D154" s="100"/>
      <c r="E154" s="100"/>
      <c r="F154" s="100"/>
      <c r="G154" s="100"/>
      <c r="H154" s="100"/>
      <c r="I154" s="100"/>
      <c r="J154" s="100"/>
      <c r="K154" s="100"/>
    </row>
    <row r="155" spans="4:11" ht="14.25" x14ac:dyDescent="0.2">
      <c r="D155" s="100"/>
      <c r="E155" s="100"/>
      <c r="F155" s="100"/>
      <c r="G155" s="100"/>
      <c r="H155" s="100"/>
      <c r="I155" s="100"/>
      <c r="J155" s="100"/>
      <c r="K155" s="100"/>
    </row>
    <row r="156" spans="4:11" ht="14.25" x14ac:dyDescent="0.2">
      <c r="D156" s="100"/>
      <c r="E156" s="100"/>
      <c r="F156" s="100"/>
      <c r="G156" s="100"/>
      <c r="H156" s="100"/>
      <c r="I156" s="100"/>
      <c r="J156" s="100"/>
      <c r="K156" s="100"/>
    </row>
    <row r="157" spans="4:11" ht="14.25" x14ac:dyDescent="0.2">
      <c r="D157" s="100"/>
      <c r="E157" s="100"/>
      <c r="F157" s="100"/>
      <c r="G157" s="100"/>
      <c r="H157" s="100"/>
      <c r="I157" s="100"/>
      <c r="J157" s="100"/>
      <c r="K157" s="100"/>
    </row>
    <row r="158" spans="4:11" ht="14.25" x14ac:dyDescent="0.2">
      <c r="D158" s="100"/>
      <c r="E158" s="100"/>
      <c r="F158" s="100"/>
      <c r="G158" s="100"/>
      <c r="H158" s="100"/>
      <c r="I158" s="100"/>
      <c r="J158" s="100"/>
      <c r="K158" s="100"/>
    </row>
    <row r="159" spans="4:11" ht="14.25" x14ac:dyDescent="0.2">
      <c r="D159" s="100"/>
      <c r="E159" s="100"/>
      <c r="F159" s="100"/>
      <c r="G159" s="100"/>
      <c r="H159" s="100"/>
      <c r="I159" s="100"/>
      <c r="J159" s="100"/>
      <c r="K159" s="100"/>
    </row>
    <row r="160" spans="4:11" ht="14.25" x14ac:dyDescent="0.2">
      <c r="D160" s="100"/>
      <c r="E160" s="100"/>
      <c r="F160" s="100"/>
      <c r="G160" s="100"/>
      <c r="H160" s="100"/>
      <c r="I160" s="100"/>
      <c r="J160" s="100"/>
      <c r="K160" s="100"/>
    </row>
    <row r="161" spans="4:11" ht="14.25" x14ac:dyDescent="0.2">
      <c r="D161" s="100"/>
      <c r="E161" s="100"/>
      <c r="F161" s="100"/>
      <c r="G161" s="100"/>
      <c r="H161" s="100"/>
      <c r="I161" s="100"/>
      <c r="J161" s="100"/>
      <c r="K161" s="100"/>
    </row>
    <row r="162" spans="4:11" ht="14.25" x14ac:dyDescent="0.2">
      <c r="D162" s="100"/>
      <c r="E162" s="100"/>
      <c r="F162" s="100"/>
      <c r="G162" s="100"/>
      <c r="H162" s="100"/>
      <c r="I162" s="100"/>
      <c r="J162" s="100"/>
      <c r="K162" s="100"/>
    </row>
    <row r="163" spans="4:11" ht="14.25" x14ac:dyDescent="0.2">
      <c r="D163" s="100"/>
      <c r="E163" s="100"/>
      <c r="F163" s="100"/>
      <c r="G163" s="100"/>
      <c r="H163" s="100"/>
      <c r="I163" s="100"/>
      <c r="J163" s="100"/>
      <c r="K163" s="100"/>
    </row>
    <row r="164" spans="4:11" ht="14.25" x14ac:dyDescent="0.2">
      <c r="D164" s="100"/>
      <c r="E164" s="100"/>
      <c r="F164" s="100"/>
      <c r="G164" s="100"/>
      <c r="H164" s="100"/>
      <c r="I164" s="100"/>
      <c r="J164" s="100"/>
      <c r="K164" s="100"/>
    </row>
    <row r="165" spans="4:11" ht="14.25" x14ac:dyDescent="0.2">
      <c r="D165" s="100"/>
      <c r="E165" s="100"/>
      <c r="F165" s="100"/>
      <c r="G165" s="100"/>
      <c r="H165" s="100"/>
      <c r="I165" s="100"/>
      <c r="J165" s="100"/>
      <c r="K165" s="100"/>
    </row>
    <row r="166" spans="4:11" ht="14.25" x14ac:dyDescent="0.2">
      <c r="D166" s="100"/>
      <c r="E166" s="100"/>
      <c r="F166" s="100"/>
      <c r="G166" s="100"/>
      <c r="H166" s="100"/>
      <c r="I166" s="100"/>
      <c r="J166" s="100"/>
      <c r="K166" s="100"/>
    </row>
    <row r="167" spans="4:11" ht="14.25" x14ac:dyDescent="0.2">
      <c r="D167" s="100"/>
      <c r="E167" s="100"/>
      <c r="F167" s="100"/>
      <c r="G167" s="100"/>
      <c r="H167" s="100"/>
      <c r="I167" s="100"/>
      <c r="J167" s="100"/>
      <c r="K167" s="100"/>
    </row>
    <row r="168" spans="4:11" ht="14.25" x14ac:dyDescent="0.2">
      <c r="D168" s="100"/>
      <c r="E168" s="100"/>
      <c r="F168" s="100"/>
      <c r="G168" s="100"/>
      <c r="H168" s="100"/>
      <c r="I168" s="100"/>
      <c r="J168" s="100"/>
      <c r="K168" s="100"/>
    </row>
    <row r="169" spans="4:11" ht="14.25" x14ac:dyDescent="0.2">
      <c r="D169" s="100"/>
      <c r="E169" s="100"/>
      <c r="F169" s="100"/>
      <c r="G169" s="100"/>
      <c r="H169" s="100"/>
      <c r="I169" s="100"/>
      <c r="J169" s="100"/>
      <c r="K169" s="100"/>
    </row>
    <row r="170" spans="4:11" ht="14.25" x14ac:dyDescent="0.2">
      <c r="D170" s="100"/>
      <c r="E170" s="100"/>
      <c r="F170" s="100"/>
      <c r="G170" s="100"/>
      <c r="H170" s="100"/>
      <c r="I170" s="100"/>
      <c r="J170" s="100"/>
      <c r="K170" s="100"/>
    </row>
    <row r="171" spans="4:11" ht="14.25" x14ac:dyDescent="0.2">
      <c r="D171" s="100"/>
      <c r="E171" s="100"/>
      <c r="F171" s="100"/>
      <c r="G171" s="100"/>
      <c r="H171" s="100"/>
      <c r="I171" s="100"/>
      <c r="J171" s="100"/>
      <c r="K171" s="100"/>
    </row>
    <row r="172" spans="4:11" ht="14.25" x14ac:dyDescent="0.2">
      <c r="D172" s="100"/>
      <c r="E172" s="100"/>
      <c r="F172" s="100"/>
      <c r="G172" s="100"/>
      <c r="H172" s="100"/>
      <c r="I172" s="100"/>
      <c r="J172" s="100"/>
      <c r="K172" s="100"/>
    </row>
    <row r="173" spans="4:11" ht="14.25" x14ac:dyDescent="0.2">
      <c r="D173" s="100"/>
      <c r="E173" s="100"/>
      <c r="F173" s="100"/>
      <c r="G173" s="100"/>
      <c r="H173" s="100"/>
      <c r="I173" s="100"/>
      <c r="J173" s="100"/>
      <c r="K173" s="100"/>
    </row>
    <row r="174" spans="4:11" ht="14.25" x14ac:dyDescent="0.2">
      <c r="D174" s="100"/>
      <c r="E174" s="100"/>
      <c r="F174" s="100"/>
      <c r="G174" s="100"/>
      <c r="H174" s="100"/>
      <c r="I174" s="100"/>
      <c r="J174" s="100"/>
      <c r="K174" s="100"/>
    </row>
    <row r="175" spans="4:11" ht="14.25" x14ac:dyDescent="0.2">
      <c r="D175" s="100"/>
      <c r="E175" s="100"/>
      <c r="F175" s="100"/>
      <c r="G175" s="100"/>
      <c r="H175" s="100"/>
      <c r="I175" s="100"/>
      <c r="J175" s="100"/>
      <c r="K175" s="100"/>
    </row>
    <row r="176" spans="4:11" ht="14.25" x14ac:dyDescent="0.2">
      <c r="D176" s="100"/>
      <c r="E176" s="100"/>
      <c r="F176" s="100"/>
      <c r="G176" s="100"/>
      <c r="H176" s="100"/>
      <c r="I176" s="100"/>
      <c r="J176" s="100"/>
      <c r="K176" s="100"/>
    </row>
    <row r="177" spans="4:11" ht="14.25" x14ac:dyDescent="0.2">
      <c r="D177" s="100"/>
      <c r="E177" s="100"/>
      <c r="F177" s="100"/>
      <c r="G177" s="100"/>
      <c r="H177" s="100"/>
      <c r="I177" s="100"/>
      <c r="J177" s="100"/>
      <c r="K177" s="100"/>
    </row>
    <row r="178" spans="4:11" ht="14.25" x14ac:dyDescent="0.2">
      <c r="D178" s="100"/>
      <c r="E178" s="100"/>
      <c r="F178" s="100"/>
      <c r="G178" s="100"/>
      <c r="H178" s="100"/>
      <c r="I178" s="100"/>
      <c r="J178" s="100"/>
      <c r="K178" s="100"/>
    </row>
    <row r="179" spans="4:11" ht="14.25" x14ac:dyDescent="0.2">
      <c r="D179" s="100"/>
      <c r="E179" s="100"/>
      <c r="F179" s="100"/>
      <c r="G179" s="100"/>
      <c r="H179" s="100"/>
      <c r="I179" s="100"/>
      <c r="J179" s="100"/>
      <c r="K179" s="100"/>
    </row>
    <row r="180" spans="4:11" ht="14.25" x14ac:dyDescent="0.2">
      <c r="D180" s="100"/>
      <c r="E180" s="100"/>
      <c r="F180" s="100"/>
      <c r="G180" s="100"/>
      <c r="H180" s="100"/>
      <c r="I180" s="100"/>
      <c r="J180" s="100"/>
      <c r="K180" s="100"/>
    </row>
    <row r="181" spans="4:11" ht="14.25" x14ac:dyDescent="0.2">
      <c r="D181" s="100"/>
      <c r="E181" s="100"/>
      <c r="F181" s="100"/>
      <c r="G181" s="100"/>
      <c r="H181" s="100"/>
      <c r="I181" s="100"/>
      <c r="J181" s="100"/>
      <c r="K181" s="100"/>
    </row>
    <row r="182" spans="4:11" ht="14.25" x14ac:dyDescent="0.2">
      <c r="D182" s="100"/>
      <c r="E182" s="100"/>
      <c r="F182" s="100"/>
      <c r="G182" s="100"/>
      <c r="H182" s="100"/>
      <c r="I182" s="100"/>
      <c r="J182" s="100"/>
      <c r="K182" s="100"/>
    </row>
    <row r="183" spans="4:11" ht="14.25" x14ac:dyDescent="0.2">
      <c r="D183" s="100"/>
      <c r="E183" s="100"/>
      <c r="F183" s="100"/>
      <c r="G183" s="100"/>
      <c r="H183" s="100"/>
      <c r="I183" s="100"/>
      <c r="J183" s="100"/>
      <c r="K183" s="100"/>
    </row>
    <row r="184" spans="4:11" ht="14.25" x14ac:dyDescent="0.2">
      <c r="D184" s="100"/>
      <c r="E184" s="100"/>
      <c r="F184" s="100"/>
      <c r="G184" s="100"/>
      <c r="H184" s="100"/>
      <c r="I184" s="100"/>
      <c r="J184" s="100"/>
      <c r="K184" s="100"/>
    </row>
    <row r="185" spans="4:11" ht="14.25" x14ac:dyDescent="0.2">
      <c r="D185" s="100"/>
      <c r="E185" s="100"/>
      <c r="F185" s="100"/>
      <c r="G185" s="100"/>
      <c r="H185" s="100"/>
      <c r="I185" s="100"/>
      <c r="J185" s="100"/>
      <c r="K185" s="100"/>
    </row>
    <row r="186" spans="4:11" ht="14.25" x14ac:dyDescent="0.2">
      <c r="D186" s="100"/>
      <c r="E186" s="100"/>
      <c r="F186" s="100"/>
      <c r="G186" s="100"/>
      <c r="H186" s="100"/>
      <c r="I186" s="100"/>
      <c r="J186" s="100"/>
      <c r="K186" s="100"/>
    </row>
    <row r="187" spans="4:11" ht="14.25" x14ac:dyDescent="0.2">
      <c r="D187" s="100"/>
      <c r="E187" s="100"/>
      <c r="F187" s="100"/>
      <c r="G187" s="100"/>
      <c r="H187" s="100"/>
      <c r="I187" s="100"/>
      <c r="J187" s="100"/>
      <c r="K187" s="100"/>
    </row>
    <row r="188" spans="4:11" ht="14.25" x14ac:dyDescent="0.2">
      <c r="D188" s="100"/>
      <c r="E188" s="100"/>
      <c r="F188" s="100"/>
      <c r="G188" s="100"/>
      <c r="H188" s="100"/>
      <c r="I188" s="100"/>
      <c r="J188" s="100"/>
      <c r="K188" s="100"/>
    </row>
    <row r="189" spans="4:11" ht="14.25" x14ac:dyDescent="0.2">
      <c r="D189" s="100"/>
      <c r="E189" s="100"/>
      <c r="F189" s="100"/>
      <c r="G189" s="100"/>
      <c r="H189" s="100"/>
      <c r="I189" s="100"/>
      <c r="J189" s="100"/>
      <c r="K189" s="100"/>
    </row>
    <row r="190" spans="4:11" ht="14.25" x14ac:dyDescent="0.2">
      <c r="D190" s="100"/>
      <c r="E190" s="100"/>
      <c r="F190" s="100"/>
      <c r="G190" s="100"/>
      <c r="H190" s="100"/>
      <c r="I190" s="100"/>
      <c r="J190" s="100"/>
      <c r="K190" s="100"/>
    </row>
    <row r="191" spans="4:11" ht="14.25" x14ac:dyDescent="0.2">
      <c r="D191" s="100"/>
      <c r="E191" s="100"/>
      <c r="F191" s="100"/>
      <c r="G191" s="100"/>
      <c r="H191" s="100"/>
      <c r="I191" s="100"/>
      <c r="J191" s="100"/>
      <c r="K191" s="100"/>
    </row>
    <row r="192" spans="4:11" ht="14.25" x14ac:dyDescent="0.2">
      <c r="D192" s="100"/>
      <c r="E192" s="100"/>
      <c r="F192" s="100"/>
      <c r="G192" s="100"/>
      <c r="H192" s="100"/>
      <c r="I192" s="100"/>
      <c r="J192" s="100"/>
      <c r="K192" s="100"/>
    </row>
    <row r="193" spans="4:11" ht="14.25" x14ac:dyDescent="0.2">
      <c r="D193" s="100"/>
      <c r="E193" s="100"/>
      <c r="F193" s="100"/>
      <c r="G193" s="100"/>
      <c r="H193" s="100"/>
      <c r="I193" s="100"/>
      <c r="J193" s="100"/>
      <c r="K193" s="100"/>
    </row>
    <row r="194" spans="4:11" ht="14.25" x14ac:dyDescent="0.2">
      <c r="D194" s="100"/>
      <c r="E194" s="100"/>
      <c r="F194" s="100"/>
      <c r="G194" s="100"/>
      <c r="H194" s="100"/>
      <c r="I194" s="100"/>
      <c r="J194" s="100"/>
      <c r="K194" s="100"/>
    </row>
    <row r="195" spans="4:11" ht="14.25" x14ac:dyDescent="0.2">
      <c r="D195" s="100"/>
      <c r="E195" s="100"/>
      <c r="F195" s="100"/>
      <c r="G195" s="100"/>
      <c r="H195" s="100"/>
      <c r="I195" s="100"/>
      <c r="J195" s="100"/>
      <c r="K195" s="100"/>
    </row>
    <row r="196" spans="4:11" ht="14.25" x14ac:dyDescent="0.2">
      <c r="D196" s="100"/>
      <c r="E196" s="100"/>
      <c r="F196" s="100"/>
      <c r="G196" s="100"/>
      <c r="H196" s="100"/>
      <c r="I196" s="100"/>
      <c r="J196" s="100"/>
      <c r="K196" s="100"/>
    </row>
    <row r="197" spans="4:11" ht="14.25" x14ac:dyDescent="0.2">
      <c r="D197" s="100"/>
      <c r="E197" s="100"/>
      <c r="F197" s="100"/>
      <c r="G197" s="100"/>
      <c r="H197" s="100"/>
      <c r="I197" s="100"/>
      <c r="J197" s="100"/>
      <c r="K197" s="100"/>
    </row>
    <row r="198" spans="4:11" ht="14.25" x14ac:dyDescent="0.2">
      <c r="D198" s="100"/>
      <c r="E198" s="100"/>
      <c r="F198" s="100"/>
      <c r="G198" s="100"/>
      <c r="H198" s="100"/>
      <c r="I198" s="100"/>
      <c r="J198" s="100"/>
      <c r="K198" s="100"/>
    </row>
    <row r="199" spans="4:11" ht="14.25" x14ac:dyDescent="0.2">
      <c r="D199" s="100"/>
      <c r="E199" s="100"/>
      <c r="F199" s="100"/>
      <c r="G199" s="100"/>
      <c r="H199" s="100"/>
      <c r="I199" s="100"/>
      <c r="J199" s="100"/>
      <c r="K199" s="100"/>
    </row>
    <row r="200" spans="4:11" ht="14.25" x14ac:dyDescent="0.2">
      <c r="D200" s="100"/>
      <c r="E200" s="100"/>
      <c r="F200" s="100"/>
      <c r="G200" s="100"/>
      <c r="H200" s="100"/>
      <c r="I200" s="100"/>
      <c r="J200" s="100"/>
      <c r="K200" s="100"/>
    </row>
    <row r="201" spans="4:11" ht="14.25" x14ac:dyDescent="0.2">
      <c r="D201" s="100"/>
      <c r="E201" s="100"/>
      <c r="F201" s="100"/>
      <c r="G201" s="100"/>
      <c r="H201" s="100"/>
      <c r="I201" s="100"/>
      <c r="J201" s="100"/>
      <c r="K201" s="100"/>
    </row>
    <row r="202" spans="4:11" ht="14.25" x14ac:dyDescent="0.2">
      <c r="D202" s="100"/>
      <c r="E202" s="100"/>
      <c r="F202" s="100"/>
      <c r="G202" s="100"/>
      <c r="H202" s="100"/>
      <c r="I202" s="100"/>
      <c r="J202" s="100"/>
      <c r="K202" s="100"/>
    </row>
    <row r="203" spans="4:11" ht="14.25" x14ac:dyDescent="0.2">
      <c r="D203" s="100"/>
      <c r="E203" s="100"/>
      <c r="F203" s="100"/>
      <c r="G203" s="100"/>
      <c r="H203" s="100"/>
      <c r="I203" s="100"/>
      <c r="J203" s="100"/>
      <c r="K203" s="100"/>
    </row>
    <row r="204" spans="4:11" ht="14.25" x14ac:dyDescent="0.2">
      <c r="D204" s="100"/>
      <c r="E204" s="100"/>
      <c r="F204" s="100"/>
      <c r="G204" s="100"/>
      <c r="H204" s="100"/>
      <c r="I204" s="100"/>
      <c r="J204" s="100"/>
      <c r="K204" s="100"/>
    </row>
    <row r="205" spans="4:11" ht="14.25" x14ac:dyDescent="0.2">
      <c r="D205" s="100"/>
      <c r="E205" s="100"/>
      <c r="F205" s="100"/>
      <c r="G205" s="100"/>
      <c r="H205" s="100"/>
      <c r="I205" s="100"/>
      <c r="J205" s="100"/>
      <c r="K205" s="100"/>
    </row>
    <row r="206" spans="4:11" ht="14.25" x14ac:dyDescent="0.2">
      <c r="D206" s="100"/>
      <c r="E206" s="100"/>
      <c r="F206" s="100"/>
      <c r="G206" s="100"/>
      <c r="H206" s="100"/>
      <c r="I206" s="100"/>
      <c r="J206" s="100"/>
      <c r="K206" s="100"/>
    </row>
    <row r="207" spans="4:11" ht="14.25" x14ac:dyDescent="0.2">
      <c r="D207" s="100"/>
      <c r="E207" s="100"/>
      <c r="F207" s="100"/>
      <c r="G207" s="100"/>
      <c r="H207" s="100"/>
      <c r="I207" s="100"/>
      <c r="J207" s="100"/>
      <c r="K207" s="100"/>
    </row>
    <row r="208" spans="4:11" ht="14.25" x14ac:dyDescent="0.2">
      <c r="D208" s="100"/>
      <c r="E208" s="100"/>
      <c r="F208" s="100"/>
      <c r="G208" s="100"/>
      <c r="H208" s="100"/>
      <c r="I208" s="100"/>
      <c r="J208" s="100"/>
      <c r="K208" s="100"/>
    </row>
    <row r="209" spans="4:11" ht="14.25" x14ac:dyDescent="0.2">
      <c r="D209" s="100"/>
      <c r="E209" s="100"/>
      <c r="F209" s="100"/>
      <c r="G209" s="100"/>
      <c r="H209" s="100"/>
      <c r="I209" s="100"/>
      <c r="J209" s="100"/>
      <c r="K209" s="100"/>
    </row>
    <row r="210" spans="4:11" ht="14.25" x14ac:dyDescent="0.2">
      <c r="D210" s="100"/>
      <c r="E210" s="100"/>
      <c r="F210" s="100"/>
      <c r="G210" s="100"/>
      <c r="H210" s="100"/>
      <c r="I210" s="100"/>
      <c r="J210" s="100"/>
      <c r="K210" s="100"/>
    </row>
    <row r="211" spans="4:11" ht="14.25" x14ac:dyDescent="0.2">
      <c r="D211" s="100"/>
      <c r="E211" s="100"/>
      <c r="F211" s="100"/>
      <c r="G211" s="100"/>
      <c r="H211" s="100"/>
      <c r="I211" s="100"/>
      <c r="J211" s="100"/>
      <c r="K211" s="100"/>
    </row>
    <row r="212" spans="4:11" ht="14.25" x14ac:dyDescent="0.2">
      <c r="D212" s="100"/>
      <c r="E212" s="100"/>
      <c r="F212" s="100"/>
      <c r="G212" s="100"/>
      <c r="H212" s="100"/>
      <c r="I212" s="100"/>
      <c r="J212" s="100"/>
      <c r="K212" s="100"/>
    </row>
    <row r="213" spans="4:11" ht="14.25" x14ac:dyDescent="0.2">
      <c r="D213" s="100"/>
      <c r="E213" s="100"/>
      <c r="F213" s="100"/>
      <c r="G213" s="100"/>
      <c r="H213" s="100"/>
      <c r="I213" s="100"/>
      <c r="J213" s="100"/>
      <c r="K213" s="100"/>
    </row>
    <row r="214" spans="4:11" ht="14.25" x14ac:dyDescent="0.2">
      <c r="D214" s="100"/>
      <c r="E214" s="100"/>
      <c r="F214" s="100"/>
      <c r="G214" s="100"/>
      <c r="H214" s="100"/>
      <c r="I214" s="100"/>
      <c r="J214" s="100"/>
      <c r="K214" s="100"/>
    </row>
    <row r="215" spans="4:11" ht="14.25" x14ac:dyDescent="0.2">
      <c r="D215" s="100"/>
      <c r="E215" s="100"/>
      <c r="F215" s="100"/>
      <c r="G215" s="100"/>
      <c r="H215" s="100"/>
      <c r="I215" s="100"/>
      <c r="J215" s="100"/>
      <c r="K215" s="100"/>
    </row>
    <row r="216" spans="4:11" ht="14.25" x14ac:dyDescent="0.2">
      <c r="D216" s="100"/>
      <c r="E216" s="100"/>
      <c r="F216" s="100"/>
      <c r="G216" s="100"/>
      <c r="H216" s="100"/>
      <c r="I216" s="100"/>
      <c r="J216" s="100"/>
      <c r="K216" s="100"/>
    </row>
    <row r="217" spans="4:11" ht="14.25" x14ac:dyDescent="0.2">
      <c r="D217" s="100"/>
      <c r="E217" s="100"/>
      <c r="F217" s="100"/>
      <c r="G217" s="100"/>
      <c r="H217" s="100"/>
      <c r="I217" s="100"/>
      <c r="J217" s="100"/>
      <c r="K217" s="100"/>
    </row>
    <row r="218" spans="4:11" ht="14.25" x14ac:dyDescent="0.2">
      <c r="D218" s="100"/>
      <c r="E218" s="100"/>
      <c r="F218" s="100"/>
      <c r="G218" s="100"/>
      <c r="H218" s="100"/>
      <c r="I218" s="100"/>
      <c r="J218" s="100"/>
      <c r="K218" s="100"/>
    </row>
    <row r="219" spans="4:11" ht="14.25" x14ac:dyDescent="0.2">
      <c r="D219" s="100"/>
      <c r="E219" s="100"/>
      <c r="F219" s="100"/>
      <c r="G219" s="100"/>
      <c r="H219" s="100"/>
      <c r="I219" s="100"/>
      <c r="J219" s="100"/>
      <c r="K219" s="100"/>
    </row>
    <row r="220" spans="4:11" ht="14.25" x14ac:dyDescent="0.2">
      <c r="D220" s="100"/>
      <c r="E220" s="100"/>
      <c r="F220" s="100"/>
      <c r="G220" s="100"/>
      <c r="H220" s="100"/>
      <c r="I220" s="100"/>
      <c r="J220" s="100"/>
      <c r="K220" s="100"/>
    </row>
    <row r="221" spans="4:11" ht="14.25" x14ac:dyDescent="0.2">
      <c r="D221" s="100"/>
      <c r="E221" s="100"/>
      <c r="F221" s="100"/>
      <c r="G221" s="100"/>
      <c r="H221" s="100"/>
      <c r="I221" s="100"/>
      <c r="J221" s="100"/>
      <c r="K221" s="100"/>
    </row>
    <row r="222" spans="4:11" ht="14.25" x14ac:dyDescent="0.2">
      <c r="D222" s="100"/>
      <c r="E222" s="100"/>
      <c r="F222" s="100"/>
      <c r="G222" s="100"/>
      <c r="H222" s="100"/>
      <c r="I222" s="100"/>
      <c r="J222" s="100"/>
      <c r="K222" s="100"/>
    </row>
    <row r="223" spans="4:11" ht="14.25" x14ac:dyDescent="0.2">
      <c r="D223" s="100"/>
      <c r="E223" s="100"/>
      <c r="F223" s="100"/>
      <c r="G223" s="100"/>
      <c r="H223" s="100"/>
      <c r="I223" s="100"/>
      <c r="J223" s="100"/>
      <c r="K223" s="100"/>
    </row>
    <row r="224" spans="4:11" ht="14.25" x14ac:dyDescent="0.2">
      <c r="D224" s="100"/>
      <c r="E224" s="100"/>
      <c r="F224" s="100"/>
      <c r="G224" s="100"/>
      <c r="H224" s="100"/>
      <c r="I224" s="100"/>
      <c r="J224" s="100"/>
      <c r="K224" s="100"/>
    </row>
    <row r="225" spans="4:11" ht="14.25" x14ac:dyDescent="0.2">
      <c r="D225" s="100"/>
      <c r="E225" s="100"/>
      <c r="F225" s="100"/>
      <c r="G225" s="100"/>
      <c r="H225" s="100"/>
      <c r="I225" s="100"/>
      <c r="J225" s="100"/>
      <c r="K225" s="100"/>
    </row>
    <row r="226" spans="4:11" ht="14.25" x14ac:dyDescent="0.2">
      <c r="D226" s="100"/>
      <c r="E226" s="100"/>
      <c r="F226" s="100"/>
      <c r="G226" s="100"/>
      <c r="H226" s="100"/>
      <c r="I226" s="100"/>
      <c r="J226" s="100"/>
      <c r="K226" s="100"/>
    </row>
    <row r="227" spans="4:11" ht="14.25" x14ac:dyDescent="0.2">
      <c r="D227" s="100"/>
      <c r="E227" s="100"/>
      <c r="F227" s="100"/>
      <c r="G227" s="100"/>
      <c r="H227" s="100"/>
      <c r="I227" s="100"/>
      <c r="J227" s="100"/>
      <c r="K227" s="100"/>
    </row>
    <row r="228" spans="4:11" ht="14.25" x14ac:dyDescent="0.2">
      <c r="D228" s="100"/>
      <c r="E228" s="100"/>
      <c r="F228" s="100"/>
      <c r="G228" s="100"/>
      <c r="H228" s="100"/>
      <c r="I228" s="100"/>
      <c r="J228" s="100"/>
      <c r="K228" s="100"/>
    </row>
    <row r="229" spans="4:11" ht="14.25" x14ac:dyDescent="0.2">
      <c r="D229" s="100"/>
      <c r="E229" s="100"/>
      <c r="F229" s="100"/>
      <c r="G229" s="100"/>
      <c r="H229" s="100"/>
      <c r="I229" s="100"/>
      <c r="J229" s="100"/>
      <c r="K229" s="100"/>
    </row>
    <row r="230" spans="4:11" ht="14.25" x14ac:dyDescent="0.2">
      <c r="D230" s="100"/>
      <c r="E230" s="100"/>
      <c r="F230" s="100"/>
      <c r="G230" s="100"/>
      <c r="H230" s="100"/>
      <c r="I230" s="100"/>
      <c r="J230" s="100"/>
      <c r="K230" s="100"/>
    </row>
    <row r="231" spans="4:11" ht="14.25" x14ac:dyDescent="0.2">
      <c r="D231" s="100"/>
      <c r="E231" s="100"/>
      <c r="F231" s="100"/>
      <c r="G231" s="100"/>
      <c r="H231" s="100"/>
      <c r="I231" s="100"/>
      <c r="J231" s="100"/>
      <c r="K231" s="100"/>
    </row>
    <row r="232" spans="4:11" ht="14.25" x14ac:dyDescent="0.2">
      <c r="D232" s="100"/>
      <c r="E232" s="100"/>
      <c r="F232" s="100"/>
      <c r="G232" s="100"/>
      <c r="H232" s="100"/>
      <c r="I232" s="100"/>
      <c r="J232" s="100"/>
      <c r="K232" s="100"/>
    </row>
    <row r="233" spans="4:11" ht="14.25" x14ac:dyDescent="0.2">
      <c r="D233" s="100"/>
      <c r="E233" s="100"/>
      <c r="F233" s="100"/>
      <c r="G233" s="100"/>
      <c r="H233" s="100"/>
      <c r="I233" s="100"/>
      <c r="J233" s="100"/>
      <c r="K233" s="100"/>
    </row>
    <row r="234" spans="4:11" ht="14.25" x14ac:dyDescent="0.2">
      <c r="D234" s="100"/>
      <c r="E234" s="100"/>
      <c r="F234" s="100"/>
      <c r="G234" s="100"/>
      <c r="H234" s="100"/>
      <c r="I234" s="100"/>
      <c r="J234" s="100"/>
      <c r="K234" s="100"/>
    </row>
    <row r="235" spans="4:11" ht="14.25" x14ac:dyDescent="0.2">
      <c r="D235" s="100"/>
      <c r="E235" s="100"/>
      <c r="F235" s="100"/>
      <c r="G235" s="100"/>
      <c r="H235" s="100"/>
      <c r="I235" s="100"/>
      <c r="J235" s="100"/>
      <c r="K235" s="100"/>
    </row>
    <row r="236" spans="4:11" ht="14.25" x14ac:dyDescent="0.2">
      <c r="D236" s="100"/>
      <c r="E236" s="100"/>
      <c r="F236" s="100"/>
      <c r="G236" s="100"/>
      <c r="H236" s="100"/>
      <c r="I236" s="100"/>
      <c r="J236" s="100"/>
      <c r="K236" s="100"/>
    </row>
    <row r="237" spans="4:11" ht="14.25" x14ac:dyDescent="0.2">
      <c r="D237" s="100"/>
      <c r="E237" s="100"/>
      <c r="F237" s="100"/>
      <c r="G237" s="100"/>
      <c r="H237" s="100"/>
      <c r="I237" s="100"/>
      <c r="J237" s="100"/>
      <c r="K237" s="100"/>
    </row>
    <row r="238" spans="4:11" ht="14.25" x14ac:dyDescent="0.2">
      <c r="D238" s="100"/>
      <c r="E238" s="100"/>
      <c r="F238" s="100"/>
      <c r="G238" s="100"/>
      <c r="H238" s="100"/>
      <c r="I238" s="100"/>
      <c r="J238" s="100"/>
      <c r="K238" s="100"/>
    </row>
    <row r="239" spans="4:11" ht="14.25" x14ac:dyDescent="0.2">
      <c r="D239" s="100"/>
      <c r="E239" s="100"/>
      <c r="F239" s="100"/>
      <c r="G239" s="100"/>
      <c r="H239" s="100"/>
      <c r="I239" s="100"/>
      <c r="J239" s="100"/>
      <c r="K239" s="100"/>
    </row>
    <row r="240" spans="4:11" ht="14.25" x14ac:dyDescent="0.2">
      <c r="D240" s="100"/>
      <c r="E240" s="100"/>
      <c r="F240" s="100"/>
      <c r="G240" s="100"/>
      <c r="H240" s="100"/>
      <c r="I240" s="100"/>
      <c r="J240" s="100"/>
      <c r="K240" s="100"/>
    </row>
    <row r="241" spans="4:11" ht="14.25" x14ac:dyDescent="0.2">
      <c r="D241" s="100"/>
      <c r="E241" s="100"/>
      <c r="F241" s="100"/>
      <c r="G241" s="100"/>
      <c r="H241" s="100"/>
      <c r="I241" s="100"/>
      <c r="J241" s="100"/>
      <c r="K241" s="100"/>
    </row>
    <row r="242" spans="4:11" ht="14.25" x14ac:dyDescent="0.2">
      <c r="D242" s="100"/>
      <c r="E242" s="100"/>
      <c r="F242" s="100"/>
      <c r="G242" s="100"/>
      <c r="H242" s="100"/>
      <c r="I242" s="100"/>
      <c r="J242" s="100"/>
      <c r="K242" s="100"/>
    </row>
    <row r="243" spans="4:11" ht="14.25" x14ac:dyDescent="0.2">
      <c r="D243" s="100"/>
      <c r="E243" s="100"/>
      <c r="F243" s="100"/>
      <c r="G243" s="100"/>
      <c r="H243" s="100"/>
      <c r="I243" s="100"/>
      <c r="J243" s="100"/>
      <c r="K243" s="100"/>
    </row>
    <row r="244" spans="4:11" ht="14.25" x14ac:dyDescent="0.2">
      <c r="D244" s="100"/>
      <c r="E244" s="100"/>
      <c r="F244" s="100"/>
      <c r="G244" s="100"/>
      <c r="H244" s="100"/>
      <c r="I244" s="100"/>
      <c r="J244" s="100"/>
      <c r="K244" s="100"/>
    </row>
    <row r="245" spans="4:11" ht="14.25" x14ac:dyDescent="0.2">
      <c r="D245" s="100"/>
      <c r="E245" s="100"/>
      <c r="F245" s="100"/>
      <c r="G245" s="100"/>
      <c r="H245" s="100"/>
      <c r="I245" s="100"/>
      <c r="J245" s="100"/>
      <c r="K245" s="100"/>
    </row>
    <row r="246" spans="4:11" ht="14.25" x14ac:dyDescent="0.2">
      <c r="D246" s="100"/>
      <c r="E246" s="100"/>
      <c r="F246" s="100"/>
      <c r="G246" s="100"/>
      <c r="H246" s="100"/>
      <c r="I246" s="100"/>
      <c r="J246" s="100"/>
      <c r="K246" s="100"/>
    </row>
    <row r="247" spans="4:11" ht="14.25" x14ac:dyDescent="0.2">
      <c r="D247" s="100"/>
      <c r="E247" s="100"/>
      <c r="F247" s="100"/>
      <c r="G247" s="100"/>
      <c r="H247" s="100"/>
      <c r="I247" s="100"/>
      <c r="J247" s="100"/>
      <c r="K247" s="100"/>
    </row>
    <row r="248" spans="4:11" ht="14.25" x14ac:dyDescent="0.2">
      <c r="D248" s="100"/>
      <c r="E248" s="100"/>
      <c r="F248" s="100"/>
      <c r="G248" s="100"/>
      <c r="H248" s="100"/>
      <c r="I248" s="100"/>
      <c r="J248" s="100"/>
      <c r="K248" s="100"/>
    </row>
    <row r="249" spans="4:11" ht="14.25" x14ac:dyDescent="0.2">
      <c r="D249" s="100"/>
      <c r="E249" s="100"/>
      <c r="F249" s="100"/>
      <c r="G249" s="100"/>
      <c r="H249" s="100"/>
      <c r="I249" s="100"/>
      <c r="J249" s="100"/>
      <c r="K249" s="100"/>
    </row>
    <row r="250" spans="4:11" ht="14.25" x14ac:dyDescent="0.2">
      <c r="D250" s="100"/>
      <c r="E250" s="100"/>
      <c r="F250" s="100"/>
      <c r="G250" s="100"/>
      <c r="H250" s="100"/>
      <c r="I250" s="100"/>
      <c r="J250" s="100"/>
      <c r="K250" s="100"/>
    </row>
    <row r="251" spans="4:11" ht="14.25" x14ac:dyDescent="0.2">
      <c r="D251" s="100"/>
      <c r="E251" s="100"/>
      <c r="F251" s="100"/>
      <c r="G251" s="100"/>
      <c r="H251" s="100"/>
      <c r="I251" s="100"/>
      <c r="J251" s="100"/>
      <c r="K251" s="100"/>
    </row>
    <row r="252" spans="4:11" ht="14.25" x14ac:dyDescent="0.2">
      <c r="D252" s="100"/>
      <c r="E252" s="100"/>
      <c r="F252" s="100"/>
      <c r="G252" s="100"/>
      <c r="H252" s="100"/>
      <c r="I252" s="100"/>
      <c r="J252" s="100"/>
      <c r="K252" s="100"/>
    </row>
    <row r="253" spans="4:11" ht="14.25" x14ac:dyDescent="0.2">
      <c r="D253" s="100"/>
      <c r="E253" s="100"/>
      <c r="F253" s="100"/>
      <c r="G253" s="100"/>
      <c r="H253" s="100"/>
      <c r="I253" s="100"/>
      <c r="J253" s="100"/>
      <c r="K253" s="100"/>
    </row>
    <row r="254" spans="4:11" ht="14.25" x14ac:dyDescent="0.2">
      <c r="D254" s="100"/>
      <c r="E254" s="100"/>
      <c r="F254" s="100"/>
      <c r="G254" s="100"/>
      <c r="H254" s="100"/>
      <c r="I254" s="100"/>
      <c r="J254" s="100"/>
      <c r="K254" s="100"/>
    </row>
    <row r="255" spans="4:11" ht="14.25" x14ac:dyDescent="0.2">
      <c r="D255" s="100"/>
      <c r="E255" s="100"/>
      <c r="F255" s="100"/>
      <c r="G255" s="100"/>
      <c r="H255" s="100"/>
      <c r="I255" s="100"/>
      <c r="J255" s="100"/>
      <c r="K255" s="100"/>
    </row>
    <row r="256" spans="4:11" ht="14.25" x14ac:dyDescent="0.2">
      <c r="D256" s="100"/>
      <c r="E256" s="100"/>
      <c r="F256" s="100"/>
      <c r="G256" s="100"/>
      <c r="H256" s="100"/>
      <c r="I256" s="100"/>
      <c r="J256" s="100"/>
      <c r="K256" s="100"/>
    </row>
    <row r="257" spans="4:11" ht="14.25" x14ac:dyDescent="0.2">
      <c r="D257" s="100"/>
      <c r="E257" s="100"/>
      <c r="F257" s="100"/>
      <c r="G257" s="100"/>
      <c r="H257" s="100"/>
      <c r="I257" s="100"/>
      <c r="J257" s="100"/>
      <c r="K257" s="100"/>
    </row>
    <row r="258" spans="4:11" ht="14.25" x14ac:dyDescent="0.2">
      <c r="D258" s="100"/>
      <c r="E258" s="100"/>
      <c r="F258" s="100"/>
      <c r="G258" s="100"/>
      <c r="H258" s="100"/>
      <c r="I258" s="100"/>
      <c r="J258" s="100"/>
      <c r="K258" s="100"/>
    </row>
    <row r="259" spans="4:11" ht="14.25" x14ac:dyDescent="0.2">
      <c r="D259" s="100"/>
      <c r="E259" s="100"/>
      <c r="F259" s="100"/>
      <c r="G259" s="100"/>
      <c r="H259" s="100"/>
      <c r="I259" s="100"/>
      <c r="J259" s="100"/>
      <c r="K259" s="100"/>
    </row>
    <row r="260" spans="4:11" ht="14.25" x14ac:dyDescent="0.2">
      <c r="D260" s="100"/>
      <c r="E260" s="100"/>
      <c r="F260" s="100"/>
      <c r="G260" s="100"/>
      <c r="H260" s="100"/>
      <c r="I260" s="100"/>
      <c r="J260" s="100"/>
      <c r="K260" s="100"/>
    </row>
    <row r="261" spans="4:11" ht="14.25" x14ac:dyDescent="0.2">
      <c r="D261" s="100"/>
      <c r="E261" s="100"/>
      <c r="F261" s="100"/>
      <c r="G261" s="100"/>
      <c r="H261" s="100"/>
      <c r="I261" s="100"/>
      <c r="J261" s="100"/>
      <c r="K261" s="100"/>
    </row>
    <row r="262" spans="4:11" ht="14.25" x14ac:dyDescent="0.2">
      <c r="D262" s="100"/>
      <c r="E262" s="100"/>
      <c r="F262" s="100"/>
      <c r="G262" s="100"/>
      <c r="H262" s="100"/>
      <c r="I262" s="100"/>
      <c r="J262" s="100"/>
      <c r="K262" s="100"/>
    </row>
    <row r="263" spans="4:11" ht="14.25" x14ac:dyDescent="0.2">
      <c r="D263" s="100"/>
      <c r="E263" s="100"/>
      <c r="F263" s="100"/>
      <c r="G263" s="100"/>
      <c r="H263" s="100"/>
      <c r="I263" s="100"/>
      <c r="J263" s="100"/>
      <c r="K263" s="100"/>
    </row>
    <row r="264" spans="4:11" ht="14.25" x14ac:dyDescent="0.2">
      <c r="D264" s="100"/>
      <c r="E264" s="100"/>
      <c r="F264" s="100"/>
      <c r="G264" s="100"/>
      <c r="H264" s="100"/>
      <c r="I264" s="100"/>
      <c r="J264" s="100"/>
      <c r="K264" s="100"/>
    </row>
    <row r="265" spans="4:11" ht="14.25" x14ac:dyDescent="0.2">
      <c r="D265" s="100"/>
      <c r="E265" s="100"/>
      <c r="F265" s="100"/>
      <c r="G265" s="100"/>
      <c r="H265" s="100"/>
      <c r="I265" s="100"/>
      <c r="J265" s="100"/>
      <c r="K265" s="100"/>
    </row>
    <row r="266" spans="4:11" ht="14.25" x14ac:dyDescent="0.2">
      <c r="D266" s="100"/>
      <c r="E266" s="100"/>
      <c r="F266" s="100"/>
      <c r="G266" s="100"/>
      <c r="H266" s="100"/>
      <c r="I266" s="100"/>
      <c r="J266" s="100"/>
      <c r="K266" s="100"/>
    </row>
    <row r="267" spans="4:11" ht="14.25" x14ac:dyDescent="0.2">
      <c r="D267" s="100"/>
      <c r="E267" s="100"/>
      <c r="F267" s="100"/>
      <c r="G267" s="100"/>
      <c r="H267" s="100"/>
      <c r="I267" s="100"/>
      <c r="J267" s="100"/>
      <c r="K267" s="100"/>
    </row>
    <row r="268" spans="4:11" ht="14.25" x14ac:dyDescent="0.2">
      <c r="D268" s="100"/>
      <c r="E268" s="100"/>
      <c r="F268" s="100"/>
      <c r="G268" s="100"/>
      <c r="H268" s="100"/>
      <c r="I268" s="100"/>
      <c r="J268" s="100"/>
      <c r="K268" s="100"/>
    </row>
    <row r="269" spans="4:11" ht="14.25" x14ac:dyDescent="0.2">
      <c r="D269" s="100"/>
      <c r="E269" s="100"/>
      <c r="F269" s="100"/>
      <c r="G269" s="100"/>
      <c r="H269" s="100"/>
      <c r="I269" s="100"/>
      <c r="J269" s="100"/>
      <c r="K269" s="100"/>
    </row>
    <row r="270" spans="4:11" ht="14.25" x14ac:dyDescent="0.2">
      <c r="D270" s="100"/>
      <c r="E270" s="100"/>
      <c r="F270" s="100"/>
      <c r="G270" s="100"/>
      <c r="H270" s="100"/>
      <c r="I270" s="100"/>
      <c r="J270" s="100"/>
      <c r="K270" s="100"/>
    </row>
    <row r="271" spans="4:11" ht="14.25" x14ac:dyDescent="0.2">
      <c r="D271" s="100"/>
      <c r="E271" s="100"/>
      <c r="F271" s="100"/>
      <c r="G271" s="100"/>
      <c r="H271" s="100"/>
      <c r="I271" s="100"/>
      <c r="J271" s="100"/>
      <c r="K271" s="100"/>
    </row>
    <row r="272" spans="4:11" ht="14.25" x14ac:dyDescent="0.2">
      <c r="D272" s="100"/>
      <c r="E272" s="100"/>
      <c r="F272" s="100"/>
      <c r="G272" s="100"/>
      <c r="H272" s="100"/>
      <c r="I272" s="100"/>
      <c r="J272" s="100"/>
      <c r="K272" s="100"/>
    </row>
    <row r="273" spans="4:11" ht="14.25" x14ac:dyDescent="0.2">
      <c r="D273" s="100"/>
      <c r="E273" s="100"/>
      <c r="F273" s="100"/>
      <c r="G273" s="100"/>
      <c r="H273" s="100"/>
      <c r="I273" s="100"/>
      <c r="J273" s="100"/>
      <c r="K273" s="100"/>
    </row>
    <row r="274" spans="4:11" ht="14.25" x14ac:dyDescent="0.2">
      <c r="D274" s="100"/>
      <c r="E274" s="100"/>
      <c r="F274" s="100"/>
      <c r="G274" s="100"/>
      <c r="H274" s="100"/>
      <c r="I274" s="100"/>
      <c r="J274" s="100"/>
      <c r="K274" s="100"/>
    </row>
    <row r="275" spans="4:11" ht="14.25" x14ac:dyDescent="0.2">
      <c r="D275" s="100"/>
      <c r="E275" s="100"/>
      <c r="F275" s="100"/>
      <c r="G275" s="100"/>
      <c r="H275" s="100"/>
      <c r="I275" s="100"/>
      <c r="J275" s="100"/>
      <c r="K275" s="100"/>
    </row>
    <row r="276" spans="4:11" ht="14.25" x14ac:dyDescent="0.2">
      <c r="D276" s="100"/>
      <c r="E276" s="100"/>
      <c r="F276" s="100"/>
      <c r="G276" s="100"/>
      <c r="H276" s="100"/>
      <c r="I276" s="100"/>
      <c r="J276" s="100"/>
      <c r="K276" s="100"/>
    </row>
    <row r="277" spans="4:11" ht="14.25" x14ac:dyDescent="0.2">
      <c r="D277" s="100"/>
      <c r="E277" s="100"/>
      <c r="F277" s="100"/>
      <c r="G277" s="100"/>
      <c r="H277" s="100"/>
      <c r="I277" s="100"/>
      <c r="J277" s="100"/>
      <c r="K277" s="100"/>
    </row>
    <row r="278" spans="4:11" ht="14.25" x14ac:dyDescent="0.2">
      <c r="D278" s="100"/>
      <c r="E278" s="100"/>
      <c r="F278" s="100"/>
      <c r="G278" s="100"/>
      <c r="H278" s="100"/>
      <c r="I278" s="100"/>
      <c r="J278" s="100"/>
      <c r="K278" s="100"/>
    </row>
    <row r="279" spans="4:11" ht="14.25" x14ac:dyDescent="0.2">
      <c r="D279" s="100"/>
      <c r="E279" s="100"/>
      <c r="F279" s="100"/>
      <c r="G279" s="100"/>
      <c r="H279" s="100"/>
      <c r="I279" s="100"/>
      <c r="J279" s="100"/>
      <c r="K279" s="100"/>
    </row>
    <row r="280" spans="4:11" ht="14.25" x14ac:dyDescent="0.2">
      <c r="D280" s="100"/>
      <c r="E280" s="100"/>
      <c r="F280" s="100"/>
      <c r="G280" s="100"/>
      <c r="H280" s="100"/>
      <c r="I280" s="100"/>
      <c r="J280" s="100"/>
      <c r="K280" s="100"/>
    </row>
    <row r="281" spans="4:11" ht="14.25" x14ac:dyDescent="0.2">
      <c r="D281" s="100"/>
      <c r="E281" s="100"/>
      <c r="F281" s="100"/>
      <c r="G281" s="100"/>
      <c r="H281" s="100"/>
      <c r="I281" s="100"/>
      <c r="J281" s="100"/>
      <c r="K281" s="100"/>
    </row>
    <row r="282" spans="4:11" ht="14.25" x14ac:dyDescent="0.2">
      <c r="D282" s="100"/>
      <c r="E282" s="100"/>
      <c r="F282" s="100"/>
      <c r="G282" s="100"/>
      <c r="H282" s="100"/>
      <c r="I282" s="100"/>
      <c r="J282" s="100"/>
      <c r="K282" s="100"/>
    </row>
    <row r="283" spans="4:11" ht="14.25" x14ac:dyDescent="0.2">
      <c r="D283" s="100"/>
      <c r="E283" s="100"/>
      <c r="F283" s="100"/>
      <c r="G283" s="100"/>
      <c r="H283" s="100"/>
      <c r="I283" s="100"/>
      <c r="J283" s="100"/>
      <c r="K283" s="100"/>
    </row>
    <row r="284" spans="4:11" ht="14.25" x14ac:dyDescent="0.2">
      <c r="D284" s="100"/>
      <c r="E284" s="100"/>
      <c r="F284" s="100"/>
      <c r="G284" s="100"/>
      <c r="H284" s="100"/>
      <c r="I284" s="100"/>
      <c r="J284" s="100"/>
      <c r="K284" s="100"/>
    </row>
    <row r="285" spans="4:11" ht="14.25" x14ac:dyDescent="0.2">
      <c r="D285" s="100"/>
      <c r="E285" s="100"/>
      <c r="F285" s="100"/>
      <c r="G285" s="100"/>
      <c r="H285" s="100"/>
      <c r="I285" s="100"/>
      <c r="J285" s="100"/>
      <c r="K285" s="100"/>
    </row>
    <row r="286" spans="4:11" ht="14.25" x14ac:dyDescent="0.2">
      <c r="D286" s="100"/>
      <c r="E286" s="100"/>
      <c r="F286" s="100"/>
      <c r="G286" s="100"/>
      <c r="H286" s="100"/>
      <c r="I286" s="100"/>
      <c r="J286" s="100"/>
      <c r="K286" s="100"/>
    </row>
    <row r="287" spans="4:11" ht="14.25" x14ac:dyDescent="0.2">
      <c r="D287" s="100"/>
      <c r="E287" s="100"/>
      <c r="F287" s="100"/>
      <c r="G287" s="100"/>
      <c r="H287" s="100"/>
      <c r="I287" s="100"/>
      <c r="J287" s="100"/>
      <c r="K287" s="100"/>
    </row>
    <row r="288" spans="4:11" ht="14.25" x14ac:dyDescent="0.2">
      <c r="D288" s="100"/>
      <c r="E288" s="100"/>
      <c r="F288" s="100"/>
      <c r="G288" s="100"/>
      <c r="H288" s="100"/>
      <c r="I288" s="100"/>
      <c r="J288" s="100"/>
      <c r="K288" s="100"/>
    </row>
    <row r="289" spans="4:11" ht="14.25" x14ac:dyDescent="0.2">
      <c r="D289" s="100"/>
      <c r="E289" s="100"/>
      <c r="F289" s="100"/>
      <c r="G289" s="100"/>
      <c r="H289" s="100"/>
      <c r="I289" s="100"/>
      <c r="J289" s="100"/>
      <c r="K289" s="100"/>
    </row>
    <row r="290" spans="4:11" ht="14.25" x14ac:dyDescent="0.2">
      <c r="D290" s="100"/>
      <c r="E290" s="100"/>
      <c r="F290" s="100"/>
      <c r="G290" s="100"/>
      <c r="H290" s="100"/>
      <c r="I290" s="100"/>
      <c r="J290" s="100"/>
      <c r="K290" s="100"/>
    </row>
    <row r="291" spans="4:11" ht="14.25" x14ac:dyDescent="0.2">
      <c r="D291" s="100"/>
      <c r="E291" s="100"/>
      <c r="F291" s="100"/>
      <c r="G291" s="100"/>
      <c r="H291" s="100"/>
      <c r="I291" s="100"/>
      <c r="J291" s="100"/>
      <c r="K291" s="100"/>
    </row>
    <row r="292" spans="4:11" ht="14.25" x14ac:dyDescent="0.2">
      <c r="D292" s="100"/>
      <c r="E292" s="100"/>
      <c r="F292" s="100"/>
      <c r="G292" s="100"/>
      <c r="H292" s="100"/>
      <c r="I292" s="100"/>
      <c r="J292" s="100"/>
      <c r="K292" s="100"/>
    </row>
    <row r="293" spans="4:11" ht="14.25" x14ac:dyDescent="0.2">
      <c r="D293" s="100"/>
      <c r="E293" s="100"/>
      <c r="F293" s="100"/>
      <c r="G293" s="100"/>
      <c r="H293" s="100"/>
      <c r="I293" s="100"/>
      <c r="J293" s="100"/>
      <c r="K293" s="100"/>
    </row>
    <row r="294" spans="4:11" ht="14.25" x14ac:dyDescent="0.2">
      <c r="D294" s="100"/>
      <c r="E294" s="100"/>
      <c r="F294" s="100"/>
      <c r="G294" s="100"/>
      <c r="H294" s="100"/>
      <c r="I294" s="100"/>
      <c r="J294" s="100"/>
      <c r="K294" s="100"/>
    </row>
    <row r="295" spans="4:11" ht="14.25" x14ac:dyDescent="0.2">
      <c r="D295" s="100"/>
      <c r="E295" s="100"/>
      <c r="F295" s="100"/>
      <c r="G295" s="100"/>
      <c r="H295" s="100"/>
      <c r="I295" s="100"/>
      <c r="J295" s="100"/>
      <c r="K295" s="100"/>
    </row>
    <row r="296" spans="4:11" ht="14.25" x14ac:dyDescent="0.2">
      <c r="D296" s="100"/>
      <c r="E296" s="100"/>
      <c r="F296" s="100"/>
      <c r="G296" s="100"/>
      <c r="H296" s="100"/>
      <c r="I296" s="100"/>
      <c r="J296" s="100"/>
      <c r="K296" s="100"/>
    </row>
    <row r="297" spans="4:11" ht="14.25" x14ac:dyDescent="0.2">
      <c r="D297" s="100"/>
      <c r="E297" s="100"/>
      <c r="F297" s="100"/>
      <c r="G297" s="100"/>
      <c r="H297" s="100"/>
      <c r="I297" s="100"/>
      <c r="J297" s="100"/>
      <c r="K297" s="100"/>
    </row>
    <row r="298" spans="4:11" ht="14.25" x14ac:dyDescent="0.2">
      <c r="D298" s="100"/>
      <c r="E298" s="100"/>
      <c r="F298" s="100"/>
      <c r="G298" s="100"/>
      <c r="H298" s="100"/>
      <c r="I298" s="100"/>
      <c r="J298" s="100"/>
      <c r="K298" s="100"/>
    </row>
    <row r="299" spans="4:11" ht="14.25" x14ac:dyDescent="0.2">
      <c r="D299" s="100"/>
      <c r="E299" s="100"/>
      <c r="F299" s="100"/>
      <c r="G299" s="100"/>
      <c r="H299" s="100"/>
      <c r="I299" s="100"/>
      <c r="J299" s="100"/>
      <c r="K299" s="100"/>
    </row>
    <row r="300" spans="4:11" ht="14.25" x14ac:dyDescent="0.2">
      <c r="D300" s="100"/>
      <c r="E300" s="100"/>
      <c r="F300" s="100"/>
      <c r="G300" s="100"/>
      <c r="H300" s="100"/>
      <c r="I300" s="100"/>
      <c r="J300" s="100"/>
      <c r="K300" s="100"/>
    </row>
    <row r="301" spans="4:11" ht="14.25" x14ac:dyDescent="0.2">
      <c r="D301" s="100"/>
      <c r="E301" s="100"/>
      <c r="F301" s="100"/>
      <c r="G301" s="100"/>
      <c r="H301" s="100"/>
      <c r="I301" s="100"/>
      <c r="J301" s="100"/>
      <c r="K301" s="100"/>
    </row>
    <row r="302" spans="4:11" ht="14.25" x14ac:dyDescent="0.2">
      <c r="D302" s="100"/>
      <c r="E302" s="100"/>
      <c r="F302" s="100"/>
      <c r="G302" s="100"/>
      <c r="H302" s="100"/>
      <c r="I302" s="100"/>
      <c r="J302" s="100"/>
      <c r="K302" s="100"/>
    </row>
    <row r="303" spans="4:11" ht="14.25" x14ac:dyDescent="0.2">
      <c r="D303" s="100"/>
      <c r="E303" s="100"/>
      <c r="F303" s="100"/>
      <c r="G303" s="100"/>
      <c r="H303" s="100"/>
      <c r="I303" s="100"/>
      <c r="J303" s="100"/>
      <c r="K303" s="100"/>
    </row>
    <row r="304" spans="4:11" ht="14.25" x14ac:dyDescent="0.2">
      <c r="D304" s="100"/>
      <c r="E304" s="100"/>
      <c r="F304" s="100"/>
      <c r="G304" s="100"/>
      <c r="H304" s="100"/>
      <c r="I304" s="100"/>
      <c r="J304" s="100"/>
      <c r="K304" s="100"/>
    </row>
    <row r="305" spans="4:11" ht="14.25" x14ac:dyDescent="0.2">
      <c r="D305" s="100"/>
      <c r="E305" s="100"/>
      <c r="F305" s="100"/>
      <c r="G305" s="100"/>
      <c r="H305" s="100"/>
      <c r="I305" s="100"/>
      <c r="J305" s="100"/>
      <c r="K305" s="100"/>
    </row>
    <row r="306" spans="4:11" ht="14.25" x14ac:dyDescent="0.2">
      <c r="D306" s="100"/>
      <c r="E306" s="100"/>
      <c r="F306" s="100"/>
      <c r="G306" s="100"/>
      <c r="H306" s="100"/>
      <c r="I306" s="100"/>
      <c r="J306" s="100"/>
      <c r="K306" s="100"/>
    </row>
    <row r="307" spans="4:11" ht="14.25" x14ac:dyDescent="0.2">
      <c r="D307" s="100"/>
      <c r="E307" s="100"/>
      <c r="F307" s="100"/>
      <c r="G307" s="100"/>
      <c r="H307" s="100"/>
      <c r="I307" s="100"/>
      <c r="J307" s="100"/>
      <c r="K307" s="100"/>
    </row>
    <row r="308" spans="4:11" ht="14.25" x14ac:dyDescent="0.2">
      <c r="D308" s="100"/>
      <c r="E308" s="100"/>
      <c r="F308" s="100"/>
      <c r="G308" s="100"/>
      <c r="H308" s="100"/>
      <c r="I308" s="100"/>
      <c r="J308" s="100"/>
      <c r="K308" s="100"/>
    </row>
    <row r="309" spans="4:11" ht="14.25" x14ac:dyDescent="0.2">
      <c r="D309" s="100"/>
      <c r="E309" s="100"/>
      <c r="F309" s="100"/>
      <c r="G309" s="100"/>
      <c r="H309" s="100"/>
      <c r="I309" s="100"/>
      <c r="J309" s="100"/>
      <c r="K309" s="100"/>
    </row>
    <row r="310" spans="4:11" ht="14.25" x14ac:dyDescent="0.2">
      <c r="D310" s="100"/>
      <c r="E310" s="100"/>
      <c r="F310" s="100"/>
      <c r="G310" s="100"/>
      <c r="H310" s="100"/>
      <c r="I310" s="100"/>
      <c r="J310" s="100"/>
      <c r="K310" s="100"/>
    </row>
    <row r="311" spans="4:11" ht="14.25" x14ac:dyDescent="0.2">
      <c r="D311" s="100"/>
      <c r="E311" s="100"/>
      <c r="F311" s="100"/>
      <c r="G311" s="100"/>
      <c r="H311" s="100"/>
      <c r="I311" s="100"/>
      <c r="J311" s="100"/>
      <c r="K311" s="100"/>
    </row>
    <row r="312" spans="4:11" ht="14.25" x14ac:dyDescent="0.2">
      <c r="D312" s="100"/>
      <c r="E312" s="100"/>
      <c r="F312" s="100"/>
      <c r="G312" s="100"/>
      <c r="H312" s="100"/>
      <c r="I312" s="100"/>
      <c r="J312" s="100"/>
      <c r="K312" s="100"/>
    </row>
    <row r="313" spans="4:11" ht="14.25" x14ac:dyDescent="0.2">
      <c r="D313" s="100"/>
      <c r="E313" s="100"/>
      <c r="F313" s="100"/>
      <c r="G313" s="100"/>
      <c r="H313" s="100"/>
      <c r="I313" s="100"/>
      <c r="J313" s="100"/>
      <c r="K313" s="100"/>
    </row>
    <row r="314" spans="4:11" ht="14.25" x14ac:dyDescent="0.2">
      <c r="D314" s="100"/>
      <c r="E314" s="100"/>
      <c r="F314" s="100"/>
      <c r="G314" s="100"/>
      <c r="H314" s="100"/>
      <c r="I314" s="100"/>
      <c r="J314" s="100"/>
      <c r="K314" s="100"/>
    </row>
    <row r="315" spans="4:11" ht="14.25" x14ac:dyDescent="0.2">
      <c r="D315" s="100"/>
      <c r="E315" s="100"/>
      <c r="F315" s="100"/>
      <c r="G315" s="100"/>
      <c r="H315" s="100"/>
      <c r="I315" s="100"/>
      <c r="J315" s="100"/>
      <c r="K315" s="100"/>
    </row>
    <row r="316" spans="4:11" ht="14.25" x14ac:dyDescent="0.2">
      <c r="D316" s="100"/>
      <c r="E316" s="100"/>
      <c r="F316" s="100"/>
      <c r="G316" s="100"/>
      <c r="H316" s="100"/>
      <c r="I316" s="100"/>
      <c r="J316" s="100"/>
      <c r="K316" s="100"/>
    </row>
    <row r="317" spans="4:11" ht="14.25" x14ac:dyDescent="0.2">
      <c r="D317" s="100"/>
      <c r="E317" s="100"/>
      <c r="F317" s="100"/>
      <c r="G317" s="100"/>
      <c r="H317" s="100"/>
      <c r="I317" s="100"/>
      <c r="J317" s="100"/>
      <c r="K317" s="100"/>
    </row>
    <row r="318" spans="4:11" ht="14.25" x14ac:dyDescent="0.2">
      <c r="D318" s="100"/>
      <c r="E318" s="100"/>
      <c r="F318" s="100"/>
      <c r="G318" s="100"/>
      <c r="H318" s="100"/>
      <c r="I318" s="100"/>
      <c r="J318" s="100"/>
      <c r="K318" s="100"/>
    </row>
    <row r="319" spans="4:11" ht="14.25" x14ac:dyDescent="0.2">
      <c r="D319" s="100"/>
      <c r="E319" s="100"/>
      <c r="F319" s="100"/>
      <c r="G319" s="100"/>
      <c r="H319" s="100"/>
      <c r="I319" s="100"/>
      <c r="J319" s="100"/>
      <c r="K319" s="100"/>
    </row>
    <row r="320" spans="4:11" ht="14.25" x14ac:dyDescent="0.2">
      <c r="D320" s="100"/>
      <c r="E320" s="100"/>
      <c r="F320" s="100"/>
      <c r="G320" s="100"/>
      <c r="H320" s="100"/>
      <c r="I320" s="100"/>
      <c r="J320" s="100"/>
      <c r="K320" s="100"/>
    </row>
    <row r="321" spans="4:11" ht="14.25" x14ac:dyDescent="0.2">
      <c r="D321" s="100"/>
      <c r="E321" s="100"/>
      <c r="F321" s="100"/>
      <c r="G321" s="100"/>
      <c r="H321" s="100"/>
      <c r="I321" s="100"/>
      <c r="J321" s="100"/>
      <c r="K321" s="100"/>
    </row>
    <row r="322" spans="4:11" ht="14.25" x14ac:dyDescent="0.2">
      <c r="D322" s="100"/>
      <c r="E322" s="100"/>
      <c r="F322" s="100"/>
      <c r="G322" s="100"/>
      <c r="H322" s="100"/>
      <c r="I322" s="100"/>
      <c r="J322" s="100"/>
      <c r="K322" s="100"/>
    </row>
    <row r="323" spans="4:11" ht="14.25" x14ac:dyDescent="0.2">
      <c r="D323" s="100"/>
      <c r="E323" s="100"/>
      <c r="F323" s="100"/>
      <c r="G323" s="100"/>
      <c r="H323" s="100"/>
      <c r="I323" s="100"/>
      <c r="J323" s="100"/>
      <c r="K323" s="100"/>
    </row>
    <row r="324" spans="4:11" ht="14.25" x14ac:dyDescent="0.2">
      <c r="D324" s="100"/>
      <c r="E324" s="100"/>
      <c r="F324" s="100"/>
      <c r="G324" s="100"/>
      <c r="H324" s="100"/>
      <c r="I324" s="100"/>
      <c r="J324" s="100"/>
      <c r="K324" s="100"/>
    </row>
    <row r="325" spans="4:11" ht="14.25" x14ac:dyDescent="0.2">
      <c r="D325" s="100"/>
      <c r="E325" s="100"/>
      <c r="F325" s="100"/>
      <c r="G325" s="100"/>
      <c r="H325" s="100"/>
      <c r="I325" s="100"/>
      <c r="J325" s="100"/>
      <c r="K325" s="100"/>
    </row>
    <row r="326" spans="4:11" ht="14.25" x14ac:dyDescent="0.2">
      <c r="D326" s="100"/>
      <c r="E326" s="100"/>
      <c r="F326" s="100"/>
      <c r="G326" s="100"/>
      <c r="H326" s="100"/>
      <c r="I326" s="100"/>
      <c r="J326" s="100"/>
      <c r="K326" s="100"/>
    </row>
    <row r="327" spans="4:11" ht="14.25" x14ac:dyDescent="0.2">
      <c r="D327" s="100"/>
      <c r="E327" s="100"/>
      <c r="F327" s="100"/>
      <c r="G327" s="100"/>
      <c r="H327" s="100"/>
      <c r="I327" s="100"/>
      <c r="J327" s="100"/>
      <c r="K327" s="100"/>
    </row>
    <row r="328" spans="4:11" ht="14.25" x14ac:dyDescent="0.2">
      <c r="D328" s="100"/>
      <c r="E328" s="100"/>
      <c r="F328" s="100"/>
      <c r="G328" s="100"/>
      <c r="H328" s="100"/>
      <c r="I328" s="100"/>
      <c r="J328" s="100"/>
      <c r="K328" s="100"/>
    </row>
    <row r="329" spans="4:11" ht="14.25" x14ac:dyDescent="0.2">
      <c r="D329" s="100"/>
      <c r="E329" s="100"/>
      <c r="F329" s="100"/>
      <c r="G329" s="100"/>
      <c r="H329" s="100"/>
      <c r="I329" s="100"/>
      <c r="J329" s="100"/>
      <c r="K329" s="100"/>
    </row>
    <row r="330" spans="4:11" ht="14.25" x14ac:dyDescent="0.2">
      <c r="D330" s="100"/>
      <c r="E330" s="100"/>
      <c r="F330" s="100"/>
      <c r="G330" s="100"/>
      <c r="H330" s="100"/>
      <c r="I330" s="100"/>
      <c r="J330" s="100"/>
      <c r="K330" s="100"/>
    </row>
    <row r="331" spans="4:11" ht="14.25" x14ac:dyDescent="0.2">
      <c r="D331" s="100"/>
      <c r="E331" s="100"/>
      <c r="F331" s="100"/>
      <c r="G331" s="100"/>
      <c r="H331" s="100"/>
      <c r="I331" s="100"/>
      <c r="J331" s="100"/>
      <c r="K331" s="100"/>
    </row>
    <row r="332" spans="4:11" ht="14.25" x14ac:dyDescent="0.2">
      <c r="D332" s="100"/>
      <c r="E332" s="100"/>
      <c r="F332" s="100"/>
      <c r="G332" s="100"/>
      <c r="H332" s="100"/>
      <c r="I332" s="100"/>
      <c r="J332" s="100"/>
      <c r="K332" s="100"/>
    </row>
    <row r="333" spans="4:11" ht="14.25" x14ac:dyDescent="0.2">
      <c r="D333" s="100"/>
      <c r="E333" s="100"/>
      <c r="F333" s="100"/>
      <c r="G333" s="100"/>
      <c r="H333" s="100"/>
      <c r="I333" s="100"/>
      <c r="J333" s="100"/>
      <c r="K333" s="100"/>
    </row>
    <row r="334" spans="4:11" ht="14.25" x14ac:dyDescent="0.2">
      <c r="D334" s="100"/>
      <c r="E334" s="100"/>
      <c r="F334" s="100"/>
      <c r="G334" s="100"/>
      <c r="H334" s="100"/>
      <c r="I334" s="100"/>
      <c r="J334" s="100"/>
      <c r="K334" s="100"/>
    </row>
    <row r="335" spans="4:11" ht="14.25" x14ac:dyDescent="0.2">
      <c r="D335" s="100"/>
      <c r="E335" s="100"/>
      <c r="F335" s="100"/>
      <c r="G335" s="100"/>
      <c r="H335" s="100"/>
      <c r="I335" s="100"/>
      <c r="J335" s="100"/>
      <c r="K335" s="100"/>
    </row>
    <row r="336" spans="4:11" ht="14.25" x14ac:dyDescent="0.2">
      <c r="D336" s="100"/>
      <c r="E336" s="100"/>
      <c r="F336" s="100"/>
      <c r="G336" s="100"/>
      <c r="H336" s="100"/>
      <c r="I336" s="100"/>
      <c r="J336" s="100"/>
      <c r="K336" s="100"/>
    </row>
    <row r="337" spans="4:11" ht="14.25" x14ac:dyDescent="0.2">
      <c r="D337" s="100"/>
      <c r="E337" s="100"/>
      <c r="F337" s="100"/>
      <c r="G337" s="100"/>
      <c r="H337" s="100"/>
      <c r="I337" s="100"/>
      <c r="J337" s="100"/>
      <c r="K337" s="100"/>
    </row>
    <row r="338" spans="4:11" ht="14.25" x14ac:dyDescent="0.2">
      <c r="D338" s="100"/>
      <c r="E338" s="100"/>
      <c r="F338" s="100"/>
      <c r="G338" s="100"/>
      <c r="H338" s="100"/>
      <c r="I338" s="100"/>
      <c r="J338" s="100"/>
      <c r="K338" s="100"/>
    </row>
    <row r="339" spans="4:11" ht="14.25" x14ac:dyDescent="0.2">
      <c r="D339" s="100"/>
      <c r="E339" s="100"/>
      <c r="F339" s="100"/>
      <c r="G339" s="100"/>
      <c r="H339" s="100"/>
      <c r="I339" s="100"/>
      <c r="J339" s="100"/>
      <c r="K339" s="100"/>
    </row>
    <row r="340" spans="4:11" ht="14.25" x14ac:dyDescent="0.2">
      <c r="D340" s="100"/>
      <c r="E340" s="100"/>
      <c r="F340" s="100"/>
      <c r="G340" s="100"/>
      <c r="H340" s="100"/>
      <c r="I340" s="100"/>
      <c r="J340" s="100"/>
      <c r="K340" s="100"/>
    </row>
    <row r="341" spans="4:11" ht="14.25" x14ac:dyDescent="0.2">
      <c r="D341" s="100"/>
      <c r="E341" s="100"/>
      <c r="F341" s="100"/>
      <c r="G341" s="100"/>
      <c r="H341" s="100"/>
      <c r="I341" s="100"/>
      <c r="J341" s="100"/>
      <c r="K341" s="100"/>
    </row>
    <row r="342" spans="4:11" ht="14.25" x14ac:dyDescent="0.2">
      <c r="D342" s="100"/>
      <c r="E342" s="100"/>
      <c r="F342" s="100"/>
      <c r="G342" s="100"/>
      <c r="H342" s="100"/>
      <c r="I342" s="100"/>
      <c r="J342" s="100"/>
      <c r="K342" s="100"/>
    </row>
    <row r="343" spans="4:11" ht="14.25" x14ac:dyDescent="0.2">
      <c r="D343" s="100"/>
      <c r="E343" s="100"/>
      <c r="F343" s="100"/>
      <c r="G343" s="100"/>
      <c r="H343" s="100"/>
      <c r="I343" s="100"/>
      <c r="J343" s="100"/>
      <c r="K343" s="100"/>
    </row>
    <row r="344" spans="4:11" ht="14.25" x14ac:dyDescent="0.2">
      <c r="D344" s="100"/>
      <c r="E344" s="100"/>
      <c r="F344" s="100"/>
      <c r="G344" s="100"/>
      <c r="H344" s="100"/>
      <c r="I344" s="100"/>
      <c r="J344" s="100"/>
      <c r="K344" s="100"/>
    </row>
    <row r="345" spans="4:11" ht="14.25" x14ac:dyDescent="0.2">
      <c r="D345" s="100"/>
      <c r="E345" s="100"/>
      <c r="F345" s="100"/>
      <c r="G345" s="100"/>
      <c r="H345" s="100"/>
      <c r="I345" s="100"/>
      <c r="J345" s="100"/>
      <c r="K345" s="100"/>
    </row>
    <row r="346" spans="4:11" ht="14.25" x14ac:dyDescent="0.2">
      <c r="D346" s="100"/>
      <c r="E346" s="100"/>
      <c r="F346" s="100"/>
      <c r="G346" s="100"/>
      <c r="H346" s="100"/>
      <c r="I346" s="100"/>
      <c r="J346" s="100"/>
      <c r="K346" s="100"/>
    </row>
    <row r="347" spans="4:11" ht="14.25" x14ac:dyDescent="0.2">
      <c r="D347" s="100"/>
      <c r="E347" s="100"/>
      <c r="F347" s="100"/>
      <c r="G347" s="100"/>
      <c r="H347" s="100"/>
      <c r="I347" s="100"/>
      <c r="J347" s="100"/>
      <c r="K347" s="100"/>
    </row>
    <row r="348" spans="4:11" ht="14.25" x14ac:dyDescent="0.2">
      <c r="D348" s="100"/>
      <c r="E348" s="100"/>
      <c r="F348" s="100"/>
      <c r="G348" s="100"/>
      <c r="H348" s="100"/>
      <c r="I348" s="100"/>
      <c r="J348" s="100"/>
      <c r="K348" s="100"/>
    </row>
    <row r="349" spans="4:11" ht="14.25" x14ac:dyDescent="0.2">
      <c r="D349" s="100"/>
      <c r="E349" s="100"/>
      <c r="F349" s="100"/>
      <c r="G349" s="100"/>
      <c r="H349" s="100"/>
      <c r="I349" s="100"/>
      <c r="J349" s="100"/>
      <c r="K349" s="100"/>
    </row>
    <row r="350" spans="4:11" ht="14.25" x14ac:dyDescent="0.2">
      <c r="D350" s="100"/>
      <c r="E350" s="100"/>
      <c r="F350" s="100"/>
      <c r="G350" s="100"/>
      <c r="H350" s="100"/>
      <c r="I350" s="100"/>
      <c r="J350" s="100"/>
      <c r="K350" s="100"/>
    </row>
    <row r="351" spans="4:11" ht="14.25" x14ac:dyDescent="0.2">
      <c r="D351" s="100"/>
      <c r="E351" s="100"/>
      <c r="F351" s="100"/>
      <c r="G351" s="100"/>
      <c r="H351" s="100"/>
      <c r="I351" s="100"/>
      <c r="J351" s="100"/>
      <c r="K351" s="100"/>
    </row>
    <row r="352" spans="4:11" ht="14.25" x14ac:dyDescent="0.2">
      <c r="D352" s="100"/>
      <c r="E352" s="100"/>
      <c r="F352" s="100"/>
      <c r="G352" s="100"/>
      <c r="H352" s="100"/>
      <c r="I352" s="100"/>
      <c r="J352" s="100"/>
      <c r="K352" s="100"/>
    </row>
    <row r="353" spans="4:11" ht="14.25" x14ac:dyDescent="0.2">
      <c r="D353" s="100"/>
      <c r="E353" s="100"/>
      <c r="F353" s="100"/>
      <c r="G353" s="100"/>
      <c r="H353" s="100"/>
      <c r="I353" s="100"/>
      <c r="J353" s="100"/>
      <c r="K353" s="100"/>
    </row>
    <row r="354" spans="4:11" ht="14.25" x14ac:dyDescent="0.2">
      <c r="D354" s="100"/>
      <c r="E354" s="100"/>
      <c r="F354" s="100"/>
      <c r="G354" s="100"/>
      <c r="H354" s="100"/>
      <c r="I354" s="100"/>
      <c r="J354" s="100"/>
      <c r="K354" s="100"/>
    </row>
    <row r="355" spans="4:11" ht="14.25" x14ac:dyDescent="0.2">
      <c r="D355" s="100"/>
      <c r="E355" s="100"/>
      <c r="F355" s="100"/>
      <c r="G355" s="100"/>
      <c r="H355" s="100"/>
      <c r="I355" s="100"/>
      <c r="J355" s="100"/>
      <c r="K355" s="100"/>
    </row>
    <row r="356" spans="4:11" ht="14.25" x14ac:dyDescent="0.2">
      <c r="D356" s="100"/>
      <c r="E356" s="100"/>
      <c r="F356" s="100"/>
      <c r="G356" s="100"/>
      <c r="H356" s="100"/>
      <c r="I356" s="100"/>
      <c r="J356" s="100"/>
      <c r="K356" s="100"/>
    </row>
    <row r="357" spans="4:11" ht="14.25" x14ac:dyDescent="0.2">
      <c r="D357" s="100"/>
      <c r="E357" s="100"/>
      <c r="F357" s="100"/>
      <c r="G357" s="100"/>
      <c r="H357" s="100"/>
      <c r="I357" s="100"/>
      <c r="J357" s="100"/>
      <c r="K357" s="100"/>
    </row>
    <row r="358" spans="4:11" ht="14.25" x14ac:dyDescent="0.2">
      <c r="D358" s="100"/>
      <c r="E358" s="100"/>
      <c r="F358" s="100"/>
      <c r="G358" s="100"/>
      <c r="H358" s="100"/>
      <c r="I358" s="100"/>
      <c r="J358" s="100"/>
      <c r="K358" s="100"/>
    </row>
    <row r="359" spans="4:11" ht="14.25" x14ac:dyDescent="0.2">
      <c r="D359" s="100"/>
      <c r="E359" s="100"/>
      <c r="F359" s="100"/>
      <c r="G359" s="100"/>
      <c r="H359" s="100"/>
      <c r="I359" s="100"/>
      <c r="J359" s="100"/>
      <c r="K359" s="100"/>
    </row>
    <row r="360" spans="4:11" ht="14.25" x14ac:dyDescent="0.2">
      <c r="D360" s="100"/>
      <c r="E360" s="100"/>
      <c r="F360" s="100"/>
      <c r="G360" s="100"/>
      <c r="H360" s="100"/>
      <c r="I360" s="100"/>
      <c r="J360" s="100"/>
      <c r="K360" s="100"/>
    </row>
    <row r="361" spans="4:11" ht="14.25" x14ac:dyDescent="0.2">
      <c r="D361" s="100"/>
      <c r="E361" s="100"/>
      <c r="F361" s="100"/>
      <c r="G361" s="100"/>
      <c r="H361" s="100"/>
      <c r="I361" s="100"/>
      <c r="J361" s="100"/>
      <c r="K361" s="100"/>
    </row>
    <row r="362" spans="4:11" ht="14.25" x14ac:dyDescent="0.2">
      <c r="D362" s="100"/>
      <c r="E362" s="100"/>
      <c r="F362" s="100"/>
      <c r="G362" s="100"/>
      <c r="H362" s="100"/>
      <c r="I362" s="100"/>
      <c r="J362" s="100"/>
      <c r="K362" s="100"/>
    </row>
    <row r="363" spans="4:11" ht="14.25" x14ac:dyDescent="0.2">
      <c r="D363" s="100"/>
      <c r="E363" s="100"/>
      <c r="F363" s="100"/>
      <c r="G363" s="100"/>
      <c r="H363" s="100"/>
      <c r="I363" s="100"/>
      <c r="J363" s="100"/>
      <c r="K363" s="100"/>
    </row>
    <row r="364" spans="4:11" ht="14.25" x14ac:dyDescent="0.2">
      <c r="D364" s="100"/>
      <c r="E364" s="100"/>
      <c r="F364" s="100"/>
      <c r="G364" s="100"/>
      <c r="H364" s="100"/>
      <c r="I364" s="100"/>
      <c r="J364" s="100"/>
      <c r="K364" s="100"/>
    </row>
    <row r="365" spans="4:11" ht="14.25" x14ac:dyDescent="0.2">
      <c r="D365" s="100"/>
      <c r="E365" s="100"/>
      <c r="F365" s="100"/>
      <c r="G365" s="100"/>
      <c r="H365" s="100"/>
      <c r="I365" s="100"/>
      <c r="J365" s="100"/>
      <c r="K365" s="100"/>
    </row>
    <row r="366" spans="4:11" ht="14.25" x14ac:dyDescent="0.2">
      <c r="D366" s="100"/>
      <c r="E366" s="100"/>
      <c r="F366" s="100"/>
      <c r="G366" s="100"/>
      <c r="H366" s="100"/>
      <c r="I366" s="100"/>
      <c r="J366" s="100"/>
      <c r="K366" s="100"/>
    </row>
    <row r="367" spans="4:11" ht="14.25" x14ac:dyDescent="0.2">
      <c r="D367" s="100"/>
      <c r="E367" s="100"/>
      <c r="F367" s="100"/>
      <c r="G367" s="100"/>
      <c r="H367" s="100"/>
      <c r="I367" s="100"/>
      <c r="J367" s="100"/>
      <c r="K367" s="100"/>
    </row>
    <row r="368" spans="4:11" ht="14.25" x14ac:dyDescent="0.2">
      <c r="D368" s="100"/>
      <c r="E368" s="100"/>
      <c r="F368" s="100"/>
      <c r="G368" s="100"/>
      <c r="H368" s="100"/>
      <c r="I368" s="100"/>
      <c r="J368" s="100"/>
      <c r="K368" s="100"/>
    </row>
    <row r="369" spans="4:11" ht="14.25" x14ac:dyDescent="0.2">
      <c r="D369" s="100"/>
      <c r="E369" s="100"/>
      <c r="F369" s="100"/>
      <c r="G369" s="100"/>
      <c r="H369" s="100"/>
      <c r="I369" s="100"/>
      <c r="J369" s="100"/>
      <c r="K369" s="100"/>
    </row>
    <row r="370" spans="4:11" ht="14.25" x14ac:dyDescent="0.2">
      <c r="D370" s="100"/>
      <c r="E370" s="100"/>
      <c r="F370" s="100"/>
      <c r="G370" s="100"/>
      <c r="H370" s="100"/>
      <c r="I370" s="100"/>
      <c r="J370" s="100"/>
      <c r="K370" s="100"/>
    </row>
    <row r="371" spans="4:11" ht="14.25" x14ac:dyDescent="0.2">
      <c r="D371" s="100"/>
      <c r="E371" s="100"/>
      <c r="F371" s="100"/>
      <c r="G371" s="100"/>
      <c r="H371" s="100"/>
      <c r="I371" s="100"/>
      <c r="J371" s="100"/>
      <c r="K371" s="100"/>
    </row>
    <row r="372" spans="4:11" ht="14.25" x14ac:dyDescent="0.2">
      <c r="D372" s="100"/>
      <c r="E372" s="100"/>
      <c r="F372" s="100"/>
      <c r="G372" s="100"/>
      <c r="H372" s="100"/>
      <c r="I372" s="100"/>
      <c r="J372" s="100"/>
      <c r="K372" s="100"/>
    </row>
    <row r="373" spans="4:11" ht="14.25" x14ac:dyDescent="0.2">
      <c r="D373" s="100"/>
      <c r="E373" s="100"/>
      <c r="F373" s="100"/>
      <c r="G373" s="100"/>
      <c r="H373" s="100"/>
      <c r="I373" s="100"/>
      <c r="J373" s="100"/>
      <c r="K373" s="100"/>
    </row>
    <row r="374" spans="4:11" ht="14.25" x14ac:dyDescent="0.2">
      <c r="D374" s="100"/>
      <c r="E374" s="100"/>
      <c r="F374" s="100"/>
      <c r="G374" s="100"/>
      <c r="H374" s="100"/>
      <c r="I374" s="100"/>
      <c r="J374" s="100"/>
      <c r="K374" s="100"/>
    </row>
    <row r="375" spans="4:11" ht="14.25" x14ac:dyDescent="0.2">
      <c r="D375" s="100"/>
      <c r="E375" s="100"/>
      <c r="F375" s="100"/>
      <c r="G375" s="100"/>
      <c r="H375" s="100"/>
      <c r="I375" s="100"/>
      <c r="J375" s="100"/>
      <c r="K375" s="100"/>
    </row>
    <row r="376" spans="4:11" ht="14.25" x14ac:dyDescent="0.2">
      <c r="D376" s="100"/>
      <c r="E376" s="100"/>
      <c r="F376" s="100"/>
      <c r="G376" s="100"/>
      <c r="H376" s="100"/>
      <c r="I376" s="100"/>
      <c r="J376" s="100"/>
      <c r="K376" s="100"/>
    </row>
    <row r="377" spans="4:11" ht="14.25" x14ac:dyDescent="0.2">
      <c r="D377" s="100"/>
      <c r="E377" s="100"/>
      <c r="F377" s="100"/>
      <c r="G377" s="100"/>
      <c r="H377" s="100"/>
      <c r="I377" s="100"/>
      <c r="J377" s="100"/>
      <c r="K377" s="100"/>
    </row>
    <row r="378" spans="4:11" ht="14.25" x14ac:dyDescent="0.2">
      <c r="D378" s="100"/>
      <c r="E378" s="100"/>
      <c r="F378" s="100"/>
      <c r="G378" s="100"/>
      <c r="H378" s="100"/>
      <c r="I378" s="100"/>
      <c r="J378" s="100"/>
      <c r="K378" s="100"/>
    </row>
    <row r="379" spans="4:11" ht="14.25" x14ac:dyDescent="0.2">
      <c r="D379" s="100"/>
      <c r="E379" s="100"/>
      <c r="F379" s="100"/>
      <c r="G379" s="100"/>
      <c r="H379" s="100"/>
      <c r="I379" s="100"/>
      <c r="J379" s="100"/>
      <c r="K379" s="100"/>
    </row>
    <row r="380" spans="4:11" ht="14.25" x14ac:dyDescent="0.2">
      <c r="D380" s="100"/>
      <c r="E380" s="100"/>
      <c r="F380" s="100"/>
      <c r="G380" s="100"/>
      <c r="H380" s="100"/>
      <c r="I380" s="100"/>
      <c r="J380" s="100"/>
      <c r="K380" s="100"/>
    </row>
    <row r="381" spans="4:11" ht="14.25" x14ac:dyDescent="0.2">
      <c r="D381" s="100"/>
      <c r="E381" s="100"/>
      <c r="F381" s="100"/>
      <c r="G381" s="100"/>
      <c r="H381" s="100"/>
      <c r="I381" s="100"/>
      <c r="J381" s="100"/>
      <c r="K381" s="100"/>
    </row>
    <row r="382" spans="4:11" ht="14.25" x14ac:dyDescent="0.2">
      <c r="D382" s="100"/>
      <c r="E382" s="100"/>
      <c r="F382" s="100"/>
      <c r="G382" s="100"/>
      <c r="H382" s="100"/>
      <c r="I382" s="100"/>
      <c r="J382" s="100"/>
      <c r="K382" s="100"/>
    </row>
    <row r="383" spans="4:11" ht="14.25" x14ac:dyDescent="0.2">
      <c r="D383" s="100"/>
      <c r="E383" s="100"/>
      <c r="F383" s="100"/>
      <c r="G383" s="100"/>
      <c r="H383" s="100"/>
      <c r="I383" s="100"/>
      <c r="J383" s="100"/>
      <c r="K383" s="100"/>
    </row>
    <row r="384" spans="4:11" ht="14.25" x14ac:dyDescent="0.2">
      <c r="D384" s="100"/>
      <c r="E384" s="100"/>
      <c r="F384" s="100"/>
      <c r="G384" s="100"/>
      <c r="H384" s="100"/>
      <c r="I384" s="100"/>
      <c r="J384" s="100"/>
      <c r="K384" s="100"/>
    </row>
    <row r="385" spans="4:11" ht="14.25" x14ac:dyDescent="0.2">
      <c r="D385" s="100"/>
      <c r="E385" s="100"/>
      <c r="F385" s="100"/>
      <c r="G385" s="100"/>
      <c r="H385" s="100"/>
      <c r="I385" s="100"/>
      <c r="J385" s="100"/>
      <c r="K385" s="100"/>
    </row>
    <row r="386" spans="4:11" ht="14.25" x14ac:dyDescent="0.2">
      <c r="D386" s="100"/>
      <c r="E386" s="100"/>
      <c r="F386" s="100"/>
      <c r="G386" s="100"/>
      <c r="H386" s="100"/>
      <c r="I386" s="100"/>
      <c r="J386" s="100"/>
      <c r="K386" s="100"/>
    </row>
    <row r="387" spans="4:11" ht="14.25" x14ac:dyDescent="0.2">
      <c r="D387" s="100"/>
      <c r="E387" s="100"/>
      <c r="F387" s="100"/>
      <c r="G387" s="100"/>
      <c r="H387" s="100"/>
      <c r="I387" s="100"/>
      <c r="J387" s="100"/>
      <c r="K387" s="100"/>
    </row>
    <row r="388" spans="4:11" ht="14.25" x14ac:dyDescent="0.2">
      <c r="D388" s="100"/>
      <c r="E388" s="100"/>
      <c r="F388" s="100"/>
      <c r="G388" s="100"/>
      <c r="H388" s="100"/>
      <c r="I388" s="100"/>
      <c r="J388" s="100"/>
      <c r="K388" s="100"/>
    </row>
    <row r="389" spans="4:11" ht="14.25" x14ac:dyDescent="0.2">
      <c r="D389" s="100"/>
      <c r="E389" s="100"/>
      <c r="F389" s="100"/>
      <c r="G389" s="100"/>
      <c r="H389" s="100"/>
      <c r="I389" s="100"/>
      <c r="J389" s="100"/>
      <c r="K389" s="100"/>
    </row>
    <row r="390" spans="4:11" ht="14.25" x14ac:dyDescent="0.2">
      <c r="D390" s="100"/>
      <c r="E390" s="100"/>
      <c r="F390" s="100"/>
      <c r="G390" s="100"/>
      <c r="H390" s="100"/>
      <c r="I390" s="100"/>
      <c r="J390" s="100"/>
      <c r="K390" s="100"/>
    </row>
    <row r="391" spans="4:11" ht="14.25" x14ac:dyDescent="0.2">
      <c r="D391" s="100"/>
      <c r="E391" s="100"/>
      <c r="F391" s="100"/>
      <c r="G391" s="100"/>
      <c r="H391" s="100"/>
      <c r="I391" s="100"/>
      <c r="J391" s="100"/>
      <c r="K391" s="100"/>
    </row>
    <row r="392" spans="4:11" ht="14.25" x14ac:dyDescent="0.2">
      <c r="D392" s="100"/>
      <c r="E392" s="100"/>
      <c r="F392" s="100"/>
      <c r="G392" s="100"/>
      <c r="H392" s="100"/>
      <c r="I392" s="100"/>
      <c r="J392" s="100"/>
      <c r="K392" s="100"/>
    </row>
    <row r="393" spans="4:11" ht="14.25" x14ac:dyDescent="0.2">
      <c r="D393" s="100"/>
      <c r="E393" s="100"/>
      <c r="F393" s="100"/>
      <c r="G393" s="100"/>
      <c r="H393" s="100"/>
      <c r="I393" s="100"/>
      <c r="J393" s="100"/>
      <c r="K393" s="100"/>
    </row>
    <row r="394" spans="4:11" ht="14.25" x14ac:dyDescent="0.2">
      <c r="D394" s="100"/>
      <c r="E394" s="100"/>
      <c r="F394" s="100"/>
      <c r="G394" s="100"/>
      <c r="H394" s="100"/>
      <c r="I394" s="100"/>
      <c r="J394" s="100"/>
      <c r="K394" s="100"/>
    </row>
    <row r="395" spans="4:11" ht="14.25" x14ac:dyDescent="0.2">
      <c r="D395" s="100"/>
      <c r="E395" s="100"/>
      <c r="F395" s="100"/>
      <c r="G395" s="100"/>
      <c r="H395" s="100"/>
      <c r="I395" s="100"/>
      <c r="J395" s="100"/>
      <c r="K395" s="100"/>
    </row>
    <row r="396" spans="4:11" ht="14.25" x14ac:dyDescent="0.2">
      <c r="D396" s="100"/>
      <c r="E396" s="100"/>
      <c r="F396" s="100"/>
      <c r="G396" s="100"/>
      <c r="H396" s="100"/>
      <c r="I396" s="100"/>
      <c r="J396" s="100"/>
      <c r="K396" s="100"/>
    </row>
    <row r="397" spans="4:11" ht="14.25" x14ac:dyDescent="0.2">
      <c r="D397" s="100"/>
      <c r="E397" s="100"/>
      <c r="F397" s="100"/>
      <c r="G397" s="100"/>
      <c r="H397" s="100"/>
      <c r="I397" s="100"/>
      <c r="J397" s="100"/>
      <c r="K397" s="100"/>
    </row>
    <row r="398" spans="4:11" ht="14.25" x14ac:dyDescent="0.2">
      <c r="D398" s="100"/>
      <c r="E398" s="100"/>
      <c r="F398" s="100"/>
      <c r="G398" s="100"/>
      <c r="H398" s="100"/>
      <c r="I398" s="100"/>
      <c r="J398" s="100"/>
      <c r="K398" s="100"/>
    </row>
    <row r="399" spans="4:11" ht="14.25" x14ac:dyDescent="0.2">
      <c r="D399" s="100"/>
      <c r="E399" s="100"/>
      <c r="F399" s="100"/>
      <c r="G399" s="100"/>
      <c r="H399" s="100"/>
      <c r="I399" s="100"/>
      <c r="J399" s="100"/>
      <c r="K399" s="100"/>
    </row>
    <row r="400" spans="4:11" ht="14.25" x14ac:dyDescent="0.2">
      <c r="D400" s="100"/>
      <c r="E400" s="100"/>
      <c r="F400" s="100"/>
      <c r="G400" s="100"/>
      <c r="H400" s="100"/>
      <c r="I400" s="100"/>
      <c r="J400" s="100"/>
      <c r="K400" s="100"/>
    </row>
    <row r="401" spans="4:11" ht="14.25" x14ac:dyDescent="0.2">
      <c r="D401" s="100"/>
      <c r="E401" s="100"/>
      <c r="F401" s="100"/>
      <c r="G401" s="100"/>
      <c r="H401" s="100"/>
      <c r="I401" s="100"/>
      <c r="J401" s="100"/>
      <c r="K401" s="100"/>
    </row>
    <row r="402" spans="4:11" ht="14.25" x14ac:dyDescent="0.2">
      <c r="D402" s="100"/>
      <c r="E402" s="100"/>
      <c r="F402" s="100"/>
      <c r="G402" s="100"/>
      <c r="H402" s="100"/>
      <c r="I402" s="100"/>
      <c r="J402" s="100"/>
      <c r="K402" s="100"/>
    </row>
    <row r="403" spans="4:11" ht="14.25" x14ac:dyDescent="0.2">
      <c r="D403" s="100"/>
      <c r="E403" s="100"/>
      <c r="F403" s="100"/>
      <c r="G403" s="100"/>
      <c r="H403" s="100"/>
      <c r="I403" s="100"/>
      <c r="J403" s="100"/>
      <c r="K403" s="100"/>
    </row>
    <row r="404" spans="4:11" ht="14.25" x14ac:dyDescent="0.2">
      <c r="D404" s="100"/>
      <c r="E404" s="100"/>
      <c r="F404" s="100"/>
      <c r="G404" s="100"/>
      <c r="H404" s="100"/>
      <c r="I404" s="100"/>
      <c r="J404" s="100"/>
      <c r="K404" s="100"/>
    </row>
    <row r="405" spans="4:11" ht="14.25" x14ac:dyDescent="0.2">
      <c r="D405" s="100"/>
      <c r="E405" s="100"/>
      <c r="F405" s="100"/>
      <c r="G405" s="100"/>
      <c r="H405" s="100"/>
      <c r="I405" s="100"/>
      <c r="J405" s="100"/>
      <c r="K405" s="100"/>
    </row>
    <row r="406" spans="4:11" ht="14.25" x14ac:dyDescent="0.2">
      <c r="D406" s="100"/>
      <c r="E406" s="100"/>
      <c r="F406" s="100"/>
      <c r="G406" s="100"/>
      <c r="H406" s="100"/>
      <c r="I406" s="100"/>
      <c r="J406" s="100"/>
      <c r="K406" s="100"/>
    </row>
    <row r="407" spans="4:11" ht="14.25" x14ac:dyDescent="0.2">
      <c r="D407" s="100"/>
      <c r="E407" s="100"/>
      <c r="F407" s="100"/>
      <c r="G407" s="100"/>
      <c r="H407" s="100"/>
      <c r="I407" s="100"/>
      <c r="J407" s="100"/>
      <c r="K407" s="100"/>
    </row>
    <row r="408" spans="4:11" ht="14.25" x14ac:dyDescent="0.2">
      <c r="D408" s="100"/>
      <c r="E408" s="100"/>
      <c r="F408" s="100"/>
      <c r="G408" s="100"/>
      <c r="H408" s="100"/>
      <c r="I408" s="100"/>
      <c r="J408" s="100"/>
      <c r="K408" s="100"/>
    </row>
    <row r="409" spans="4:11" ht="14.25" x14ac:dyDescent="0.2">
      <c r="D409" s="100"/>
      <c r="E409" s="100"/>
      <c r="F409" s="100"/>
      <c r="G409" s="100"/>
      <c r="H409" s="100"/>
      <c r="I409" s="100"/>
      <c r="J409" s="100"/>
      <c r="K409" s="100"/>
    </row>
    <row r="410" spans="4:11" ht="14.25" x14ac:dyDescent="0.2">
      <c r="D410" s="100"/>
      <c r="E410" s="100"/>
      <c r="F410" s="100"/>
      <c r="G410" s="100"/>
      <c r="H410" s="100"/>
      <c r="I410" s="100"/>
      <c r="J410" s="100"/>
      <c r="K410" s="100"/>
    </row>
    <row r="411" spans="4:11" ht="14.25" x14ac:dyDescent="0.2">
      <c r="D411" s="100"/>
      <c r="E411" s="100"/>
      <c r="F411" s="100"/>
      <c r="G411" s="100"/>
      <c r="H411" s="100"/>
      <c r="I411" s="100"/>
      <c r="J411" s="100"/>
      <c r="K411" s="100"/>
    </row>
    <row r="412" spans="4:11" ht="14.25" x14ac:dyDescent="0.2">
      <c r="D412" s="100"/>
      <c r="E412" s="100"/>
      <c r="F412" s="100"/>
      <c r="G412" s="100"/>
      <c r="H412" s="100"/>
      <c r="I412" s="100"/>
      <c r="J412" s="100"/>
      <c r="K412" s="100"/>
    </row>
    <row r="413" spans="4:11" ht="14.25" x14ac:dyDescent="0.2">
      <c r="D413" s="100"/>
      <c r="E413" s="100"/>
      <c r="F413" s="100"/>
      <c r="G413" s="100"/>
      <c r="H413" s="100"/>
      <c r="I413" s="100"/>
      <c r="J413" s="100"/>
      <c r="K413" s="100"/>
    </row>
    <row r="414" spans="4:11" ht="14.25" x14ac:dyDescent="0.2">
      <c r="D414" s="100"/>
      <c r="E414" s="100"/>
      <c r="F414" s="100"/>
      <c r="G414" s="100"/>
      <c r="H414" s="100"/>
      <c r="I414" s="100"/>
      <c r="J414" s="100"/>
      <c r="K414" s="100"/>
    </row>
    <row r="415" spans="4:11" ht="14.25" x14ac:dyDescent="0.2">
      <c r="D415" s="100"/>
      <c r="E415" s="100"/>
      <c r="F415" s="100"/>
      <c r="G415" s="100"/>
      <c r="H415" s="100"/>
      <c r="I415" s="100"/>
      <c r="J415" s="100"/>
      <c r="K415" s="100"/>
    </row>
    <row r="416" spans="4:11" ht="14.25" x14ac:dyDescent="0.2">
      <c r="D416" s="100"/>
      <c r="E416" s="100"/>
      <c r="F416" s="100"/>
      <c r="G416" s="100"/>
      <c r="H416" s="100"/>
      <c r="I416" s="100"/>
      <c r="J416" s="100"/>
      <c r="K416" s="100"/>
    </row>
    <row r="417" spans="4:11" ht="14.25" x14ac:dyDescent="0.2">
      <c r="D417" s="100"/>
      <c r="E417" s="100"/>
      <c r="F417" s="100"/>
      <c r="G417" s="100"/>
      <c r="H417" s="100"/>
      <c r="I417" s="100"/>
      <c r="J417" s="100"/>
      <c r="K417" s="100"/>
    </row>
    <row r="418" spans="4:11" ht="14.25" x14ac:dyDescent="0.2">
      <c r="D418" s="100"/>
      <c r="E418" s="100"/>
      <c r="F418" s="100"/>
      <c r="G418" s="100"/>
      <c r="H418" s="100"/>
      <c r="I418" s="100"/>
      <c r="J418" s="100"/>
      <c r="K418" s="100"/>
    </row>
    <row r="419" spans="4:11" ht="14.25" x14ac:dyDescent="0.2">
      <c r="D419" s="100"/>
      <c r="E419" s="100"/>
      <c r="F419" s="100"/>
      <c r="G419" s="100"/>
      <c r="H419" s="100"/>
      <c r="I419" s="100"/>
      <c r="J419" s="100"/>
      <c r="K419" s="100"/>
    </row>
    <row r="420" spans="4:11" ht="14.25" x14ac:dyDescent="0.2">
      <c r="D420" s="100"/>
      <c r="E420" s="100"/>
      <c r="F420" s="100"/>
      <c r="G420" s="100"/>
      <c r="H420" s="100"/>
      <c r="I420" s="100"/>
      <c r="J420" s="100"/>
      <c r="K420" s="100"/>
    </row>
    <row r="421" spans="4:11" ht="14.25" x14ac:dyDescent="0.2">
      <c r="D421" s="100"/>
      <c r="E421" s="100"/>
      <c r="F421" s="100"/>
      <c r="G421" s="100"/>
      <c r="H421" s="100"/>
      <c r="I421" s="100"/>
      <c r="J421" s="100"/>
      <c r="K421" s="100"/>
    </row>
    <row r="422" spans="4:11" ht="14.25" x14ac:dyDescent="0.2">
      <c r="D422" s="100"/>
      <c r="E422" s="100"/>
      <c r="F422" s="100"/>
      <c r="G422" s="100"/>
      <c r="H422" s="100"/>
      <c r="I422" s="100"/>
      <c r="J422" s="100"/>
      <c r="K422" s="100"/>
    </row>
    <row r="423" spans="4:11" ht="14.25" x14ac:dyDescent="0.2">
      <c r="D423" s="100"/>
      <c r="E423" s="100"/>
      <c r="F423" s="100"/>
      <c r="G423" s="100"/>
      <c r="H423" s="100"/>
      <c r="I423" s="100"/>
      <c r="J423" s="100"/>
      <c r="K423" s="100"/>
    </row>
    <row r="424" spans="4:11" ht="14.25" x14ac:dyDescent="0.2">
      <c r="D424" s="100"/>
      <c r="E424" s="100"/>
      <c r="F424" s="100"/>
      <c r="G424" s="100"/>
      <c r="H424" s="100"/>
      <c r="I424" s="100"/>
      <c r="J424" s="100"/>
      <c r="K424" s="100"/>
    </row>
    <row r="425" spans="4:11" ht="14.25" x14ac:dyDescent="0.2">
      <c r="D425" s="100"/>
      <c r="E425" s="100"/>
      <c r="F425" s="100"/>
      <c r="G425" s="100"/>
      <c r="H425" s="100"/>
      <c r="I425" s="100"/>
      <c r="J425" s="100"/>
      <c r="K425" s="100"/>
    </row>
    <row r="426" spans="4:11" ht="14.25" x14ac:dyDescent="0.2">
      <c r="D426" s="100"/>
      <c r="E426" s="100"/>
      <c r="F426" s="100"/>
      <c r="G426" s="100"/>
      <c r="H426" s="100"/>
      <c r="I426" s="100"/>
      <c r="J426" s="100"/>
      <c r="K426" s="100"/>
    </row>
    <row r="427" spans="4:11" ht="14.25" x14ac:dyDescent="0.2">
      <c r="D427" s="100"/>
      <c r="E427" s="100"/>
      <c r="F427" s="100"/>
      <c r="G427" s="100"/>
      <c r="H427" s="100"/>
      <c r="I427" s="100"/>
      <c r="J427" s="100"/>
      <c r="K427" s="100"/>
    </row>
    <row r="428" spans="4:11" ht="14.25" x14ac:dyDescent="0.2">
      <c r="D428" s="100"/>
      <c r="E428" s="100"/>
      <c r="F428" s="100"/>
      <c r="G428" s="100"/>
      <c r="H428" s="100"/>
      <c r="I428" s="100"/>
      <c r="J428" s="100"/>
      <c r="K428" s="100"/>
    </row>
    <row r="429" spans="4:11" ht="14.25" x14ac:dyDescent="0.2">
      <c r="D429" s="100"/>
      <c r="E429" s="100"/>
      <c r="F429" s="100"/>
      <c r="G429" s="100"/>
      <c r="H429" s="100"/>
      <c r="I429" s="100"/>
      <c r="J429" s="100"/>
      <c r="K429" s="100"/>
    </row>
    <row r="430" spans="4:11" ht="14.25" x14ac:dyDescent="0.2">
      <c r="D430" s="100"/>
      <c r="E430" s="100"/>
      <c r="F430" s="100"/>
      <c r="G430" s="100"/>
      <c r="H430" s="100"/>
      <c r="I430" s="100"/>
      <c r="J430" s="100"/>
      <c r="K430" s="100"/>
    </row>
    <row r="431" spans="4:11" ht="14.25" x14ac:dyDescent="0.2">
      <c r="D431" s="100"/>
      <c r="E431" s="100"/>
      <c r="F431" s="100"/>
      <c r="G431" s="100"/>
      <c r="H431" s="100"/>
      <c r="I431" s="100"/>
      <c r="J431" s="100"/>
      <c r="K431" s="100"/>
    </row>
    <row r="432" spans="4:11" ht="14.25" x14ac:dyDescent="0.2">
      <c r="D432" s="100"/>
      <c r="E432" s="100"/>
      <c r="F432" s="100"/>
      <c r="G432" s="100"/>
      <c r="H432" s="100"/>
      <c r="I432" s="100"/>
      <c r="J432" s="100"/>
      <c r="K432" s="100"/>
    </row>
    <row r="433" spans="4:11" ht="14.25" x14ac:dyDescent="0.2">
      <c r="D433" s="100"/>
      <c r="E433" s="100"/>
      <c r="F433" s="100"/>
      <c r="G433" s="100"/>
      <c r="H433" s="100"/>
      <c r="I433" s="100"/>
      <c r="J433" s="100"/>
      <c r="K433" s="100"/>
    </row>
    <row r="434" spans="4:11" ht="14.25" x14ac:dyDescent="0.2">
      <c r="D434" s="100"/>
      <c r="E434" s="100"/>
      <c r="F434" s="100"/>
      <c r="G434" s="100"/>
      <c r="H434" s="100"/>
      <c r="I434" s="100"/>
      <c r="J434" s="100"/>
      <c r="K434" s="100"/>
    </row>
    <row r="435" spans="4:11" ht="14.25" x14ac:dyDescent="0.2">
      <c r="D435" s="100"/>
      <c r="E435" s="100"/>
      <c r="F435" s="100"/>
      <c r="G435" s="100"/>
      <c r="H435" s="100"/>
      <c r="I435" s="100"/>
      <c r="J435" s="100"/>
      <c r="K435" s="100"/>
    </row>
    <row r="436" spans="4:11" ht="14.25" x14ac:dyDescent="0.2">
      <c r="D436" s="100"/>
      <c r="E436" s="100"/>
      <c r="F436" s="100"/>
      <c r="G436" s="100"/>
      <c r="H436" s="100"/>
      <c r="I436" s="100"/>
      <c r="J436" s="100"/>
      <c r="K436" s="100"/>
    </row>
    <row r="437" spans="4:11" ht="14.25" x14ac:dyDescent="0.2">
      <c r="D437" s="100"/>
      <c r="E437" s="100"/>
      <c r="F437" s="100"/>
      <c r="G437" s="100"/>
      <c r="H437" s="100"/>
      <c r="I437" s="100"/>
      <c r="J437" s="100"/>
      <c r="K437" s="100"/>
    </row>
    <row r="438" spans="4:11" ht="14.25" x14ac:dyDescent="0.2">
      <c r="D438" s="100"/>
      <c r="E438" s="100"/>
      <c r="F438" s="100"/>
      <c r="G438" s="100"/>
      <c r="H438" s="100"/>
      <c r="I438" s="100"/>
      <c r="J438" s="100"/>
      <c r="K438" s="100"/>
    </row>
    <row r="439" spans="4:11" ht="14.25" x14ac:dyDescent="0.2">
      <c r="D439" s="100"/>
      <c r="E439" s="100"/>
      <c r="F439" s="100"/>
      <c r="G439" s="100"/>
      <c r="H439" s="100"/>
      <c r="I439" s="100"/>
      <c r="J439" s="100"/>
      <c r="K439" s="100"/>
    </row>
    <row r="440" spans="4:11" ht="14.25" x14ac:dyDescent="0.2">
      <c r="D440" s="100"/>
      <c r="E440" s="100"/>
      <c r="F440" s="100"/>
      <c r="G440" s="100"/>
      <c r="H440" s="100"/>
      <c r="I440" s="100"/>
      <c r="J440" s="100"/>
      <c r="K440" s="100"/>
    </row>
    <row r="441" spans="4:11" ht="14.25" x14ac:dyDescent="0.2">
      <c r="D441" s="100"/>
      <c r="E441" s="100"/>
      <c r="F441" s="100"/>
      <c r="G441" s="100"/>
      <c r="H441" s="100"/>
      <c r="I441" s="100"/>
      <c r="J441" s="100"/>
      <c r="K441" s="100"/>
    </row>
    <row r="442" spans="4:11" ht="14.25" x14ac:dyDescent="0.2">
      <c r="D442" s="100"/>
      <c r="E442" s="100"/>
      <c r="F442" s="100"/>
      <c r="G442" s="100"/>
      <c r="H442" s="100"/>
      <c r="I442" s="100"/>
      <c r="J442" s="100"/>
      <c r="K442" s="100"/>
    </row>
    <row r="443" spans="4:11" ht="14.25" x14ac:dyDescent="0.2">
      <c r="D443" s="100"/>
      <c r="E443" s="100"/>
      <c r="F443" s="100"/>
      <c r="G443" s="100"/>
      <c r="H443" s="100"/>
      <c r="I443" s="100"/>
      <c r="J443" s="100"/>
      <c r="K443" s="100"/>
    </row>
    <row r="444" spans="4:11" ht="14.25" x14ac:dyDescent="0.2">
      <c r="D444" s="100"/>
      <c r="E444" s="100"/>
      <c r="F444" s="100"/>
      <c r="G444" s="100"/>
      <c r="H444" s="100"/>
      <c r="I444" s="100"/>
      <c r="J444" s="100"/>
      <c r="K444" s="100"/>
    </row>
    <row r="445" spans="4:11" ht="14.25" x14ac:dyDescent="0.2">
      <c r="D445" s="100"/>
      <c r="E445" s="100"/>
      <c r="F445" s="100"/>
      <c r="G445" s="100"/>
      <c r="H445" s="100"/>
      <c r="I445" s="100"/>
      <c r="J445" s="100"/>
      <c r="K445" s="100"/>
    </row>
    <row r="446" spans="4:11" ht="14.25" x14ac:dyDescent="0.2">
      <c r="D446" s="100"/>
      <c r="E446" s="100"/>
      <c r="F446" s="100"/>
      <c r="G446" s="100"/>
      <c r="H446" s="100"/>
      <c r="I446" s="100"/>
      <c r="J446" s="100"/>
      <c r="K446" s="100"/>
    </row>
    <row r="447" spans="4:11" ht="14.25" x14ac:dyDescent="0.2">
      <c r="D447" s="100"/>
      <c r="E447" s="100"/>
      <c r="F447" s="100"/>
      <c r="G447" s="100"/>
      <c r="H447" s="100"/>
      <c r="I447" s="100"/>
      <c r="J447" s="100"/>
      <c r="K447" s="100"/>
    </row>
    <row r="448" spans="4:11" ht="14.25" x14ac:dyDescent="0.2">
      <c r="D448" s="100"/>
      <c r="E448" s="100"/>
      <c r="F448" s="100"/>
      <c r="G448" s="100"/>
      <c r="H448" s="100"/>
      <c r="I448" s="100"/>
      <c r="J448" s="100"/>
      <c r="K448" s="100"/>
    </row>
    <row r="449" spans="4:11" ht="14.25" x14ac:dyDescent="0.2">
      <c r="D449" s="100"/>
      <c r="E449" s="100"/>
      <c r="F449" s="100"/>
      <c r="G449" s="100"/>
      <c r="H449" s="100"/>
      <c r="I449" s="100"/>
      <c r="J449" s="100"/>
      <c r="K449" s="100"/>
    </row>
    <row r="450" spans="4:11" ht="14.25" x14ac:dyDescent="0.2">
      <c r="D450" s="100"/>
      <c r="E450" s="100"/>
      <c r="F450" s="100"/>
      <c r="G450" s="100"/>
      <c r="H450" s="100"/>
      <c r="I450" s="100"/>
      <c r="J450" s="100"/>
      <c r="K450" s="100"/>
    </row>
    <row r="451" spans="4:11" ht="14.25" x14ac:dyDescent="0.2">
      <c r="D451" s="100"/>
      <c r="E451" s="100"/>
      <c r="F451" s="100"/>
      <c r="G451" s="100"/>
      <c r="H451" s="100"/>
      <c r="I451" s="100"/>
      <c r="J451" s="100"/>
      <c r="K451" s="100"/>
    </row>
    <row r="452" spans="4:11" ht="14.25" x14ac:dyDescent="0.2">
      <c r="D452" s="100"/>
      <c r="E452" s="100"/>
      <c r="F452" s="100"/>
      <c r="G452" s="100"/>
      <c r="H452" s="100"/>
      <c r="I452" s="100"/>
      <c r="J452" s="100"/>
      <c r="K452" s="100"/>
    </row>
    <row r="453" spans="4:11" ht="14.25" x14ac:dyDescent="0.2">
      <c r="D453" s="100"/>
      <c r="E453" s="100"/>
      <c r="F453" s="100"/>
      <c r="G453" s="100"/>
      <c r="H453" s="100"/>
      <c r="I453" s="100"/>
      <c r="J453" s="100"/>
      <c r="K453" s="100"/>
    </row>
    <row r="454" spans="4:11" ht="14.25" x14ac:dyDescent="0.2">
      <c r="D454" s="100"/>
      <c r="E454" s="100"/>
      <c r="F454" s="100"/>
      <c r="G454" s="100"/>
      <c r="H454" s="100"/>
      <c r="I454" s="100"/>
      <c r="J454" s="100"/>
      <c r="K454" s="100"/>
    </row>
    <row r="455" spans="4:11" ht="14.25" x14ac:dyDescent="0.2">
      <c r="D455" s="100"/>
      <c r="E455" s="100"/>
      <c r="F455" s="100"/>
      <c r="G455" s="100"/>
      <c r="H455" s="100"/>
      <c r="I455" s="100"/>
      <c r="J455" s="100"/>
      <c r="K455" s="100"/>
    </row>
    <row r="456" spans="4:11" ht="14.25" x14ac:dyDescent="0.2">
      <c r="D456" s="100"/>
      <c r="E456" s="100"/>
      <c r="F456" s="100"/>
      <c r="G456" s="100"/>
      <c r="H456" s="100"/>
      <c r="I456" s="100"/>
      <c r="J456" s="100"/>
      <c r="K456" s="100"/>
    </row>
    <row r="457" spans="4:11" ht="14.25" x14ac:dyDescent="0.2">
      <c r="D457" s="100"/>
      <c r="E457" s="100"/>
      <c r="F457" s="100"/>
      <c r="G457" s="100"/>
      <c r="H457" s="100"/>
      <c r="I457" s="100"/>
      <c r="J457" s="100"/>
      <c r="K457" s="100"/>
    </row>
    <row r="458" spans="4:11" ht="14.25" x14ac:dyDescent="0.2">
      <c r="D458" s="100"/>
      <c r="E458" s="100"/>
      <c r="F458" s="100"/>
      <c r="G458" s="100"/>
      <c r="H458" s="100"/>
      <c r="I458" s="100"/>
      <c r="J458" s="100"/>
      <c r="K458" s="100"/>
    </row>
    <row r="459" spans="4:11" ht="14.25" x14ac:dyDescent="0.2">
      <c r="D459" s="100"/>
      <c r="E459" s="100"/>
      <c r="F459" s="100"/>
      <c r="G459" s="100"/>
      <c r="H459" s="100"/>
      <c r="I459" s="100"/>
      <c r="J459" s="100"/>
      <c r="K459" s="100"/>
    </row>
    <row r="460" spans="4:11" ht="14.25" x14ac:dyDescent="0.2">
      <c r="D460" s="100"/>
      <c r="E460" s="100"/>
      <c r="F460" s="100"/>
      <c r="G460" s="100"/>
      <c r="H460" s="100"/>
      <c r="I460" s="100"/>
      <c r="J460" s="100"/>
      <c r="K460" s="100"/>
    </row>
    <row r="461" spans="4:11" ht="14.25" x14ac:dyDescent="0.2">
      <c r="D461" s="100"/>
      <c r="E461" s="100"/>
      <c r="F461" s="100"/>
      <c r="G461" s="100"/>
      <c r="H461" s="100"/>
      <c r="I461" s="100"/>
      <c r="J461" s="100"/>
      <c r="K461" s="100"/>
    </row>
    <row r="462" spans="4:11" ht="14.25" x14ac:dyDescent="0.2">
      <c r="D462" s="100"/>
      <c r="E462" s="100"/>
      <c r="F462" s="100"/>
      <c r="G462" s="100"/>
      <c r="H462" s="100"/>
      <c r="I462" s="100"/>
      <c r="J462" s="100"/>
      <c r="K462" s="100"/>
    </row>
    <row r="463" spans="4:11" ht="14.25" x14ac:dyDescent="0.2">
      <c r="D463" s="100"/>
      <c r="E463" s="100"/>
      <c r="F463" s="100"/>
      <c r="G463" s="100"/>
      <c r="H463" s="100"/>
      <c r="I463" s="100"/>
      <c r="J463" s="100"/>
      <c r="K463" s="100"/>
    </row>
    <row r="464" spans="4:11" ht="14.25" x14ac:dyDescent="0.2">
      <c r="D464" s="100"/>
      <c r="E464" s="100"/>
      <c r="F464" s="100"/>
      <c r="G464" s="100"/>
      <c r="H464" s="100"/>
      <c r="I464" s="100"/>
      <c r="J464" s="100"/>
      <c r="K464" s="100"/>
    </row>
    <row r="465" spans="4:11" ht="14.25" x14ac:dyDescent="0.2">
      <c r="D465" s="100"/>
      <c r="E465" s="100"/>
      <c r="F465" s="100"/>
      <c r="G465" s="100"/>
      <c r="H465" s="100"/>
      <c r="I465" s="100"/>
      <c r="J465" s="100"/>
      <c r="K465" s="100"/>
    </row>
    <row r="466" spans="4:11" ht="14.25" x14ac:dyDescent="0.2">
      <c r="D466" s="100"/>
      <c r="E466" s="100"/>
      <c r="F466" s="100"/>
      <c r="G466" s="100"/>
      <c r="H466" s="100"/>
      <c r="I466" s="100"/>
      <c r="J466" s="100"/>
      <c r="K466" s="100"/>
    </row>
    <row r="467" spans="4:11" ht="14.25" x14ac:dyDescent="0.2">
      <c r="D467" s="100"/>
      <c r="E467" s="100"/>
      <c r="F467" s="100"/>
      <c r="G467" s="100"/>
      <c r="H467" s="100"/>
      <c r="I467" s="100"/>
      <c r="J467" s="100"/>
      <c r="K467" s="100"/>
    </row>
    <row r="468" spans="4:11" ht="14.25" x14ac:dyDescent="0.2">
      <c r="D468" s="100"/>
      <c r="E468" s="100"/>
      <c r="F468" s="100"/>
      <c r="G468" s="100"/>
      <c r="H468" s="100"/>
      <c r="I468" s="100"/>
      <c r="J468" s="100"/>
      <c r="K468" s="100"/>
    </row>
    <row r="469" spans="4:11" ht="14.25" x14ac:dyDescent="0.2">
      <c r="D469" s="100"/>
      <c r="E469" s="100"/>
      <c r="F469" s="100"/>
      <c r="G469" s="100"/>
      <c r="H469" s="100"/>
      <c r="I469" s="100"/>
      <c r="J469" s="100"/>
      <c r="K469" s="100"/>
    </row>
    <row r="470" spans="4:11" ht="14.25" x14ac:dyDescent="0.2">
      <c r="D470" s="100"/>
      <c r="E470" s="100"/>
      <c r="F470" s="100"/>
      <c r="G470" s="100"/>
      <c r="H470" s="100"/>
      <c r="I470" s="100"/>
      <c r="J470" s="100"/>
      <c r="K470" s="100"/>
    </row>
    <row r="471" spans="4:11" ht="14.25" x14ac:dyDescent="0.2">
      <c r="D471" s="100"/>
      <c r="E471" s="100"/>
      <c r="F471" s="100"/>
      <c r="G471" s="100"/>
      <c r="H471" s="100"/>
      <c r="I471" s="100"/>
      <c r="J471" s="100"/>
      <c r="K471" s="100"/>
    </row>
    <row r="472" spans="4:11" ht="14.25" x14ac:dyDescent="0.2">
      <c r="D472" s="100"/>
      <c r="E472" s="100"/>
      <c r="F472" s="100"/>
      <c r="G472" s="100"/>
      <c r="H472" s="100"/>
      <c r="I472" s="100"/>
      <c r="J472" s="100"/>
      <c r="K472" s="100"/>
    </row>
    <row r="473" spans="4:11" ht="14.25" x14ac:dyDescent="0.2">
      <c r="D473" s="100"/>
      <c r="E473" s="100"/>
      <c r="F473" s="100"/>
      <c r="G473" s="100"/>
      <c r="H473" s="100"/>
      <c r="I473" s="100"/>
      <c r="J473" s="100"/>
      <c r="K473" s="100"/>
    </row>
    <row r="474" spans="4:11" ht="14.25" x14ac:dyDescent="0.2">
      <c r="D474" s="100"/>
      <c r="E474" s="100"/>
      <c r="F474" s="100"/>
      <c r="G474" s="100"/>
      <c r="H474" s="100"/>
      <c r="I474" s="100"/>
      <c r="J474" s="100"/>
      <c r="K474" s="100"/>
    </row>
    <row r="475" spans="4:11" ht="14.25" x14ac:dyDescent="0.2">
      <c r="D475" s="100"/>
      <c r="E475" s="100"/>
      <c r="F475" s="100"/>
      <c r="G475" s="100"/>
      <c r="H475" s="100"/>
      <c r="I475" s="100"/>
      <c r="J475" s="100"/>
      <c r="K475" s="100"/>
    </row>
    <row r="476" spans="4:11" ht="14.25" x14ac:dyDescent="0.2">
      <c r="D476" s="100"/>
      <c r="E476" s="100"/>
      <c r="F476" s="100"/>
      <c r="G476" s="100"/>
      <c r="H476" s="100"/>
      <c r="I476" s="100"/>
      <c r="J476" s="100"/>
      <c r="K476" s="100"/>
    </row>
    <row r="477" spans="4:11" ht="14.25" x14ac:dyDescent="0.2">
      <c r="D477" s="100"/>
      <c r="E477" s="100"/>
      <c r="F477" s="100"/>
      <c r="G477" s="100"/>
      <c r="H477" s="100"/>
      <c r="I477" s="100"/>
      <c r="J477" s="100"/>
      <c r="K477" s="100"/>
    </row>
    <row r="478" spans="4:11" ht="14.25" x14ac:dyDescent="0.2">
      <c r="D478" s="100"/>
      <c r="E478" s="100"/>
      <c r="F478" s="100"/>
      <c r="G478" s="100"/>
      <c r="H478" s="100"/>
      <c r="I478" s="100"/>
      <c r="J478" s="100"/>
      <c r="K478" s="100"/>
    </row>
    <row r="479" spans="4:11" ht="14.25" x14ac:dyDescent="0.2">
      <c r="D479" s="100"/>
      <c r="E479" s="100"/>
      <c r="F479" s="100"/>
      <c r="G479" s="100"/>
      <c r="H479" s="100"/>
      <c r="I479" s="100"/>
      <c r="J479" s="100"/>
      <c r="K479" s="100"/>
    </row>
    <row r="480" spans="4:11" ht="14.25" x14ac:dyDescent="0.2">
      <c r="D480" s="100"/>
      <c r="E480" s="100"/>
      <c r="F480" s="100"/>
      <c r="G480" s="100"/>
      <c r="H480" s="100"/>
      <c r="I480" s="100"/>
      <c r="J480" s="100"/>
      <c r="K480" s="100"/>
    </row>
    <row r="481" spans="4:11" ht="14.25" x14ac:dyDescent="0.2">
      <c r="D481" s="100"/>
      <c r="E481" s="100"/>
      <c r="F481" s="100"/>
      <c r="G481" s="100"/>
      <c r="H481" s="100"/>
      <c r="I481" s="100"/>
      <c r="J481" s="100"/>
      <c r="K481" s="100"/>
    </row>
    <row r="482" spans="4:11" ht="14.25" x14ac:dyDescent="0.2">
      <c r="D482" s="100"/>
      <c r="E482" s="100"/>
      <c r="F482" s="100"/>
      <c r="G482" s="100"/>
      <c r="H482" s="100"/>
      <c r="I482" s="100"/>
      <c r="J482" s="100"/>
      <c r="K482" s="100"/>
    </row>
    <row r="483" spans="4:11" ht="14.25" x14ac:dyDescent="0.2">
      <c r="D483" s="100"/>
      <c r="E483" s="100"/>
      <c r="F483" s="100"/>
      <c r="G483" s="100"/>
      <c r="H483" s="100"/>
      <c r="I483" s="100"/>
      <c r="J483" s="100"/>
      <c r="K483" s="100"/>
    </row>
    <row r="484" spans="4:11" ht="14.25" x14ac:dyDescent="0.2">
      <c r="D484" s="100"/>
      <c r="E484" s="100"/>
      <c r="F484" s="100"/>
      <c r="G484" s="100"/>
      <c r="H484" s="100"/>
      <c r="I484" s="100"/>
      <c r="J484" s="100"/>
      <c r="K484" s="100"/>
    </row>
    <row r="485" spans="4:11" ht="14.25" x14ac:dyDescent="0.2">
      <c r="D485" s="100"/>
      <c r="E485" s="100"/>
      <c r="F485" s="100"/>
      <c r="G485" s="100"/>
      <c r="H485" s="100"/>
      <c r="I485" s="100"/>
      <c r="J485" s="100"/>
      <c r="K485" s="100"/>
    </row>
    <row r="486" spans="4:11" ht="14.25" x14ac:dyDescent="0.2">
      <c r="D486" s="100"/>
      <c r="E486" s="100"/>
      <c r="F486" s="100"/>
      <c r="G486" s="100"/>
      <c r="H486" s="100"/>
      <c r="I486" s="100"/>
      <c r="J486" s="100"/>
      <c r="K486" s="100"/>
    </row>
    <row r="487" spans="4:11" ht="14.25" x14ac:dyDescent="0.2">
      <c r="D487" s="100"/>
      <c r="E487" s="100"/>
      <c r="F487" s="100"/>
      <c r="G487" s="100"/>
      <c r="H487" s="100"/>
      <c r="I487" s="100"/>
      <c r="J487" s="100"/>
      <c r="K487" s="100"/>
    </row>
    <row r="488" spans="4:11" ht="14.25" x14ac:dyDescent="0.2">
      <c r="D488" s="100"/>
      <c r="E488" s="100"/>
      <c r="F488" s="100"/>
      <c r="G488" s="100"/>
      <c r="H488" s="100"/>
      <c r="I488" s="100"/>
      <c r="J488" s="100"/>
      <c r="K488" s="100"/>
    </row>
    <row r="489" spans="4:11" ht="14.25" x14ac:dyDescent="0.2">
      <c r="D489" s="100"/>
      <c r="E489" s="100"/>
      <c r="F489" s="100"/>
      <c r="G489" s="100"/>
      <c r="H489" s="100"/>
      <c r="I489" s="100"/>
      <c r="J489" s="100"/>
      <c r="K489" s="100"/>
    </row>
    <row r="490" spans="4:11" ht="14.25" x14ac:dyDescent="0.2">
      <c r="D490" s="100"/>
      <c r="E490" s="100"/>
      <c r="F490" s="100"/>
      <c r="G490" s="100"/>
      <c r="H490" s="100"/>
      <c r="I490" s="100"/>
      <c r="J490" s="100"/>
      <c r="K490" s="100"/>
    </row>
    <row r="491" spans="4:11" ht="14.25" x14ac:dyDescent="0.2">
      <c r="D491" s="100"/>
      <c r="E491" s="100"/>
      <c r="F491" s="100"/>
      <c r="G491" s="100"/>
      <c r="H491" s="100"/>
      <c r="I491" s="100"/>
      <c r="J491" s="100"/>
      <c r="K491" s="100"/>
    </row>
    <row r="492" spans="4:11" ht="14.25" x14ac:dyDescent="0.2">
      <c r="D492" s="100"/>
      <c r="E492" s="100"/>
      <c r="F492" s="100"/>
      <c r="G492" s="100"/>
      <c r="H492" s="100"/>
      <c r="I492" s="100"/>
      <c r="J492" s="100"/>
      <c r="K492" s="100"/>
    </row>
    <row r="493" spans="4:11" ht="14.25" x14ac:dyDescent="0.2">
      <c r="D493" s="100"/>
      <c r="E493" s="100"/>
      <c r="F493" s="100"/>
      <c r="G493" s="100"/>
      <c r="H493" s="100"/>
      <c r="I493" s="100"/>
      <c r="J493" s="100"/>
      <c r="K493" s="100"/>
    </row>
    <row r="494" spans="4:11" ht="14.25" x14ac:dyDescent="0.2">
      <c r="D494" s="100"/>
      <c r="E494" s="100"/>
      <c r="F494" s="100"/>
      <c r="G494" s="100"/>
      <c r="H494" s="100"/>
      <c r="I494" s="100"/>
      <c r="J494" s="100"/>
      <c r="K494" s="100"/>
    </row>
    <row r="495" spans="4:11" ht="14.25" x14ac:dyDescent="0.2">
      <c r="D495" s="100"/>
      <c r="E495" s="100"/>
      <c r="F495" s="100"/>
      <c r="G495" s="100"/>
      <c r="H495" s="100"/>
      <c r="I495" s="100"/>
      <c r="J495" s="100"/>
      <c r="K495" s="100"/>
    </row>
    <row r="496" spans="4:11" ht="14.25" x14ac:dyDescent="0.2">
      <c r="D496" s="100"/>
      <c r="E496" s="100"/>
      <c r="F496" s="100"/>
      <c r="G496" s="100"/>
      <c r="H496" s="100"/>
      <c r="I496" s="100"/>
      <c r="J496" s="100"/>
      <c r="K496" s="100"/>
    </row>
    <row r="497" spans="4:11" ht="14.25" x14ac:dyDescent="0.2">
      <c r="D497" s="100"/>
      <c r="E497" s="100"/>
      <c r="F497" s="100"/>
      <c r="G497" s="100"/>
      <c r="H497" s="100"/>
      <c r="I497" s="100"/>
      <c r="J497" s="100"/>
      <c r="K497" s="100"/>
    </row>
    <row r="498" spans="4:11" ht="14.25" x14ac:dyDescent="0.2">
      <c r="D498" s="100"/>
      <c r="E498" s="100"/>
      <c r="F498" s="100"/>
      <c r="G498" s="100"/>
      <c r="H498" s="100"/>
      <c r="I498" s="100"/>
      <c r="J498" s="100"/>
      <c r="K498" s="100"/>
    </row>
    <row r="499" spans="4:11" ht="14.25" x14ac:dyDescent="0.2">
      <c r="D499" s="100"/>
      <c r="E499" s="100"/>
      <c r="F499" s="100"/>
      <c r="G499" s="100"/>
      <c r="H499" s="100"/>
      <c r="I499" s="100"/>
      <c r="J499" s="100"/>
      <c r="K499" s="100"/>
    </row>
    <row r="500" spans="4:11" ht="14.25" x14ac:dyDescent="0.2">
      <c r="D500" s="100"/>
      <c r="E500" s="100"/>
      <c r="F500" s="100"/>
      <c r="G500" s="100"/>
      <c r="H500" s="100"/>
      <c r="I500" s="100"/>
      <c r="J500" s="100"/>
      <c r="K500" s="100"/>
    </row>
    <row r="501" spans="4:11" ht="14.25" x14ac:dyDescent="0.2">
      <c r="D501" s="100"/>
      <c r="E501" s="100"/>
      <c r="F501" s="100"/>
      <c r="G501" s="100"/>
      <c r="H501" s="100"/>
      <c r="I501" s="100"/>
      <c r="J501" s="100"/>
      <c r="K501" s="100"/>
    </row>
    <row r="502" spans="4:11" ht="14.25" x14ac:dyDescent="0.2">
      <c r="D502" s="100"/>
      <c r="E502" s="100"/>
      <c r="F502" s="100"/>
      <c r="G502" s="100"/>
      <c r="H502" s="100"/>
      <c r="I502" s="100"/>
      <c r="J502" s="100"/>
      <c r="K502" s="100"/>
    </row>
    <row r="503" spans="4:11" ht="14.25" x14ac:dyDescent="0.2">
      <c r="D503" s="100"/>
      <c r="E503" s="100"/>
      <c r="F503" s="100"/>
      <c r="G503" s="100"/>
      <c r="H503" s="100"/>
      <c r="I503" s="100"/>
      <c r="J503" s="100"/>
      <c r="K503" s="100"/>
    </row>
    <row r="504" spans="4:11" ht="14.25" x14ac:dyDescent="0.2">
      <c r="D504" s="100"/>
      <c r="E504" s="100"/>
      <c r="F504" s="100"/>
      <c r="G504" s="100"/>
      <c r="H504" s="100"/>
      <c r="I504" s="100"/>
      <c r="J504" s="100"/>
      <c r="K504" s="100"/>
    </row>
    <row r="505" spans="4:11" ht="14.25" x14ac:dyDescent="0.2">
      <c r="D505" s="100"/>
      <c r="E505" s="100"/>
      <c r="F505" s="100"/>
      <c r="G505" s="100"/>
      <c r="H505" s="100"/>
      <c r="I505" s="100"/>
      <c r="J505" s="100"/>
      <c r="K505" s="100"/>
    </row>
    <row r="506" spans="4:11" ht="14.25" x14ac:dyDescent="0.2">
      <c r="D506" s="100"/>
      <c r="E506" s="100"/>
      <c r="F506" s="100"/>
      <c r="G506" s="100"/>
      <c r="H506" s="100"/>
      <c r="I506" s="100"/>
      <c r="J506" s="100"/>
      <c r="K506" s="100"/>
    </row>
    <row r="507" spans="4:11" ht="14.25" x14ac:dyDescent="0.2">
      <c r="D507" s="100"/>
      <c r="E507" s="100"/>
      <c r="F507" s="100"/>
      <c r="G507" s="100"/>
      <c r="H507" s="100"/>
      <c r="I507" s="100"/>
      <c r="J507" s="100"/>
      <c r="K507" s="100"/>
    </row>
    <row r="508" spans="4:11" ht="14.25" x14ac:dyDescent="0.2">
      <c r="D508" s="100"/>
      <c r="E508" s="100"/>
      <c r="F508" s="100"/>
      <c r="G508" s="100"/>
      <c r="H508" s="100"/>
      <c r="I508" s="100"/>
      <c r="J508" s="100"/>
      <c r="K508" s="100"/>
    </row>
    <row r="509" spans="4:11" ht="14.25" x14ac:dyDescent="0.2">
      <c r="D509" s="100"/>
      <c r="E509" s="100"/>
      <c r="F509" s="100"/>
      <c r="G509" s="100"/>
      <c r="H509" s="100"/>
      <c r="I509" s="100"/>
      <c r="J509" s="100"/>
      <c r="K509" s="100"/>
    </row>
    <row r="510" spans="4:11" ht="14.25" x14ac:dyDescent="0.2">
      <c r="D510" s="100"/>
      <c r="E510" s="100"/>
      <c r="F510" s="100"/>
      <c r="G510" s="100"/>
      <c r="H510" s="100"/>
      <c r="I510" s="100"/>
      <c r="J510" s="100"/>
      <c r="K510" s="100"/>
    </row>
    <row r="511" spans="4:11" ht="14.25" x14ac:dyDescent="0.2">
      <c r="D511" s="100"/>
      <c r="E511" s="100"/>
      <c r="F511" s="100"/>
      <c r="G511" s="100"/>
      <c r="H511" s="100"/>
      <c r="I511" s="100"/>
      <c r="J511" s="100"/>
      <c r="K511" s="100"/>
    </row>
    <row r="512" spans="4:11" ht="14.25" x14ac:dyDescent="0.2">
      <c r="D512" s="100"/>
      <c r="E512" s="100"/>
      <c r="F512" s="100"/>
      <c r="G512" s="100"/>
      <c r="H512" s="100"/>
      <c r="I512" s="100"/>
      <c r="J512" s="100"/>
      <c r="K512" s="100"/>
    </row>
    <row r="513" spans="4:11" ht="14.25" x14ac:dyDescent="0.2">
      <c r="D513" s="100"/>
      <c r="E513" s="100"/>
      <c r="F513" s="100"/>
      <c r="G513" s="100"/>
      <c r="H513" s="100"/>
      <c r="I513" s="100"/>
      <c r="J513" s="100"/>
      <c r="K513" s="100"/>
    </row>
    <row r="514" spans="4:11" ht="14.25" x14ac:dyDescent="0.2">
      <c r="D514" s="100"/>
      <c r="E514" s="100"/>
      <c r="F514" s="100"/>
      <c r="G514" s="100"/>
      <c r="H514" s="100"/>
      <c r="I514" s="100"/>
      <c r="J514" s="100"/>
      <c r="K514" s="100"/>
    </row>
    <row r="515" spans="4:11" ht="14.25" x14ac:dyDescent="0.2">
      <c r="D515" s="100"/>
      <c r="E515" s="100"/>
      <c r="F515" s="100"/>
      <c r="G515" s="100"/>
      <c r="H515" s="100"/>
      <c r="I515" s="100"/>
      <c r="J515" s="100"/>
      <c r="K515" s="100"/>
    </row>
    <row r="516" spans="4:11" ht="14.25" x14ac:dyDescent="0.2">
      <c r="D516" s="100"/>
      <c r="E516" s="100"/>
      <c r="F516" s="100"/>
      <c r="G516" s="100"/>
      <c r="H516" s="100"/>
      <c r="I516" s="100"/>
      <c r="J516" s="100"/>
      <c r="K516" s="100"/>
    </row>
    <row r="517" spans="4:11" ht="14.25" x14ac:dyDescent="0.2">
      <c r="D517" s="100"/>
      <c r="E517" s="100"/>
      <c r="F517" s="100"/>
      <c r="G517" s="100"/>
      <c r="H517" s="100"/>
      <c r="I517" s="100"/>
      <c r="J517" s="100"/>
      <c r="K517" s="100"/>
    </row>
    <row r="518" spans="4:11" ht="14.25" x14ac:dyDescent="0.2">
      <c r="D518" s="100"/>
      <c r="E518" s="100"/>
      <c r="F518" s="100"/>
      <c r="G518" s="100"/>
      <c r="H518" s="100"/>
      <c r="I518" s="100"/>
      <c r="J518" s="100"/>
      <c r="K518" s="100"/>
    </row>
    <row r="519" spans="4:11" ht="14.25" x14ac:dyDescent="0.2">
      <c r="D519" s="100"/>
      <c r="E519" s="100"/>
      <c r="F519" s="100"/>
      <c r="G519" s="100"/>
      <c r="H519" s="100"/>
      <c r="I519" s="100"/>
      <c r="J519" s="100"/>
      <c r="K519" s="100"/>
    </row>
    <row r="520" spans="4:11" ht="14.25" x14ac:dyDescent="0.2">
      <c r="D520" s="100"/>
      <c r="E520" s="100"/>
      <c r="F520" s="100"/>
      <c r="G520" s="100"/>
      <c r="H520" s="100"/>
      <c r="I520" s="100"/>
      <c r="J520" s="100"/>
      <c r="K520" s="100"/>
    </row>
    <row r="521" spans="4:11" ht="14.25" x14ac:dyDescent="0.2">
      <c r="D521" s="100"/>
      <c r="E521" s="100"/>
      <c r="F521" s="100"/>
      <c r="G521" s="100"/>
      <c r="H521" s="100"/>
      <c r="I521" s="100"/>
      <c r="J521" s="100"/>
      <c r="K521" s="100"/>
    </row>
    <row r="522" spans="4:11" ht="14.25" x14ac:dyDescent="0.2">
      <c r="D522" s="100"/>
      <c r="E522" s="100"/>
      <c r="F522" s="100"/>
      <c r="G522" s="100"/>
      <c r="H522" s="100"/>
      <c r="I522" s="100"/>
      <c r="J522" s="100"/>
      <c r="K522" s="100"/>
    </row>
    <row r="523" spans="4:11" ht="14.25" x14ac:dyDescent="0.2">
      <c r="D523" s="100"/>
      <c r="E523" s="100"/>
      <c r="F523" s="100"/>
      <c r="G523" s="100"/>
      <c r="H523" s="100"/>
      <c r="I523" s="100"/>
      <c r="J523" s="100"/>
      <c r="K523" s="100"/>
    </row>
    <row r="524" spans="4:11" ht="14.25" x14ac:dyDescent="0.2">
      <c r="D524" s="100"/>
      <c r="E524" s="100"/>
      <c r="F524" s="100"/>
      <c r="G524" s="100"/>
      <c r="H524" s="100"/>
      <c r="I524" s="100"/>
      <c r="J524" s="100"/>
      <c r="K524" s="100"/>
    </row>
    <row r="525" spans="4:11" ht="14.25" x14ac:dyDescent="0.2">
      <c r="D525" s="100"/>
      <c r="E525" s="100"/>
      <c r="F525" s="100"/>
      <c r="G525" s="100"/>
      <c r="H525" s="100"/>
      <c r="I525" s="100"/>
      <c r="J525" s="100"/>
      <c r="K525" s="100"/>
    </row>
    <row r="526" spans="4:11" ht="14.25" x14ac:dyDescent="0.2">
      <c r="D526" s="100"/>
      <c r="E526" s="100"/>
      <c r="F526" s="100"/>
      <c r="G526" s="100"/>
      <c r="H526" s="100"/>
      <c r="I526" s="100"/>
      <c r="J526" s="100"/>
      <c r="K526" s="100"/>
    </row>
    <row r="527" spans="4:11" ht="14.25" x14ac:dyDescent="0.2">
      <c r="D527" s="100"/>
      <c r="E527" s="100"/>
      <c r="F527" s="100"/>
      <c r="G527" s="100"/>
      <c r="H527" s="100"/>
      <c r="I527" s="100"/>
      <c r="J527" s="100"/>
      <c r="K527" s="100"/>
    </row>
    <row r="528" spans="4:11" ht="14.25" x14ac:dyDescent="0.2">
      <c r="D528" s="100"/>
      <c r="E528" s="100"/>
      <c r="F528" s="100"/>
      <c r="G528" s="100"/>
      <c r="H528" s="100"/>
      <c r="I528" s="100"/>
      <c r="J528" s="100"/>
      <c r="K528" s="100"/>
    </row>
    <row r="529" spans="4:11" ht="14.25" x14ac:dyDescent="0.2">
      <c r="D529" s="100"/>
      <c r="E529" s="100"/>
      <c r="F529" s="100"/>
      <c r="G529" s="100"/>
      <c r="H529" s="100"/>
      <c r="I529" s="100"/>
      <c r="J529" s="100"/>
      <c r="K529" s="100"/>
    </row>
    <row r="530" spans="4:11" ht="14.25" x14ac:dyDescent="0.2">
      <c r="D530" s="100"/>
      <c r="E530" s="100"/>
      <c r="F530" s="100"/>
      <c r="G530" s="100"/>
      <c r="H530" s="100"/>
      <c r="I530" s="100"/>
      <c r="J530" s="100"/>
      <c r="K530" s="100"/>
    </row>
    <row r="531" spans="4:11" ht="14.25" x14ac:dyDescent="0.2">
      <c r="D531" s="100"/>
      <c r="E531" s="100"/>
      <c r="F531" s="100"/>
      <c r="G531" s="100"/>
      <c r="H531" s="100"/>
      <c r="I531" s="100"/>
      <c r="J531" s="100"/>
      <c r="K531" s="100"/>
    </row>
    <row r="532" spans="4:11" ht="14.25" x14ac:dyDescent="0.2">
      <c r="D532" s="100"/>
      <c r="E532" s="100"/>
      <c r="F532" s="100"/>
      <c r="G532" s="100"/>
      <c r="H532" s="100"/>
      <c r="I532" s="100"/>
      <c r="J532" s="100"/>
      <c r="K532" s="100"/>
    </row>
    <row r="533" spans="4:11" ht="14.25" x14ac:dyDescent="0.2">
      <c r="D533" s="100"/>
      <c r="E533" s="100"/>
      <c r="F533" s="100"/>
      <c r="G533" s="100"/>
      <c r="H533" s="100"/>
      <c r="I533" s="100"/>
      <c r="J533" s="100"/>
      <c r="K533" s="100"/>
    </row>
    <row r="534" spans="4:11" ht="14.25" x14ac:dyDescent="0.2">
      <c r="D534" s="100"/>
      <c r="E534" s="100"/>
      <c r="F534" s="100"/>
      <c r="G534" s="100"/>
      <c r="H534" s="100"/>
      <c r="I534" s="100"/>
      <c r="J534" s="100"/>
      <c r="K534" s="100"/>
    </row>
    <row r="535" spans="4:11" ht="14.25" x14ac:dyDescent="0.2">
      <c r="D535" s="100"/>
      <c r="E535" s="100"/>
      <c r="F535" s="100"/>
      <c r="G535" s="100"/>
      <c r="H535" s="100"/>
      <c r="I535" s="100"/>
      <c r="J535" s="100"/>
      <c r="K535" s="100"/>
    </row>
    <row r="536" spans="4:11" ht="14.25" x14ac:dyDescent="0.2">
      <c r="D536" s="100"/>
      <c r="E536" s="100"/>
      <c r="F536" s="100"/>
      <c r="G536" s="100"/>
      <c r="H536" s="100"/>
      <c r="I536" s="100"/>
      <c r="J536" s="100"/>
      <c r="K536" s="100"/>
    </row>
    <row r="537" spans="4:11" ht="14.25" x14ac:dyDescent="0.2">
      <c r="D537" s="100"/>
      <c r="E537" s="100"/>
      <c r="F537" s="100"/>
      <c r="G537" s="100"/>
      <c r="H537" s="100"/>
      <c r="I537" s="100"/>
      <c r="J537" s="100"/>
      <c r="K537" s="100"/>
    </row>
    <row r="538" spans="4:11" ht="14.25" x14ac:dyDescent="0.2">
      <c r="D538" s="100"/>
      <c r="E538" s="100"/>
      <c r="F538" s="100"/>
      <c r="G538" s="100"/>
      <c r="H538" s="100"/>
      <c r="I538" s="100"/>
      <c r="J538" s="100"/>
      <c r="K538" s="100"/>
    </row>
    <row r="539" spans="4:11" ht="14.25" x14ac:dyDescent="0.2">
      <c r="D539" s="100"/>
      <c r="E539" s="100"/>
      <c r="F539" s="100"/>
      <c r="G539" s="100"/>
      <c r="H539" s="100"/>
      <c r="I539" s="100"/>
      <c r="J539" s="100"/>
      <c r="K539" s="100"/>
    </row>
    <row r="540" spans="4:11" ht="14.25" x14ac:dyDescent="0.2">
      <c r="D540" s="100"/>
      <c r="E540" s="100"/>
      <c r="F540" s="100"/>
      <c r="G540" s="100"/>
      <c r="H540" s="100"/>
      <c r="I540" s="100"/>
      <c r="J540" s="100"/>
      <c r="K540" s="100"/>
    </row>
    <row r="541" spans="4:11" ht="14.25" x14ac:dyDescent="0.2">
      <c r="D541" s="100"/>
      <c r="E541" s="100"/>
      <c r="F541" s="100"/>
      <c r="G541" s="100"/>
      <c r="H541" s="100"/>
      <c r="I541" s="100"/>
      <c r="J541" s="100"/>
      <c r="K541" s="100"/>
    </row>
    <row r="542" spans="4:11" ht="14.25" x14ac:dyDescent="0.2">
      <c r="D542" s="100"/>
      <c r="E542" s="100"/>
      <c r="F542" s="100"/>
      <c r="G542" s="100"/>
      <c r="H542" s="100"/>
      <c r="I542" s="100"/>
      <c r="J542" s="100"/>
      <c r="K542" s="100"/>
    </row>
    <row r="543" spans="4:11" ht="14.25" x14ac:dyDescent="0.2">
      <c r="D543" s="100"/>
      <c r="E543" s="100"/>
      <c r="F543" s="100"/>
      <c r="G543" s="100"/>
      <c r="H543" s="100"/>
      <c r="I543" s="100"/>
      <c r="J543" s="100"/>
      <c r="K543" s="100"/>
    </row>
    <row r="544" spans="4:11" ht="14.25" x14ac:dyDescent="0.2">
      <c r="D544" s="100"/>
      <c r="E544" s="100"/>
      <c r="F544" s="100"/>
      <c r="G544" s="100"/>
      <c r="H544" s="100"/>
      <c r="I544" s="100"/>
      <c r="J544" s="100"/>
      <c r="K544" s="100"/>
    </row>
    <row r="545" spans="4:11" ht="14.25" x14ac:dyDescent="0.2">
      <c r="D545" s="100"/>
      <c r="E545" s="100"/>
      <c r="F545" s="100"/>
      <c r="G545" s="100"/>
      <c r="H545" s="100"/>
      <c r="I545" s="100"/>
      <c r="J545" s="100"/>
      <c r="K545" s="100"/>
    </row>
    <row r="546" spans="4:11" ht="14.25" x14ac:dyDescent="0.2">
      <c r="D546" s="100"/>
      <c r="E546" s="100"/>
      <c r="F546" s="100"/>
      <c r="G546" s="100"/>
      <c r="H546" s="100"/>
      <c r="I546" s="100"/>
      <c r="J546" s="100"/>
      <c r="K546" s="100"/>
    </row>
    <row r="547" spans="4:11" ht="14.25" x14ac:dyDescent="0.2">
      <c r="D547" s="100"/>
      <c r="E547" s="100"/>
      <c r="F547" s="100"/>
      <c r="G547" s="100"/>
      <c r="H547" s="100"/>
      <c r="I547" s="100"/>
      <c r="J547" s="100"/>
      <c r="K547" s="100"/>
    </row>
    <row r="548" spans="4:11" ht="14.25" x14ac:dyDescent="0.2">
      <c r="D548" s="100"/>
      <c r="E548" s="100"/>
      <c r="F548" s="100"/>
      <c r="G548" s="100"/>
      <c r="H548" s="100"/>
      <c r="I548" s="100"/>
      <c r="J548" s="100"/>
      <c r="K548" s="100"/>
    </row>
    <row r="549" spans="4:11" ht="14.25" x14ac:dyDescent="0.2">
      <c r="D549" s="100"/>
      <c r="E549" s="100"/>
      <c r="F549" s="100"/>
      <c r="G549" s="100"/>
      <c r="H549" s="100"/>
      <c r="I549" s="100"/>
      <c r="J549" s="100"/>
      <c r="K549" s="100"/>
    </row>
    <row r="550" spans="4:11" ht="14.25" x14ac:dyDescent="0.2">
      <c r="D550" s="100"/>
      <c r="E550" s="100"/>
      <c r="F550" s="100"/>
      <c r="G550" s="100"/>
      <c r="H550" s="100"/>
      <c r="I550" s="100"/>
      <c r="J550" s="100"/>
      <c r="K550" s="100"/>
    </row>
    <row r="551" spans="4:11" ht="14.25" x14ac:dyDescent="0.2">
      <c r="D551" s="100"/>
      <c r="E551" s="100"/>
      <c r="F551" s="100"/>
      <c r="G551" s="100"/>
      <c r="H551" s="100"/>
      <c r="I551" s="100"/>
      <c r="J551" s="100"/>
      <c r="K551" s="100"/>
    </row>
    <row r="552" spans="4:11" ht="14.25" x14ac:dyDescent="0.2">
      <c r="D552" s="100"/>
      <c r="E552" s="100"/>
      <c r="F552" s="100"/>
      <c r="G552" s="100"/>
      <c r="H552" s="100"/>
      <c r="I552" s="100"/>
      <c r="J552" s="100"/>
      <c r="K552" s="100"/>
    </row>
    <row r="553" spans="4:11" ht="14.25" x14ac:dyDescent="0.2">
      <c r="D553" s="100"/>
      <c r="E553" s="100"/>
      <c r="F553" s="100"/>
      <c r="G553" s="100"/>
      <c r="H553" s="100"/>
      <c r="I553" s="100"/>
      <c r="J553" s="100"/>
      <c r="K553" s="100"/>
    </row>
    <row r="554" spans="4:11" ht="14.25" x14ac:dyDescent="0.2">
      <c r="D554" s="100"/>
      <c r="E554" s="100"/>
      <c r="F554" s="100"/>
      <c r="G554" s="100"/>
      <c r="H554" s="100"/>
      <c r="I554" s="100"/>
      <c r="J554" s="100"/>
      <c r="K554" s="100"/>
    </row>
    <row r="555" spans="4:11" ht="14.25" x14ac:dyDescent="0.2">
      <c r="D555" s="100"/>
      <c r="E555" s="100"/>
      <c r="F555" s="100"/>
      <c r="G555" s="100"/>
      <c r="H555" s="100"/>
      <c r="I555" s="100"/>
      <c r="J555" s="100"/>
      <c r="K555" s="100"/>
    </row>
    <row r="556" spans="4:11" ht="14.25" x14ac:dyDescent="0.2">
      <c r="D556" s="100"/>
      <c r="E556" s="100"/>
      <c r="F556" s="100"/>
      <c r="G556" s="100"/>
      <c r="H556" s="100"/>
      <c r="I556" s="100"/>
      <c r="J556" s="100"/>
      <c r="K556" s="100"/>
    </row>
    <row r="557" spans="4:11" ht="14.25" x14ac:dyDescent="0.2">
      <c r="D557" s="100"/>
      <c r="E557" s="100"/>
      <c r="F557" s="100"/>
      <c r="G557" s="100"/>
      <c r="H557" s="100"/>
      <c r="I557" s="100"/>
      <c r="J557" s="100"/>
      <c r="K557" s="100"/>
    </row>
    <row r="558" spans="4:11" ht="14.25" x14ac:dyDescent="0.2">
      <c r="D558" s="100"/>
      <c r="E558" s="100"/>
      <c r="F558" s="100"/>
      <c r="G558" s="100"/>
      <c r="H558" s="100"/>
      <c r="I558" s="100"/>
      <c r="J558" s="100"/>
      <c r="K558" s="100"/>
    </row>
    <row r="559" spans="4:11" ht="14.25" x14ac:dyDescent="0.2">
      <c r="D559" s="100"/>
      <c r="E559" s="100"/>
      <c r="F559" s="100"/>
      <c r="G559" s="100"/>
      <c r="H559" s="100"/>
      <c r="I559" s="100"/>
      <c r="J559" s="100"/>
      <c r="K559" s="100"/>
    </row>
    <row r="560" spans="4:11" ht="14.25" x14ac:dyDescent="0.2">
      <c r="D560" s="100"/>
      <c r="E560" s="100"/>
      <c r="F560" s="100"/>
      <c r="G560" s="100"/>
      <c r="H560" s="100"/>
      <c r="I560" s="100"/>
      <c r="J560" s="100"/>
      <c r="K560" s="100"/>
    </row>
    <row r="561" spans="4:11" ht="14.25" x14ac:dyDescent="0.2">
      <c r="D561" s="100"/>
      <c r="E561" s="100"/>
      <c r="F561" s="100"/>
      <c r="G561" s="100"/>
      <c r="H561" s="100"/>
      <c r="I561" s="100"/>
      <c r="J561" s="100"/>
      <c r="K561" s="100"/>
    </row>
    <row r="562" spans="4:11" ht="14.25" x14ac:dyDescent="0.2">
      <c r="D562" s="100"/>
      <c r="E562" s="100"/>
      <c r="F562" s="100"/>
      <c r="G562" s="100"/>
      <c r="H562" s="100"/>
      <c r="I562" s="100"/>
      <c r="J562" s="100"/>
      <c r="K562" s="100"/>
    </row>
    <row r="563" spans="4:11" ht="14.25" x14ac:dyDescent="0.2">
      <c r="D563" s="100"/>
      <c r="E563" s="100"/>
      <c r="F563" s="100"/>
      <c r="G563" s="100"/>
      <c r="H563" s="100"/>
      <c r="I563" s="100"/>
      <c r="J563" s="100"/>
      <c r="K563" s="100"/>
    </row>
    <row r="564" spans="4:11" ht="14.25" x14ac:dyDescent="0.2">
      <c r="D564" s="100"/>
      <c r="E564" s="100"/>
      <c r="F564" s="100"/>
      <c r="G564" s="100"/>
      <c r="H564" s="100"/>
      <c r="I564" s="100"/>
      <c r="J564" s="100"/>
      <c r="K564" s="100"/>
    </row>
    <row r="565" spans="4:11" ht="14.25" x14ac:dyDescent="0.2">
      <c r="D565" s="100"/>
      <c r="E565" s="100"/>
      <c r="F565" s="100"/>
      <c r="G565" s="100"/>
      <c r="H565" s="100"/>
      <c r="I565" s="100"/>
      <c r="J565" s="100"/>
      <c r="K565" s="100"/>
    </row>
    <row r="566" spans="4:11" ht="14.25" x14ac:dyDescent="0.2">
      <c r="D566" s="100"/>
      <c r="E566" s="100"/>
      <c r="F566" s="100"/>
      <c r="G566" s="100"/>
      <c r="H566" s="100"/>
      <c r="I566" s="100"/>
      <c r="J566" s="100"/>
      <c r="K566" s="100"/>
    </row>
    <row r="567" spans="4:11" ht="14.25" x14ac:dyDescent="0.2">
      <c r="D567" s="100"/>
      <c r="E567" s="100"/>
      <c r="F567" s="100"/>
      <c r="G567" s="100"/>
      <c r="H567" s="100"/>
      <c r="I567" s="100"/>
      <c r="J567" s="100"/>
      <c r="K567" s="100"/>
    </row>
    <row r="568" spans="4:11" ht="14.25" x14ac:dyDescent="0.2">
      <c r="D568" s="100"/>
      <c r="E568" s="100"/>
      <c r="F568" s="100"/>
      <c r="G568" s="100"/>
      <c r="H568" s="100"/>
      <c r="I568" s="100"/>
      <c r="J568" s="100"/>
      <c r="K568" s="100"/>
    </row>
    <row r="569" spans="4:11" ht="14.25" x14ac:dyDescent="0.2">
      <c r="D569" s="100"/>
      <c r="E569" s="100"/>
      <c r="F569" s="100"/>
      <c r="G569" s="100"/>
      <c r="H569" s="100"/>
      <c r="I569" s="100"/>
      <c r="J569" s="100"/>
      <c r="K569" s="100"/>
    </row>
    <row r="570" spans="4:11" ht="14.25" x14ac:dyDescent="0.2">
      <c r="D570" s="100"/>
      <c r="E570" s="100"/>
      <c r="F570" s="100"/>
      <c r="G570" s="100"/>
      <c r="H570" s="100"/>
      <c r="I570" s="100"/>
      <c r="J570" s="100"/>
      <c r="K570" s="100"/>
    </row>
    <row r="571" spans="4:11" ht="14.25" x14ac:dyDescent="0.2">
      <c r="D571" s="100"/>
      <c r="E571" s="100"/>
      <c r="F571" s="100"/>
      <c r="G571" s="100"/>
      <c r="H571" s="100"/>
      <c r="I571" s="100"/>
      <c r="J571" s="100"/>
      <c r="K571" s="100"/>
    </row>
    <row r="572" spans="4:11" ht="14.25" x14ac:dyDescent="0.2">
      <c r="D572" s="100"/>
      <c r="E572" s="100"/>
      <c r="F572" s="100"/>
      <c r="G572" s="100"/>
      <c r="H572" s="100"/>
      <c r="I572" s="100"/>
      <c r="J572" s="100"/>
      <c r="K572" s="100"/>
    </row>
    <row r="573" spans="4:11" ht="14.25" x14ac:dyDescent="0.2">
      <c r="D573" s="100"/>
      <c r="E573" s="100"/>
      <c r="F573" s="100"/>
      <c r="G573" s="100"/>
      <c r="H573" s="100"/>
      <c r="I573" s="100"/>
      <c r="J573" s="100"/>
      <c r="K573" s="100"/>
    </row>
    <row r="574" spans="4:11" ht="14.25" x14ac:dyDescent="0.2">
      <c r="D574" s="100"/>
      <c r="E574" s="100"/>
      <c r="F574" s="100"/>
      <c r="G574" s="100"/>
      <c r="H574" s="100"/>
      <c r="I574" s="100"/>
      <c r="J574" s="100"/>
      <c r="K574" s="100"/>
    </row>
    <row r="575" spans="4:11" ht="14.25" x14ac:dyDescent="0.2">
      <c r="D575" s="100"/>
      <c r="E575" s="100"/>
      <c r="F575" s="100"/>
      <c r="G575" s="100"/>
      <c r="H575" s="100"/>
      <c r="I575" s="100"/>
      <c r="J575" s="100"/>
      <c r="K575" s="100"/>
    </row>
    <row r="576" spans="4:11" ht="14.25" x14ac:dyDescent="0.2">
      <c r="D576" s="100"/>
      <c r="E576" s="100"/>
      <c r="F576" s="100"/>
      <c r="G576" s="100"/>
      <c r="H576" s="100"/>
      <c r="I576" s="100"/>
      <c r="J576" s="100"/>
      <c r="K576" s="100"/>
    </row>
    <row r="577" spans="4:11" ht="14.25" x14ac:dyDescent="0.2">
      <c r="D577" s="100"/>
      <c r="E577" s="100"/>
      <c r="F577" s="100"/>
      <c r="G577" s="100"/>
      <c r="H577" s="100"/>
      <c r="I577" s="100"/>
      <c r="J577" s="100"/>
      <c r="K577" s="100"/>
    </row>
    <row r="578" spans="4:11" ht="14.25" x14ac:dyDescent="0.2">
      <c r="D578" s="100"/>
      <c r="E578" s="100"/>
      <c r="F578" s="100"/>
      <c r="G578" s="100"/>
      <c r="H578" s="100"/>
      <c r="I578" s="100"/>
      <c r="J578" s="100"/>
      <c r="K578" s="100"/>
    </row>
    <row r="579" spans="4:11" ht="14.25" x14ac:dyDescent="0.2">
      <c r="D579" s="100"/>
      <c r="E579" s="100"/>
      <c r="F579" s="100"/>
      <c r="G579" s="100"/>
      <c r="H579" s="100"/>
      <c r="I579" s="100"/>
      <c r="J579" s="100"/>
      <c r="K579" s="100"/>
    </row>
    <row r="580" spans="4:11" ht="14.25" x14ac:dyDescent="0.2">
      <c r="D580" s="100"/>
      <c r="E580" s="100"/>
      <c r="F580" s="100"/>
      <c r="G580" s="100"/>
      <c r="H580" s="100"/>
      <c r="I580" s="100"/>
      <c r="J580" s="100"/>
      <c r="K580" s="100"/>
    </row>
    <row r="581" spans="4:11" ht="14.25" x14ac:dyDescent="0.2">
      <c r="D581" s="100"/>
      <c r="E581" s="100"/>
      <c r="F581" s="100"/>
      <c r="G581" s="100"/>
      <c r="H581" s="100"/>
      <c r="I581" s="100"/>
      <c r="J581" s="100"/>
      <c r="K581" s="100"/>
    </row>
    <row r="582" spans="4:11" ht="14.25" x14ac:dyDescent="0.2">
      <c r="D582" s="100"/>
      <c r="E582" s="100"/>
      <c r="F582" s="100"/>
      <c r="G582" s="100"/>
      <c r="H582" s="100"/>
      <c r="I582" s="100"/>
      <c r="J582" s="100"/>
      <c r="K582" s="100"/>
    </row>
    <row r="583" spans="4:11" ht="14.25" x14ac:dyDescent="0.2">
      <c r="D583" s="100"/>
      <c r="E583" s="100"/>
      <c r="F583" s="100"/>
      <c r="G583" s="100"/>
      <c r="H583" s="100"/>
      <c r="I583" s="100"/>
      <c r="J583" s="100"/>
      <c r="K583" s="100"/>
    </row>
    <row r="584" spans="4:11" ht="14.25" x14ac:dyDescent="0.2">
      <c r="D584" s="100"/>
      <c r="E584" s="100"/>
      <c r="F584" s="100"/>
      <c r="G584" s="100"/>
      <c r="H584" s="100"/>
      <c r="I584" s="100"/>
      <c r="J584" s="100"/>
      <c r="K584" s="100"/>
    </row>
    <row r="585" spans="4:11" ht="14.25" x14ac:dyDescent="0.2">
      <c r="D585" s="100"/>
      <c r="E585" s="100"/>
      <c r="F585" s="100"/>
      <c r="G585" s="100"/>
      <c r="H585" s="100"/>
      <c r="I585" s="100"/>
      <c r="J585" s="100"/>
      <c r="K585" s="100"/>
    </row>
    <row r="586" spans="4:11" ht="14.25" x14ac:dyDescent="0.2">
      <c r="D586" s="100"/>
      <c r="E586" s="100"/>
      <c r="F586" s="100"/>
      <c r="G586" s="100"/>
      <c r="H586" s="100"/>
      <c r="I586" s="100"/>
      <c r="J586" s="100"/>
      <c r="K586" s="100"/>
    </row>
    <row r="587" spans="4:11" ht="14.25" x14ac:dyDescent="0.2">
      <c r="D587" s="100"/>
      <c r="E587" s="100"/>
      <c r="F587" s="100"/>
      <c r="G587" s="100"/>
      <c r="H587" s="100"/>
      <c r="I587" s="100"/>
      <c r="J587" s="100"/>
      <c r="K587" s="100"/>
    </row>
    <row r="588" spans="4:11" ht="14.25" x14ac:dyDescent="0.2">
      <c r="D588" s="100"/>
      <c r="E588" s="100"/>
      <c r="F588" s="100"/>
      <c r="G588" s="100"/>
      <c r="H588" s="100"/>
      <c r="I588" s="100"/>
      <c r="J588" s="100"/>
      <c r="K588" s="100"/>
    </row>
    <row r="589" spans="4:11" ht="14.25" x14ac:dyDescent="0.2">
      <c r="D589" s="100"/>
      <c r="E589" s="100"/>
      <c r="F589" s="100"/>
      <c r="G589" s="100"/>
      <c r="H589" s="100"/>
      <c r="I589" s="100"/>
      <c r="J589" s="100"/>
      <c r="K589" s="100"/>
    </row>
    <row r="590" spans="4:11" ht="14.25" x14ac:dyDescent="0.2">
      <c r="D590" s="100"/>
      <c r="E590" s="100"/>
      <c r="F590" s="100"/>
      <c r="G590" s="100"/>
      <c r="H590" s="100"/>
      <c r="I590" s="100"/>
      <c r="J590" s="100"/>
      <c r="K590" s="100"/>
    </row>
    <row r="591" spans="4:11" ht="14.25" x14ac:dyDescent="0.2">
      <c r="D591" s="100"/>
      <c r="E591" s="100"/>
      <c r="F591" s="100"/>
      <c r="G591" s="100"/>
      <c r="H591" s="100"/>
      <c r="I591" s="100"/>
      <c r="J591" s="100"/>
      <c r="K591" s="100"/>
    </row>
    <row r="592" spans="4:11" ht="14.25" x14ac:dyDescent="0.2">
      <c r="D592" s="100"/>
      <c r="E592" s="100"/>
      <c r="F592" s="100"/>
      <c r="G592" s="100"/>
      <c r="H592" s="100"/>
      <c r="I592" s="100"/>
      <c r="J592" s="100"/>
      <c r="K592" s="100"/>
    </row>
    <row r="593" spans="4:11" ht="14.25" x14ac:dyDescent="0.2">
      <c r="D593" s="100"/>
      <c r="E593" s="100"/>
      <c r="F593" s="100"/>
      <c r="G593" s="100"/>
      <c r="H593" s="100"/>
      <c r="I593" s="100"/>
      <c r="J593" s="100"/>
      <c r="K593" s="100"/>
    </row>
    <row r="594" spans="4:11" ht="14.25" x14ac:dyDescent="0.2">
      <c r="D594" s="100"/>
      <c r="E594" s="100"/>
      <c r="F594" s="100"/>
      <c r="G594" s="100"/>
      <c r="H594" s="100"/>
      <c r="I594" s="100"/>
      <c r="J594" s="100"/>
      <c r="K594" s="100"/>
    </row>
    <row r="595" spans="4:11" ht="14.25" x14ac:dyDescent="0.2">
      <c r="D595" s="100"/>
      <c r="E595" s="100"/>
      <c r="F595" s="100"/>
      <c r="G595" s="100"/>
      <c r="H595" s="100"/>
      <c r="I595" s="100"/>
      <c r="J595" s="100"/>
      <c r="K595" s="100"/>
    </row>
    <row r="596" spans="4:11" ht="14.25" x14ac:dyDescent="0.2">
      <c r="D596" s="100"/>
      <c r="E596" s="100"/>
      <c r="F596" s="100"/>
      <c r="G596" s="100"/>
      <c r="H596" s="100"/>
      <c r="I596" s="100"/>
      <c r="J596" s="100"/>
      <c r="K596" s="100"/>
    </row>
    <row r="597" spans="4:11" ht="14.25" x14ac:dyDescent="0.2">
      <c r="D597" s="100"/>
      <c r="E597" s="100"/>
      <c r="F597" s="100"/>
      <c r="G597" s="100"/>
      <c r="H597" s="100"/>
      <c r="I597" s="100"/>
      <c r="J597" s="100"/>
      <c r="K597" s="100"/>
    </row>
    <row r="598" spans="4:11" ht="14.25" x14ac:dyDescent="0.2">
      <c r="D598" s="100"/>
      <c r="E598" s="100"/>
      <c r="F598" s="100"/>
      <c r="G598" s="100"/>
      <c r="H598" s="100"/>
      <c r="I598" s="100"/>
      <c r="J598" s="100"/>
      <c r="K598" s="100"/>
    </row>
    <row r="599" spans="4:11" ht="14.25" x14ac:dyDescent="0.2">
      <c r="D599" s="100"/>
      <c r="E599" s="100"/>
      <c r="F599" s="100"/>
      <c r="G599" s="100"/>
      <c r="H599" s="100"/>
      <c r="I599" s="100"/>
      <c r="J599" s="100"/>
      <c r="K599" s="100"/>
    </row>
    <row r="600" spans="4:11" ht="14.25" x14ac:dyDescent="0.2">
      <c r="D600" s="100"/>
      <c r="E600" s="100"/>
      <c r="F600" s="100"/>
      <c r="G600" s="100"/>
      <c r="H600" s="100"/>
      <c r="I600" s="100"/>
      <c r="J600" s="100"/>
      <c r="K600" s="100"/>
    </row>
    <row r="601" spans="4:11" ht="14.25" x14ac:dyDescent="0.2">
      <c r="D601" s="100"/>
      <c r="E601" s="100"/>
      <c r="F601" s="100"/>
      <c r="G601" s="100"/>
      <c r="H601" s="100"/>
      <c r="I601" s="100"/>
      <c r="J601" s="100"/>
      <c r="K601" s="100"/>
    </row>
    <row r="602" spans="4:11" ht="14.25" x14ac:dyDescent="0.2">
      <c r="D602" s="100"/>
      <c r="E602" s="100"/>
      <c r="F602" s="100"/>
      <c r="G602" s="100"/>
      <c r="H602" s="100"/>
      <c r="I602" s="100"/>
      <c r="J602" s="100"/>
      <c r="K602" s="100"/>
    </row>
    <row r="603" spans="4:11" ht="14.25" x14ac:dyDescent="0.2">
      <c r="D603" s="100"/>
      <c r="E603" s="100"/>
      <c r="F603" s="100"/>
      <c r="G603" s="100"/>
      <c r="H603" s="100"/>
      <c r="I603" s="100"/>
      <c r="J603" s="100"/>
      <c r="K603" s="100"/>
    </row>
    <row r="604" spans="4:11" ht="14.25" x14ac:dyDescent="0.2">
      <c r="D604" s="100"/>
      <c r="E604" s="100"/>
      <c r="F604" s="100"/>
      <c r="G604" s="100"/>
      <c r="H604" s="100"/>
      <c r="I604" s="100"/>
      <c r="J604" s="100"/>
      <c r="K604" s="100"/>
    </row>
    <row r="605" spans="4:11" ht="14.25" x14ac:dyDescent="0.2">
      <c r="D605" s="100"/>
      <c r="E605" s="100"/>
      <c r="F605" s="100"/>
      <c r="G605" s="100"/>
      <c r="H605" s="100"/>
      <c r="I605" s="100"/>
      <c r="J605" s="100"/>
      <c r="K605" s="100"/>
    </row>
    <row r="606" spans="4:11" ht="14.25" x14ac:dyDescent="0.2">
      <c r="D606" s="100"/>
      <c r="E606" s="100"/>
      <c r="F606" s="100"/>
      <c r="G606" s="100"/>
      <c r="H606" s="100"/>
      <c r="I606" s="100"/>
      <c r="J606" s="100"/>
      <c r="K606" s="100"/>
    </row>
    <row r="607" spans="4:11" ht="14.25" x14ac:dyDescent="0.2">
      <c r="D607" s="100"/>
      <c r="E607" s="100"/>
      <c r="F607" s="100"/>
      <c r="G607" s="100"/>
      <c r="H607" s="100"/>
      <c r="I607" s="100"/>
      <c r="J607" s="100"/>
      <c r="K607" s="100"/>
    </row>
    <row r="608" spans="4:11" ht="14.25" x14ac:dyDescent="0.2">
      <c r="D608" s="100"/>
      <c r="E608" s="100"/>
      <c r="F608" s="100"/>
      <c r="G608" s="100"/>
      <c r="H608" s="100"/>
      <c r="I608" s="100"/>
      <c r="J608" s="100"/>
      <c r="K608" s="100"/>
    </row>
    <row r="609" spans="4:11" ht="14.25" x14ac:dyDescent="0.2">
      <c r="D609" s="100"/>
      <c r="E609" s="100"/>
      <c r="F609" s="100"/>
      <c r="G609" s="100"/>
      <c r="H609" s="100"/>
      <c r="I609" s="100"/>
      <c r="J609" s="100"/>
      <c r="K609" s="100"/>
    </row>
    <row r="610" spans="4:11" ht="14.25" x14ac:dyDescent="0.2">
      <c r="D610" s="100"/>
      <c r="E610" s="100"/>
      <c r="F610" s="100"/>
      <c r="G610" s="100"/>
      <c r="H610" s="100"/>
      <c r="I610" s="100"/>
      <c r="J610" s="100"/>
      <c r="K610" s="100"/>
    </row>
    <row r="611" spans="4:11" ht="14.25" x14ac:dyDescent="0.2">
      <c r="D611" s="100"/>
      <c r="E611" s="100"/>
      <c r="F611" s="100"/>
      <c r="G611" s="100"/>
      <c r="H611" s="100"/>
      <c r="I611" s="100"/>
      <c r="J611" s="100"/>
      <c r="K611" s="100"/>
    </row>
    <row r="612" spans="4:11" ht="14.25" x14ac:dyDescent="0.2">
      <c r="D612" s="100"/>
      <c r="E612" s="100"/>
      <c r="F612" s="100"/>
      <c r="G612" s="100"/>
      <c r="H612" s="100"/>
      <c r="I612" s="100"/>
      <c r="J612" s="100"/>
      <c r="K612" s="100"/>
    </row>
    <row r="613" spans="4:11" ht="14.25" x14ac:dyDescent="0.2">
      <c r="D613" s="100"/>
      <c r="E613" s="100"/>
      <c r="F613" s="100"/>
      <c r="G613" s="100"/>
      <c r="H613" s="100"/>
      <c r="I613" s="100"/>
      <c r="J613" s="100"/>
      <c r="K613" s="100"/>
    </row>
    <row r="614" spans="4:11" ht="14.25" x14ac:dyDescent="0.2">
      <c r="D614" s="100"/>
      <c r="E614" s="100"/>
      <c r="F614" s="100"/>
      <c r="G614" s="100"/>
      <c r="H614" s="100"/>
      <c r="I614" s="100"/>
      <c r="J614" s="100"/>
      <c r="K614" s="100"/>
    </row>
    <row r="615" spans="4:11" ht="14.25" x14ac:dyDescent="0.2">
      <c r="D615" s="100"/>
      <c r="E615" s="100"/>
      <c r="F615" s="100"/>
      <c r="G615" s="100"/>
      <c r="H615" s="100"/>
      <c r="I615" s="100"/>
      <c r="J615" s="100"/>
      <c r="K615" s="100"/>
    </row>
    <row r="616" spans="4:11" ht="14.25" x14ac:dyDescent="0.2">
      <c r="D616" s="100"/>
      <c r="E616" s="100"/>
      <c r="F616" s="100"/>
      <c r="G616" s="100"/>
      <c r="H616" s="100"/>
      <c r="I616" s="100"/>
      <c r="J616" s="100"/>
      <c r="K616" s="100"/>
    </row>
    <row r="617" spans="4:11" ht="14.25" x14ac:dyDescent="0.2">
      <c r="D617" s="100"/>
      <c r="E617" s="100"/>
      <c r="F617" s="100"/>
      <c r="G617" s="100"/>
      <c r="H617" s="100"/>
      <c r="I617" s="100"/>
      <c r="J617" s="100"/>
      <c r="K617" s="100"/>
    </row>
    <row r="618" spans="4:11" ht="14.25" x14ac:dyDescent="0.2">
      <c r="D618" s="100"/>
      <c r="E618" s="100"/>
      <c r="F618" s="100"/>
      <c r="G618" s="100"/>
      <c r="H618" s="100"/>
      <c r="I618" s="100"/>
      <c r="J618" s="100"/>
      <c r="K618" s="100"/>
    </row>
    <row r="619" spans="4:11" ht="14.25" x14ac:dyDescent="0.2">
      <c r="D619" s="100"/>
      <c r="E619" s="100"/>
      <c r="F619" s="100"/>
      <c r="G619" s="100"/>
      <c r="H619" s="100"/>
      <c r="I619" s="100"/>
      <c r="J619" s="100"/>
      <c r="K619" s="100"/>
    </row>
    <row r="620" spans="4:11" ht="14.25" x14ac:dyDescent="0.2">
      <c r="D620" s="100"/>
      <c r="E620" s="100"/>
      <c r="F620" s="100"/>
      <c r="G620" s="100"/>
      <c r="H620" s="100"/>
      <c r="I620" s="100"/>
      <c r="J620" s="100"/>
      <c r="K620" s="100"/>
    </row>
    <row r="621" spans="4:11" ht="14.25" x14ac:dyDescent="0.2">
      <c r="D621" s="100"/>
      <c r="E621" s="100"/>
      <c r="F621" s="100"/>
      <c r="G621" s="100"/>
      <c r="H621" s="100"/>
      <c r="I621" s="100"/>
      <c r="J621" s="100"/>
      <c r="K621" s="100"/>
    </row>
    <row r="622" spans="4:11" ht="14.25" x14ac:dyDescent="0.2">
      <c r="D622" s="100"/>
      <c r="E622" s="100"/>
      <c r="F622" s="100"/>
      <c r="G622" s="100"/>
      <c r="H622" s="100"/>
      <c r="I622" s="100"/>
      <c r="J622" s="100"/>
      <c r="K622" s="100"/>
    </row>
    <row r="623" spans="4:11" ht="14.25" x14ac:dyDescent="0.2">
      <c r="D623" s="100"/>
      <c r="E623" s="100"/>
      <c r="F623" s="100"/>
      <c r="G623" s="100"/>
      <c r="H623" s="100"/>
      <c r="I623" s="100"/>
      <c r="J623" s="100"/>
      <c r="K623" s="100"/>
    </row>
    <row r="624" spans="4:11" ht="14.25" x14ac:dyDescent="0.2">
      <c r="D624" s="100"/>
      <c r="E624" s="100"/>
      <c r="F624" s="100"/>
      <c r="G624" s="100"/>
      <c r="H624" s="100"/>
      <c r="I624" s="100"/>
      <c r="J624" s="100"/>
      <c r="K624" s="100"/>
    </row>
    <row r="625" spans="4:11" ht="14.25" x14ac:dyDescent="0.2">
      <c r="D625" s="100"/>
      <c r="E625" s="100"/>
      <c r="F625" s="100"/>
      <c r="G625" s="100"/>
      <c r="H625" s="100"/>
      <c r="I625" s="100"/>
      <c r="J625" s="100"/>
      <c r="K625" s="100"/>
    </row>
    <row r="626" spans="4:11" ht="14.25" x14ac:dyDescent="0.2">
      <c r="D626" s="100"/>
      <c r="E626" s="100"/>
      <c r="F626" s="100"/>
      <c r="G626" s="100"/>
      <c r="H626" s="100"/>
      <c r="I626" s="100"/>
      <c r="J626" s="100"/>
      <c r="K626" s="100"/>
    </row>
    <row r="627" spans="4:11" ht="14.25" x14ac:dyDescent="0.2">
      <c r="D627" s="100"/>
      <c r="E627" s="100"/>
      <c r="F627" s="100"/>
      <c r="G627" s="100"/>
      <c r="H627" s="100"/>
      <c r="I627" s="100"/>
      <c r="J627" s="100"/>
      <c r="K627" s="100"/>
    </row>
    <row r="628" spans="4:11" ht="14.25" x14ac:dyDescent="0.2">
      <c r="D628" s="100"/>
      <c r="E628" s="100"/>
      <c r="F628" s="100"/>
      <c r="G628" s="100"/>
      <c r="H628" s="100"/>
      <c r="I628" s="100"/>
      <c r="J628" s="100"/>
      <c r="K628" s="100"/>
    </row>
    <row r="629" spans="4:11" ht="14.25" x14ac:dyDescent="0.2">
      <c r="D629" s="100"/>
      <c r="E629" s="100"/>
      <c r="F629" s="100"/>
      <c r="G629" s="100"/>
      <c r="H629" s="100"/>
      <c r="I629" s="100"/>
      <c r="J629" s="100"/>
      <c r="K629" s="100"/>
    </row>
    <row r="630" spans="4:11" ht="14.25" x14ac:dyDescent="0.2">
      <c r="D630" s="100"/>
      <c r="E630" s="100"/>
      <c r="F630" s="100"/>
      <c r="G630" s="100"/>
      <c r="H630" s="100"/>
      <c r="I630" s="100"/>
      <c r="J630" s="100"/>
      <c r="K630" s="100"/>
    </row>
    <row r="631" spans="4:11" ht="14.25" x14ac:dyDescent="0.2">
      <c r="D631" s="100"/>
      <c r="E631" s="100"/>
      <c r="F631" s="100"/>
      <c r="G631" s="100"/>
      <c r="H631" s="100"/>
      <c r="I631" s="100"/>
      <c r="J631" s="100"/>
      <c r="K631" s="100"/>
    </row>
    <row r="632" spans="4:11" ht="14.25" x14ac:dyDescent="0.2">
      <c r="D632" s="100"/>
      <c r="E632" s="100"/>
      <c r="F632" s="100"/>
      <c r="G632" s="100"/>
      <c r="H632" s="100"/>
      <c r="I632" s="100"/>
      <c r="J632" s="100"/>
      <c r="K632" s="100"/>
    </row>
    <row r="633" spans="4:11" ht="14.25" x14ac:dyDescent="0.2">
      <c r="D633" s="100"/>
      <c r="E633" s="100"/>
      <c r="F633" s="100"/>
      <c r="G633" s="100"/>
      <c r="H633" s="100"/>
      <c r="I633" s="100"/>
      <c r="J633" s="100"/>
      <c r="K633" s="100"/>
    </row>
    <row r="634" spans="4:11" ht="14.25" x14ac:dyDescent="0.2">
      <c r="D634" s="100"/>
      <c r="E634" s="100"/>
      <c r="F634" s="100"/>
      <c r="G634" s="100"/>
      <c r="H634" s="100"/>
      <c r="I634" s="100"/>
      <c r="J634" s="100"/>
      <c r="K634" s="100"/>
    </row>
    <row r="635" spans="4:11" ht="14.25" x14ac:dyDescent="0.2">
      <c r="D635" s="100"/>
      <c r="E635" s="100"/>
      <c r="F635" s="100"/>
      <c r="G635" s="100"/>
      <c r="H635" s="100"/>
      <c r="I635" s="100"/>
      <c r="J635" s="100"/>
      <c r="K635" s="100"/>
    </row>
    <row r="636" spans="4:11" ht="14.25" x14ac:dyDescent="0.2">
      <c r="D636" s="100"/>
      <c r="E636" s="100"/>
      <c r="F636" s="100"/>
      <c r="G636" s="100"/>
      <c r="H636" s="100"/>
      <c r="I636" s="100"/>
      <c r="J636" s="100"/>
      <c r="K636" s="100"/>
    </row>
    <row r="637" spans="4:11" ht="14.25" x14ac:dyDescent="0.2">
      <c r="D637" s="100"/>
      <c r="E637" s="100"/>
      <c r="F637" s="100"/>
      <c r="G637" s="100"/>
      <c r="H637" s="100"/>
      <c r="I637" s="100"/>
      <c r="J637" s="100"/>
      <c r="K637" s="100"/>
    </row>
    <row r="638" spans="4:11" ht="14.25" x14ac:dyDescent="0.2">
      <c r="D638" s="100"/>
      <c r="E638" s="100"/>
      <c r="F638" s="100"/>
      <c r="G638" s="100"/>
      <c r="H638" s="100"/>
      <c r="I638" s="100"/>
      <c r="J638" s="100"/>
      <c r="K638" s="100"/>
    </row>
    <row r="639" spans="4:11" ht="14.25" x14ac:dyDescent="0.2">
      <c r="D639" s="100"/>
      <c r="E639" s="100"/>
      <c r="F639" s="100"/>
      <c r="G639" s="100"/>
      <c r="H639" s="100"/>
      <c r="I639" s="100"/>
      <c r="J639" s="100"/>
      <c r="K639" s="100"/>
    </row>
    <row r="640" spans="4:11" ht="14.25" x14ac:dyDescent="0.2">
      <c r="D640" s="100"/>
      <c r="E640" s="100"/>
      <c r="F640" s="100"/>
      <c r="G640" s="100"/>
      <c r="H640" s="100"/>
      <c r="I640" s="100"/>
      <c r="J640" s="100"/>
      <c r="K640" s="100"/>
    </row>
    <row r="641" spans="4:11" ht="14.25" x14ac:dyDescent="0.2">
      <c r="D641" s="100"/>
      <c r="E641" s="100"/>
      <c r="F641" s="100"/>
      <c r="G641" s="100"/>
      <c r="H641" s="100"/>
      <c r="I641" s="100"/>
      <c r="J641" s="100"/>
      <c r="K641" s="100"/>
    </row>
    <row r="642" spans="4:11" ht="14.25" x14ac:dyDescent="0.2">
      <c r="D642" s="100"/>
      <c r="E642" s="100"/>
      <c r="F642" s="100"/>
      <c r="G642" s="100"/>
      <c r="H642" s="100"/>
      <c r="I642" s="100"/>
      <c r="J642" s="100"/>
      <c r="K642" s="100"/>
    </row>
    <row r="643" spans="4:11" ht="14.25" x14ac:dyDescent="0.2">
      <c r="D643" s="100"/>
      <c r="E643" s="100"/>
      <c r="F643" s="100"/>
      <c r="G643" s="100"/>
      <c r="H643" s="100"/>
      <c r="I643" s="100"/>
      <c r="J643" s="100"/>
      <c r="K643" s="100"/>
    </row>
    <row r="644" spans="4:11" ht="14.25" x14ac:dyDescent="0.2">
      <c r="D644" s="100"/>
      <c r="E644" s="100"/>
      <c r="F644" s="100"/>
      <c r="G644" s="100"/>
      <c r="H644" s="100"/>
      <c r="I644" s="100"/>
      <c r="J644" s="100"/>
      <c r="K644" s="100"/>
    </row>
    <row r="645" spans="4:11" ht="14.25" x14ac:dyDescent="0.2">
      <c r="D645" s="100"/>
      <c r="E645" s="100"/>
      <c r="F645" s="100"/>
      <c r="G645" s="100"/>
      <c r="H645" s="100"/>
      <c r="I645" s="100"/>
      <c r="J645" s="100"/>
      <c r="K645" s="100"/>
    </row>
    <row r="646" spans="4:11" ht="14.25" x14ac:dyDescent="0.2">
      <c r="D646" s="100"/>
      <c r="E646" s="100"/>
      <c r="F646" s="100"/>
      <c r="G646" s="100"/>
      <c r="H646" s="100"/>
      <c r="I646" s="100"/>
      <c r="J646" s="100"/>
      <c r="K646" s="100"/>
    </row>
    <row r="647" spans="4:11" ht="14.25" x14ac:dyDescent="0.2">
      <c r="D647" s="100"/>
      <c r="E647" s="100"/>
      <c r="F647" s="100"/>
      <c r="G647" s="100"/>
      <c r="H647" s="100"/>
      <c r="I647" s="100"/>
      <c r="J647" s="100"/>
      <c r="K647" s="100"/>
    </row>
    <row r="648" spans="4:11" ht="14.25" x14ac:dyDescent="0.2">
      <c r="D648" s="100"/>
      <c r="E648" s="100"/>
      <c r="F648" s="100"/>
      <c r="G648" s="100"/>
      <c r="H648" s="100"/>
      <c r="I648" s="100"/>
      <c r="J648" s="100"/>
      <c r="K648" s="100"/>
    </row>
    <row r="649" spans="4:11" ht="14.25" x14ac:dyDescent="0.2">
      <c r="D649" s="100"/>
      <c r="E649" s="100"/>
      <c r="F649" s="100"/>
      <c r="G649" s="100"/>
      <c r="H649" s="100"/>
      <c r="I649" s="100"/>
      <c r="J649" s="100"/>
      <c r="K649" s="100"/>
    </row>
    <row r="650" spans="4:11" ht="14.25" x14ac:dyDescent="0.2">
      <c r="D650" s="100"/>
      <c r="E650" s="100"/>
      <c r="F650" s="100"/>
      <c r="G650" s="100"/>
      <c r="H650" s="100"/>
      <c r="I650" s="100"/>
      <c r="J650" s="100"/>
      <c r="K650" s="100"/>
    </row>
    <row r="651" spans="4:11" ht="14.25" x14ac:dyDescent="0.2">
      <c r="D651" s="100"/>
      <c r="E651" s="100"/>
      <c r="F651" s="100"/>
      <c r="G651" s="100"/>
      <c r="H651" s="100"/>
      <c r="I651" s="100"/>
      <c r="J651" s="100"/>
      <c r="K651" s="100"/>
    </row>
    <row r="652" spans="4:11" ht="14.25" x14ac:dyDescent="0.2">
      <c r="D652" s="100"/>
      <c r="E652" s="100"/>
      <c r="F652" s="100"/>
      <c r="G652" s="100"/>
      <c r="H652" s="100"/>
      <c r="I652" s="100"/>
      <c r="J652" s="100"/>
      <c r="K652" s="100"/>
    </row>
    <row r="653" spans="4:11" ht="14.25" x14ac:dyDescent="0.2">
      <c r="D653" s="100"/>
      <c r="E653" s="100"/>
      <c r="F653" s="100"/>
      <c r="G653" s="100"/>
      <c r="H653" s="100"/>
      <c r="I653" s="100"/>
      <c r="J653" s="100"/>
      <c r="K653" s="100"/>
    </row>
    <row r="654" spans="4:11" ht="14.25" x14ac:dyDescent="0.2">
      <c r="D654" s="100"/>
      <c r="E654" s="100"/>
      <c r="F654" s="100"/>
      <c r="G654" s="100"/>
      <c r="H654" s="100"/>
      <c r="I654" s="100"/>
      <c r="J654" s="100"/>
      <c r="K654" s="100"/>
    </row>
    <row r="655" spans="4:11" ht="14.25" x14ac:dyDescent="0.2">
      <c r="D655" s="100"/>
      <c r="E655" s="100"/>
      <c r="F655" s="100"/>
      <c r="G655" s="100"/>
      <c r="H655" s="100"/>
      <c r="I655" s="100"/>
      <c r="J655" s="100"/>
      <c r="K655" s="100"/>
    </row>
    <row r="656" spans="4:11" ht="14.25" x14ac:dyDescent="0.2">
      <c r="D656" s="100"/>
      <c r="E656" s="100"/>
      <c r="F656" s="100"/>
      <c r="G656" s="100"/>
      <c r="H656" s="100"/>
      <c r="I656" s="100"/>
      <c r="J656" s="100"/>
      <c r="K656" s="100"/>
    </row>
    <row r="657" spans="4:11" ht="14.25" x14ac:dyDescent="0.2">
      <c r="D657" s="100"/>
      <c r="E657" s="100"/>
      <c r="F657" s="100"/>
      <c r="G657" s="100"/>
      <c r="H657" s="100"/>
      <c r="I657" s="100"/>
      <c r="J657" s="100"/>
      <c r="K657" s="100"/>
    </row>
    <row r="658" spans="4:11" ht="14.25" x14ac:dyDescent="0.2">
      <c r="D658" s="100"/>
      <c r="E658" s="100"/>
      <c r="F658" s="100"/>
      <c r="G658" s="100"/>
      <c r="H658" s="100"/>
      <c r="I658" s="100"/>
      <c r="J658" s="100"/>
      <c r="K658" s="100"/>
    </row>
    <row r="659" spans="4:11" ht="14.25" x14ac:dyDescent="0.2">
      <c r="D659" s="100"/>
      <c r="E659" s="100"/>
      <c r="F659" s="100"/>
      <c r="G659" s="100"/>
      <c r="H659" s="100"/>
      <c r="I659" s="100"/>
      <c r="J659" s="100"/>
      <c r="K659" s="100"/>
    </row>
    <row r="660" spans="4:11" ht="14.25" x14ac:dyDescent="0.2">
      <c r="D660" s="100"/>
      <c r="E660" s="100"/>
      <c r="F660" s="100"/>
      <c r="G660" s="100"/>
      <c r="H660" s="100"/>
      <c r="I660" s="100"/>
      <c r="J660" s="100"/>
      <c r="K660" s="100"/>
    </row>
    <row r="661" spans="4:11" ht="14.25" x14ac:dyDescent="0.2">
      <c r="D661" s="100"/>
      <c r="E661" s="100"/>
      <c r="F661" s="100"/>
      <c r="G661" s="100"/>
      <c r="H661" s="100"/>
      <c r="I661" s="100"/>
      <c r="J661" s="100"/>
      <c r="K661" s="100"/>
    </row>
    <row r="662" spans="4:11" ht="14.25" x14ac:dyDescent="0.2">
      <c r="D662" s="100"/>
      <c r="E662" s="100"/>
      <c r="F662" s="100"/>
      <c r="G662" s="100"/>
      <c r="H662" s="100"/>
      <c r="I662" s="100"/>
      <c r="J662" s="100"/>
      <c r="K662" s="100"/>
    </row>
    <row r="663" spans="4:11" ht="14.25" x14ac:dyDescent="0.2">
      <c r="D663" s="100"/>
      <c r="E663" s="100"/>
      <c r="F663" s="100"/>
      <c r="G663" s="100"/>
      <c r="H663" s="100"/>
      <c r="I663" s="100"/>
      <c r="J663" s="100"/>
      <c r="K663" s="100"/>
    </row>
    <row r="664" spans="4:11" ht="14.25" x14ac:dyDescent="0.2">
      <c r="D664" s="100"/>
      <c r="E664" s="100"/>
      <c r="F664" s="100"/>
      <c r="G664" s="100"/>
      <c r="H664" s="100"/>
      <c r="I664" s="100"/>
      <c r="J664" s="100"/>
      <c r="K664" s="100"/>
    </row>
    <row r="665" spans="4:11" ht="14.25" x14ac:dyDescent="0.2">
      <c r="D665" s="100"/>
      <c r="E665" s="100"/>
      <c r="F665" s="100"/>
      <c r="G665" s="100"/>
      <c r="H665" s="100"/>
      <c r="I665" s="100"/>
      <c r="J665" s="100"/>
      <c r="K665" s="100"/>
    </row>
    <row r="666" spans="4:11" ht="14.25" x14ac:dyDescent="0.2">
      <c r="D666" s="100"/>
      <c r="E666" s="100"/>
      <c r="F666" s="100"/>
      <c r="G666" s="100"/>
      <c r="H666" s="100"/>
      <c r="I666" s="100"/>
      <c r="J666" s="100"/>
      <c r="K666" s="100"/>
    </row>
    <row r="667" spans="4:11" ht="14.25" x14ac:dyDescent="0.2">
      <c r="D667" s="100"/>
      <c r="E667" s="100"/>
      <c r="F667" s="100"/>
      <c r="G667" s="100"/>
      <c r="H667" s="100"/>
      <c r="I667" s="100"/>
      <c r="J667" s="100"/>
      <c r="K667" s="100"/>
    </row>
    <row r="668" spans="4:11" ht="14.25" x14ac:dyDescent="0.2">
      <c r="D668" s="100"/>
      <c r="E668" s="100"/>
      <c r="F668" s="100"/>
      <c r="G668" s="100"/>
      <c r="H668" s="100"/>
      <c r="I668" s="100"/>
      <c r="J668" s="100"/>
      <c r="K668" s="100"/>
    </row>
    <row r="669" spans="4:11" ht="14.25" x14ac:dyDescent="0.2">
      <c r="D669" s="100"/>
      <c r="E669" s="100"/>
      <c r="F669" s="100"/>
      <c r="G669" s="100"/>
      <c r="H669" s="100"/>
      <c r="I669" s="100"/>
      <c r="J669" s="100"/>
      <c r="K669" s="100"/>
    </row>
    <row r="670" spans="4:11" ht="14.25" x14ac:dyDescent="0.2">
      <c r="D670" s="100"/>
      <c r="E670" s="100"/>
      <c r="F670" s="100"/>
      <c r="G670" s="100"/>
      <c r="H670" s="100"/>
      <c r="I670" s="100"/>
      <c r="J670" s="100"/>
      <c r="K670" s="100"/>
    </row>
    <row r="671" spans="4:11" ht="14.25" x14ac:dyDescent="0.2">
      <c r="D671" s="100"/>
      <c r="E671" s="100"/>
      <c r="F671" s="100"/>
      <c r="G671" s="100"/>
      <c r="H671" s="100"/>
      <c r="I671" s="100"/>
      <c r="J671" s="100"/>
      <c r="K671" s="100"/>
    </row>
    <row r="672" spans="4:11" ht="14.25" x14ac:dyDescent="0.2">
      <c r="D672" s="100"/>
      <c r="E672" s="100"/>
      <c r="F672" s="100"/>
      <c r="G672" s="100"/>
      <c r="H672" s="100"/>
      <c r="I672" s="100"/>
      <c r="J672" s="100"/>
      <c r="K672" s="100"/>
    </row>
    <row r="673" spans="4:11" ht="14.25" x14ac:dyDescent="0.2">
      <c r="D673" s="100"/>
      <c r="E673" s="100"/>
      <c r="F673" s="100"/>
      <c r="G673" s="100"/>
      <c r="H673" s="100"/>
      <c r="I673" s="100"/>
      <c r="J673" s="100"/>
      <c r="K673" s="100"/>
    </row>
    <row r="674" spans="4:11" ht="14.25" x14ac:dyDescent="0.2">
      <c r="D674" s="100"/>
      <c r="E674" s="100"/>
      <c r="F674" s="100"/>
      <c r="G674" s="100"/>
      <c r="H674" s="100"/>
      <c r="I674" s="100"/>
      <c r="J674" s="100"/>
      <c r="K674" s="100"/>
    </row>
    <row r="675" spans="4:11" ht="14.25" x14ac:dyDescent="0.2">
      <c r="D675" s="100"/>
      <c r="E675" s="100"/>
      <c r="F675" s="100"/>
      <c r="G675" s="100"/>
      <c r="H675" s="100"/>
      <c r="I675" s="100"/>
      <c r="J675" s="100"/>
      <c r="K675" s="100"/>
    </row>
    <row r="676" spans="4:11" ht="14.25" x14ac:dyDescent="0.2">
      <c r="D676" s="100"/>
      <c r="E676" s="100"/>
      <c r="F676" s="100"/>
      <c r="G676" s="100"/>
      <c r="H676" s="100"/>
      <c r="I676" s="100"/>
      <c r="J676" s="100"/>
      <c r="K676" s="100"/>
    </row>
    <row r="677" spans="4:11" ht="14.25" x14ac:dyDescent="0.2">
      <c r="D677" s="100"/>
      <c r="E677" s="100"/>
      <c r="F677" s="100"/>
      <c r="G677" s="100"/>
      <c r="H677" s="100"/>
      <c r="I677" s="100"/>
      <c r="J677" s="100"/>
      <c r="K677" s="100"/>
    </row>
    <row r="678" spans="4:11" ht="14.25" x14ac:dyDescent="0.2">
      <c r="D678" s="100"/>
      <c r="E678" s="100"/>
      <c r="F678" s="100"/>
      <c r="G678" s="100"/>
      <c r="H678" s="100"/>
      <c r="I678" s="100"/>
      <c r="J678" s="100"/>
      <c r="K678" s="100"/>
    </row>
    <row r="679" spans="4:11" ht="14.25" x14ac:dyDescent="0.2">
      <c r="D679" s="100"/>
      <c r="E679" s="100"/>
      <c r="F679" s="100"/>
      <c r="G679" s="100"/>
      <c r="H679" s="100"/>
      <c r="I679" s="100"/>
      <c r="J679" s="100"/>
      <c r="K679" s="100"/>
    </row>
    <row r="680" spans="4:11" ht="14.25" x14ac:dyDescent="0.2">
      <c r="D680" s="100"/>
      <c r="E680" s="100"/>
      <c r="F680" s="100"/>
      <c r="G680" s="100"/>
      <c r="H680" s="100"/>
      <c r="I680" s="100"/>
      <c r="J680" s="100"/>
      <c r="K680" s="100"/>
    </row>
    <row r="681" spans="4:11" ht="14.25" x14ac:dyDescent="0.2">
      <c r="D681" s="100"/>
      <c r="E681" s="100"/>
      <c r="F681" s="100"/>
      <c r="G681" s="100"/>
      <c r="H681" s="100"/>
      <c r="I681" s="100"/>
      <c r="J681" s="100"/>
      <c r="K681" s="100"/>
    </row>
    <row r="682" spans="4:11" ht="14.25" x14ac:dyDescent="0.2">
      <c r="D682" s="100"/>
      <c r="E682" s="100"/>
      <c r="F682" s="100"/>
      <c r="G682" s="100"/>
      <c r="H682" s="100"/>
      <c r="I682" s="100"/>
      <c r="J682" s="100"/>
      <c r="K682" s="100"/>
    </row>
    <row r="683" spans="4:11" ht="14.25" x14ac:dyDescent="0.2">
      <c r="D683" s="100"/>
      <c r="E683" s="100"/>
      <c r="F683" s="100"/>
      <c r="G683" s="100"/>
      <c r="H683" s="100"/>
      <c r="I683" s="100"/>
      <c r="J683" s="100"/>
      <c r="K683" s="100"/>
    </row>
    <row r="684" spans="4:11" ht="14.25" x14ac:dyDescent="0.2">
      <c r="D684" s="100"/>
      <c r="E684" s="100"/>
      <c r="F684" s="100"/>
      <c r="G684" s="100"/>
      <c r="H684" s="100"/>
      <c r="I684" s="100"/>
      <c r="J684" s="100"/>
      <c r="K684" s="100"/>
    </row>
    <row r="685" spans="4:11" ht="14.25" x14ac:dyDescent="0.2">
      <c r="D685" s="100"/>
      <c r="E685" s="100"/>
      <c r="F685" s="100"/>
      <c r="G685" s="100"/>
      <c r="H685" s="100"/>
      <c r="I685" s="100"/>
      <c r="J685" s="100"/>
      <c r="K685" s="100"/>
    </row>
    <row r="686" spans="4:11" ht="14.25" x14ac:dyDescent="0.2">
      <c r="D686" s="100"/>
      <c r="E686" s="100"/>
      <c r="F686" s="100"/>
      <c r="G686" s="100"/>
      <c r="H686" s="100"/>
      <c r="I686" s="100"/>
      <c r="J686" s="100"/>
      <c r="K686" s="100"/>
    </row>
    <row r="687" spans="4:11" ht="14.25" x14ac:dyDescent="0.2">
      <c r="D687" s="100"/>
      <c r="E687" s="100"/>
      <c r="F687" s="100"/>
      <c r="G687" s="100"/>
      <c r="H687" s="100"/>
      <c r="I687" s="100"/>
      <c r="J687" s="100"/>
      <c r="K687" s="100"/>
    </row>
    <row r="688" spans="4:11" ht="14.25" x14ac:dyDescent="0.2">
      <c r="D688" s="100"/>
      <c r="E688" s="100"/>
      <c r="F688" s="100"/>
      <c r="G688" s="100"/>
      <c r="H688" s="100"/>
      <c r="I688" s="100"/>
      <c r="J688" s="100"/>
      <c r="K688" s="100"/>
    </row>
    <row r="689" spans="4:11" ht="14.25" x14ac:dyDescent="0.2">
      <c r="D689" s="100"/>
      <c r="E689" s="100"/>
      <c r="F689" s="100"/>
      <c r="G689" s="100"/>
      <c r="H689" s="100"/>
      <c r="I689" s="100"/>
      <c r="J689" s="100"/>
      <c r="K689" s="100"/>
    </row>
    <row r="690" spans="4:11" ht="14.25" x14ac:dyDescent="0.2">
      <c r="D690" s="100"/>
      <c r="E690" s="100"/>
      <c r="F690" s="100"/>
      <c r="G690" s="100"/>
      <c r="H690" s="100"/>
      <c r="I690" s="100"/>
      <c r="J690" s="100"/>
      <c r="K690" s="100"/>
    </row>
    <row r="691" spans="4:11" ht="14.25" x14ac:dyDescent="0.2">
      <c r="D691" s="100"/>
      <c r="E691" s="100"/>
      <c r="F691" s="100"/>
      <c r="G691" s="100"/>
      <c r="H691" s="100"/>
      <c r="I691" s="100"/>
      <c r="J691" s="100"/>
      <c r="K691" s="100"/>
    </row>
    <row r="692" spans="4:11" ht="14.25" x14ac:dyDescent="0.2">
      <c r="D692" s="100"/>
      <c r="E692" s="100"/>
      <c r="F692" s="100"/>
      <c r="G692" s="100"/>
      <c r="H692" s="100"/>
      <c r="I692" s="100"/>
      <c r="J692" s="100"/>
      <c r="K692" s="100"/>
    </row>
    <row r="693" spans="4:11" ht="14.25" x14ac:dyDescent="0.2">
      <c r="D693" s="100"/>
      <c r="E693" s="100"/>
      <c r="F693" s="100"/>
      <c r="G693" s="100"/>
      <c r="H693" s="100"/>
      <c r="I693" s="100"/>
      <c r="J693" s="100"/>
      <c r="K693" s="100"/>
    </row>
    <row r="694" spans="4:11" ht="14.25" x14ac:dyDescent="0.2">
      <c r="D694" s="100"/>
      <c r="E694" s="100"/>
      <c r="F694" s="100"/>
      <c r="G694" s="100"/>
      <c r="H694" s="100"/>
      <c r="I694" s="100"/>
      <c r="J694" s="100"/>
      <c r="K694" s="100"/>
    </row>
    <row r="695" spans="4:11" ht="14.25" x14ac:dyDescent="0.2">
      <c r="D695" s="100"/>
      <c r="E695" s="100"/>
      <c r="F695" s="100"/>
      <c r="G695" s="100"/>
      <c r="H695" s="100"/>
      <c r="I695" s="100"/>
      <c r="J695" s="100"/>
      <c r="K695" s="100"/>
    </row>
    <row r="696" spans="4:11" ht="14.25" x14ac:dyDescent="0.2">
      <c r="D696" s="100"/>
      <c r="E696" s="100"/>
      <c r="F696" s="100"/>
      <c r="G696" s="100"/>
      <c r="H696" s="100"/>
      <c r="I696" s="100"/>
      <c r="J696" s="100"/>
      <c r="K696" s="100"/>
    </row>
    <row r="697" spans="4:11" ht="14.25" x14ac:dyDescent="0.2">
      <c r="D697" s="100"/>
      <c r="E697" s="100"/>
      <c r="F697" s="100"/>
      <c r="G697" s="100"/>
      <c r="H697" s="100"/>
      <c r="I697" s="100"/>
      <c r="J697" s="100"/>
      <c r="K697" s="100"/>
    </row>
    <row r="698" spans="4:11" ht="14.25" x14ac:dyDescent="0.2">
      <c r="D698" s="100"/>
      <c r="E698" s="100"/>
      <c r="F698" s="100"/>
      <c r="G698" s="100"/>
      <c r="H698" s="100"/>
      <c r="I698" s="100"/>
      <c r="J698" s="100"/>
      <c r="K698" s="100"/>
    </row>
    <row r="699" spans="4:11" ht="14.25" x14ac:dyDescent="0.2">
      <c r="D699" s="100"/>
      <c r="E699" s="100"/>
      <c r="F699" s="100"/>
      <c r="G699" s="100"/>
      <c r="H699" s="100"/>
      <c r="I699" s="100"/>
      <c r="J699" s="100"/>
      <c r="K699" s="100"/>
    </row>
    <row r="700" spans="4:11" ht="14.25" x14ac:dyDescent="0.2">
      <c r="D700" s="100"/>
      <c r="E700" s="100"/>
      <c r="F700" s="100"/>
      <c r="G700" s="100"/>
      <c r="H700" s="100"/>
      <c r="I700" s="100"/>
      <c r="J700" s="100"/>
      <c r="K700" s="100"/>
    </row>
    <row r="701" spans="4:11" ht="14.25" x14ac:dyDescent="0.2">
      <c r="D701" s="100"/>
      <c r="E701" s="100"/>
      <c r="F701" s="100"/>
      <c r="G701" s="100"/>
      <c r="H701" s="100"/>
      <c r="I701" s="100"/>
      <c r="J701" s="100"/>
      <c r="K701" s="100"/>
    </row>
    <row r="702" spans="4:11" ht="14.25" x14ac:dyDescent="0.2">
      <c r="D702" s="100"/>
      <c r="E702" s="100"/>
      <c r="F702" s="100"/>
      <c r="G702" s="100"/>
      <c r="H702" s="100"/>
      <c r="I702" s="100"/>
      <c r="J702" s="100"/>
      <c r="K702" s="100"/>
    </row>
    <row r="703" spans="4:11" ht="14.25" x14ac:dyDescent="0.2">
      <c r="D703" s="100"/>
      <c r="E703" s="100"/>
      <c r="F703" s="100"/>
      <c r="G703" s="100"/>
      <c r="H703" s="100"/>
      <c r="I703" s="100"/>
      <c r="J703" s="100"/>
      <c r="K703" s="100"/>
    </row>
    <row r="704" spans="4:11" ht="14.25" x14ac:dyDescent="0.2">
      <c r="D704" s="100"/>
      <c r="E704" s="100"/>
      <c r="F704" s="100"/>
      <c r="G704" s="100"/>
      <c r="H704" s="100"/>
      <c r="I704" s="100"/>
      <c r="J704" s="100"/>
      <c r="K704" s="100"/>
    </row>
    <row r="705" spans="4:11" ht="14.25" x14ac:dyDescent="0.2">
      <c r="D705" s="100"/>
      <c r="E705" s="100"/>
      <c r="F705" s="100"/>
      <c r="G705" s="100"/>
      <c r="H705" s="100"/>
      <c r="I705" s="100"/>
      <c r="J705" s="100"/>
      <c r="K705" s="100"/>
    </row>
    <row r="706" spans="4:11" ht="14.25" x14ac:dyDescent="0.2">
      <c r="D706" s="100"/>
      <c r="E706" s="100"/>
      <c r="F706" s="100"/>
      <c r="G706" s="100"/>
      <c r="H706" s="100"/>
      <c r="I706" s="100"/>
      <c r="J706" s="100"/>
      <c r="K706" s="100"/>
    </row>
    <row r="707" spans="4:11" ht="14.25" x14ac:dyDescent="0.2">
      <c r="D707" s="100"/>
      <c r="E707" s="100"/>
      <c r="F707" s="100"/>
      <c r="G707" s="100"/>
      <c r="H707" s="100"/>
      <c r="I707" s="100"/>
      <c r="J707" s="100"/>
      <c r="K707" s="100"/>
    </row>
    <row r="708" spans="4:11" ht="14.25" x14ac:dyDescent="0.2">
      <c r="D708" s="100"/>
      <c r="E708" s="100"/>
      <c r="F708" s="100"/>
      <c r="G708" s="100"/>
      <c r="H708" s="100"/>
      <c r="I708" s="100"/>
      <c r="J708" s="100"/>
      <c r="K708" s="100"/>
    </row>
    <row r="709" spans="4:11" ht="14.25" x14ac:dyDescent="0.2">
      <c r="D709" s="100"/>
      <c r="E709" s="100"/>
      <c r="F709" s="100"/>
      <c r="G709" s="100"/>
      <c r="H709" s="100"/>
      <c r="I709" s="100"/>
      <c r="J709" s="100"/>
      <c r="K709" s="100"/>
    </row>
    <row r="710" spans="4:11" ht="14.25" x14ac:dyDescent="0.2">
      <c r="D710" s="100"/>
      <c r="E710" s="100"/>
      <c r="F710" s="100"/>
      <c r="G710" s="100"/>
      <c r="H710" s="100"/>
      <c r="I710" s="100"/>
      <c r="J710" s="100"/>
      <c r="K710" s="100"/>
    </row>
    <row r="711" spans="4:11" ht="14.25" x14ac:dyDescent="0.2">
      <c r="D711" s="100"/>
      <c r="E711" s="100"/>
      <c r="F711" s="100"/>
      <c r="G711" s="100"/>
      <c r="H711" s="100"/>
      <c r="I711" s="100"/>
      <c r="J711" s="100"/>
      <c r="K711" s="100"/>
    </row>
    <row r="712" spans="4:11" ht="14.25" x14ac:dyDescent="0.2">
      <c r="D712" s="100"/>
      <c r="E712" s="100"/>
      <c r="F712" s="100"/>
      <c r="G712" s="100"/>
      <c r="H712" s="100"/>
      <c r="I712" s="100"/>
      <c r="J712" s="100"/>
      <c r="K712" s="100"/>
    </row>
    <row r="713" spans="4:11" ht="14.25" x14ac:dyDescent="0.2">
      <c r="D713" s="100"/>
      <c r="E713" s="100"/>
      <c r="F713" s="100"/>
      <c r="G713" s="100"/>
      <c r="H713" s="100"/>
      <c r="I713" s="100"/>
      <c r="J713" s="100"/>
      <c r="K713" s="100"/>
    </row>
    <row r="714" spans="4:11" ht="14.25" x14ac:dyDescent="0.2">
      <c r="D714" s="100"/>
      <c r="E714" s="100"/>
      <c r="F714" s="100"/>
      <c r="G714" s="100"/>
      <c r="H714" s="100"/>
      <c r="I714" s="100"/>
      <c r="J714" s="100"/>
      <c r="K714" s="100"/>
    </row>
    <row r="715" spans="4:11" ht="14.25" x14ac:dyDescent="0.2">
      <c r="D715" s="100"/>
      <c r="E715" s="100"/>
      <c r="F715" s="100"/>
      <c r="G715" s="100"/>
      <c r="H715" s="100"/>
      <c r="I715" s="100"/>
      <c r="J715" s="100"/>
      <c r="K715" s="100"/>
    </row>
    <row r="716" spans="4:11" ht="14.25" x14ac:dyDescent="0.2">
      <c r="D716" s="100"/>
      <c r="E716" s="100"/>
      <c r="F716" s="100"/>
      <c r="G716" s="100"/>
      <c r="H716" s="100"/>
      <c r="I716" s="100"/>
      <c r="J716" s="100"/>
      <c r="K716" s="100"/>
    </row>
    <row r="717" spans="4:11" ht="14.25" x14ac:dyDescent="0.2">
      <c r="D717" s="100"/>
      <c r="E717" s="100"/>
      <c r="F717" s="100"/>
      <c r="G717" s="100"/>
      <c r="H717" s="100"/>
      <c r="I717" s="100"/>
      <c r="J717" s="100"/>
      <c r="K717" s="100"/>
    </row>
    <row r="718" spans="4:11" ht="14.25" x14ac:dyDescent="0.2">
      <c r="D718" s="100"/>
      <c r="E718" s="100"/>
      <c r="F718" s="100"/>
      <c r="G718" s="100"/>
      <c r="H718" s="100"/>
      <c r="I718" s="100"/>
      <c r="J718" s="100"/>
      <c r="K718" s="100"/>
    </row>
    <row r="719" spans="4:11" ht="14.25" x14ac:dyDescent="0.2">
      <c r="D719" s="100"/>
      <c r="E719" s="100"/>
      <c r="F719" s="100"/>
      <c r="G719" s="100"/>
      <c r="H719" s="100"/>
      <c r="I719" s="100"/>
      <c r="J719" s="100"/>
      <c r="K719" s="100"/>
    </row>
    <row r="720" spans="4:11" ht="14.25" x14ac:dyDescent="0.2">
      <c r="D720" s="100"/>
      <c r="E720" s="100"/>
      <c r="F720" s="100"/>
      <c r="G720" s="100"/>
      <c r="H720" s="100"/>
      <c r="I720" s="100"/>
      <c r="J720" s="100"/>
      <c r="K720" s="100"/>
    </row>
    <row r="721" spans="4:11" ht="14.25" x14ac:dyDescent="0.2">
      <c r="D721" s="100"/>
      <c r="E721" s="100"/>
      <c r="F721" s="100"/>
      <c r="G721" s="100"/>
      <c r="H721" s="100"/>
      <c r="I721" s="100"/>
      <c r="J721" s="100"/>
      <c r="K721" s="100"/>
    </row>
    <row r="722" spans="4:11" ht="14.25" x14ac:dyDescent="0.2">
      <c r="D722" s="100"/>
      <c r="E722" s="100"/>
      <c r="F722" s="100"/>
      <c r="G722" s="100"/>
      <c r="H722" s="100"/>
      <c r="I722" s="100"/>
      <c r="J722" s="100"/>
      <c r="K722" s="100"/>
    </row>
    <row r="723" spans="4:11" ht="14.25" x14ac:dyDescent="0.2">
      <c r="D723" s="100"/>
      <c r="E723" s="100"/>
      <c r="F723" s="100"/>
      <c r="G723" s="100"/>
      <c r="H723" s="100"/>
      <c r="I723" s="100"/>
      <c r="J723" s="100"/>
      <c r="K723" s="100"/>
    </row>
    <row r="724" spans="4:11" ht="14.25" x14ac:dyDescent="0.2">
      <c r="D724" s="100"/>
      <c r="E724" s="100"/>
      <c r="F724" s="100"/>
      <c r="G724" s="100"/>
      <c r="H724" s="100"/>
      <c r="I724" s="100"/>
      <c r="J724" s="100"/>
      <c r="K724" s="100"/>
    </row>
    <row r="725" spans="4:11" ht="14.25" x14ac:dyDescent="0.2">
      <c r="D725" s="100"/>
      <c r="E725" s="100"/>
      <c r="F725" s="100"/>
      <c r="G725" s="100"/>
      <c r="H725" s="100"/>
      <c r="I725" s="100"/>
      <c r="J725" s="100"/>
      <c r="K725" s="100"/>
    </row>
    <row r="726" spans="4:11" ht="14.25" x14ac:dyDescent="0.2">
      <c r="D726" s="100"/>
      <c r="E726" s="100"/>
      <c r="F726" s="100"/>
      <c r="G726" s="100"/>
      <c r="H726" s="100"/>
      <c r="I726" s="100"/>
      <c r="J726" s="100"/>
      <c r="K726" s="100"/>
    </row>
    <row r="727" spans="4:11" ht="14.25" x14ac:dyDescent="0.2">
      <c r="D727" s="100"/>
      <c r="E727" s="100"/>
      <c r="F727" s="100"/>
      <c r="G727" s="100"/>
      <c r="H727" s="100"/>
      <c r="I727" s="100"/>
      <c r="J727" s="100"/>
      <c r="K727" s="100"/>
    </row>
    <row r="728" spans="4:11" ht="14.25" x14ac:dyDescent="0.2">
      <c r="D728" s="100"/>
      <c r="E728" s="100"/>
      <c r="F728" s="100"/>
      <c r="G728" s="100"/>
      <c r="H728" s="100"/>
      <c r="I728" s="100"/>
      <c r="J728" s="100"/>
      <c r="K728" s="100"/>
    </row>
    <row r="729" spans="4:11" ht="14.25" x14ac:dyDescent="0.2">
      <c r="D729" s="100"/>
      <c r="E729" s="100"/>
      <c r="F729" s="100"/>
      <c r="G729" s="100"/>
      <c r="H729" s="100"/>
      <c r="I729" s="100"/>
      <c r="J729" s="100"/>
      <c r="K729" s="100"/>
    </row>
    <row r="730" spans="4:11" ht="14.25" x14ac:dyDescent="0.2">
      <c r="D730" s="100"/>
      <c r="E730" s="100"/>
      <c r="F730" s="100"/>
      <c r="G730" s="100"/>
      <c r="H730" s="100"/>
      <c r="I730" s="100"/>
      <c r="J730" s="100"/>
      <c r="K730" s="100"/>
    </row>
    <row r="731" spans="4:11" ht="14.25" x14ac:dyDescent="0.2">
      <c r="D731" s="100"/>
      <c r="E731" s="100"/>
      <c r="F731" s="100"/>
      <c r="G731" s="100"/>
      <c r="H731" s="100"/>
      <c r="I731" s="100"/>
      <c r="J731" s="100"/>
      <c r="K731" s="100"/>
    </row>
    <row r="732" spans="4:11" ht="14.25" x14ac:dyDescent="0.2">
      <c r="D732" s="100"/>
      <c r="E732" s="100"/>
      <c r="F732" s="100"/>
      <c r="G732" s="100"/>
      <c r="H732" s="100"/>
      <c r="I732" s="100"/>
      <c r="J732" s="100"/>
      <c r="K732" s="100"/>
    </row>
    <row r="733" spans="4:11" ht="14.25" x14ac:dyDescent="0.2">
      <c r="D733" s="100"/>
      <c r="E733" s="100"/>
      <c r="F733" s="100"/>
      <c r="G733" s="100"/>
      <c r="H733" s="100"/>
      <c r="I733" s="100"/>
      <c r="J733" s="100"/>
      <c r="K733" s="100"/>
    </row>
    <row r="734" spans="4:11" ht="14.25" x14ac:dyDescent="0.2">
      <c r="D734" s="100"/>
      <c r="E734" s="100"/>
      <c r="F734" s="100"/>
      <c r="G734" s="100"/>
      <c r="H734" s="100"/>
      <c r="I734" s="100"/>
      <c r="J734" s="100"/>
      <c r="K734" s="100"/>
    </row>
    <row r="735" spans="4:11" ht="14.25" x14ac:dyDescent="0.2">
      <c r="D735" s="100"/>
      <c r="E735" s="100"/>
      <c r="F735" s="100"/>
      <c r="G735" s="100"/>
      <c r="H735" s="100"/>
      <c r="I735" s="100"/>
      <c r="J735" s="100"/>
      <c r="K735" s="100"/>
    </row>
    <row r="736" spans="4:11" ht="14.25" x14ac:dyDescent="0.2">
      <c r="D736" s="100"/>
      <c r="E736" s="100"/>
      <c r="F736" s="100"/>
      <c r="G736" s="100"/>
      <c r="H736" s="100"/>
      <c r="I736" s="100"/>
      <c r="J736" s="100"/>
      <c r="K736" s="100"/>
    </row>
    <row r="737" spans="4:11" ht="14.25" x14ac:dyDescent="0.2">
      <c r="D737" s="100"/>
      <c r="E737" s="100"/>
      <c r="F737" s="100"/>
      <c r="G737" s="100"/>
      <c r="H737" s="100"/>
      <c r="I737" s="100"/>
      <c r="J737" s="100"/>
      <c r="K737" s="100"/>
    </row>
    <row r="738" spans="4:11" ht="14.25" x14ac:dyDescent="0.2">
      <c r="D738" s="100"/>
      <c r="E738" s="100"/>
      <c r="F738" s="100"/>
      <c r="G738" s="100"/>
      <c r="H738" s="100"/>
      <c r="I738" s="100"/>
      <c r="J738" s="100"/>
      <c r="K738" s="100"/>
    </row>
    <row r="739" spans="4:11" ht="14.25" x14ac:dyDescent="0.2">
      <c r="D739" s="100"/>
      <c r="E739" s="100"/>
      <c r="F739" s="100"/>
      <c r="G739" s="100"/>
      <c r="H739" s="100"/>
      <c r="I739" s="100"/>
      <c r="J739" s="100"/>
      <c r="K739" s="100"/>
    </row>
    <row r="740" spans="4:11" ht="14.25" x14ac:dyDescent="0.2">
      <c r="D740" s="100"/>
      <c r="E740" s="100"/>
      <c r="F740" s="100"/>
      <c r="G740" s="100"/>
      <c r="H740" s="100"/>
      <c r="I740" s="100"/>
      <c r="J740" s="100"/>
      <c r="K740" s="100"/>
    </row>
    <row r="741" spans="4:11" ht="14.25" x14ac:dyDescent="0.2">
      <c r="D741" s="100"/>
      <c r="E741" s="100"/>
      <c r="F741" s="100"/>
      <c r="G741" s="100"/>
      <c r="H741" s="100"/>
      <c r="I741" s="100"/>
      <c r="J741" s="100"/>
      <c r="K741" s="100"/>
    </row>
    <row r="742" spans="4:11" ht="14.25" x14ac:dyDescent="0.2">
      <c r="D742" s="100"/>
      <c r="E742" s="100"/>
      <c r="F742" s="100"/>
      <c r="G742" s="100"/>
      <c r="H742" s="100"/>
      <c r="I742" s="100"/>
      <c r="J742" s="100"/>
      <c r="K742" s="100"/>
    </row>
    <row r="743" spans="4:11" ht="14.25" x14ac:dyDescent="0.2">
      <c r="D743" s="100"/>
      <c r="E743" s="100"/>
      <c r="F743" s="100"/>
      <c r="G743" s="100"/>
      <c r="H743" s="100"/>
      <c r="I743" s="100"/>
      <c r="J743" s="100"/>
      <c r="K743" s="100"/>
    </row>
    <row r="744" spans="4:11" ht="14.25" x14ac:dyDescent="0.2">
      <c r="D744" s="100"/>
      <c r="E744" s="100"/>
      <c r="F744" s="100"/>
      <c r="G744" s="100"/>
      <c r="H744" s="100"/>
      <c r="I744" s="100"/>
      <c r="J744" s="100"/>
      <c r="K744" s="100"/>
    </row>
    <row r="745" spans="4:11" ht="14.25" x14ac:dyDescent="0.2">
      <c r="D745" s="100"/>
      <c r="E745" s="100"/>
      <c r="F745" s="100"/>
      <c r="G745" s="100"/>
      <c r="H745" s="100"/>
      <c r="I745" s="100"/>
      <c r="J745" s="100"/>
      <c r="K745" s="100"/>
    </row>
    <row r="746" spans="4:11" ht="14.25" x14ac:dyDescent="0.2">
      <c r="D746" s="100"/>
      <c r="E746" s="100"/>
      <c r="F746" s="100"/>
      <c r="G746" s="100"/>
      <c r="H746" s="100"/>
      <c r="I746" s="100"/>
      <c r="J746" s="100"/>
      <c r="K746" s="100"/>
    </row>
    <row r="747" spans="4:11" ht="14.25" x14ac:dyDescent="0.2">
      <c r="D747" s="100"/>
      <c r="E747" s="100"/>
      <c r="F747" s="100"/>
      <c r="G747" s="100"/>
      <c r="H747" s="100"/>
      <c r="I747" s="100"/>
      <c r="J747" s="100"/>
      <c r="K747" s="100"/>
    </row>
    <row r="748" spans="4:11" ht="14.25" x14ac:dyDescent="0.2">
      <c r="D748" s="100"/>
      <c r="E748" s="100"/>
      <c r="F748" s="100"/>
      <c r="G748" s="100"/>
      <c r="H748" s="100"/>
      <c r="I748" s="100"/>
      <c r="J748" s="100"/>
      <c r="K748" s="100"/>
    </row>
    <row r="749" spans="4:11" ht="14.25" x14ac:dyDescent="0.2">
      <c r="D749" s="100"/>
      <c r="E749" s="100"/>
      <c r="F749" s="100"/>
      <c r="G749" s="100"/>
      <c r="H749" s="100"/>
      <c r="I749" s="100"/>
      <c r="J749" s="100"/>
      <c r="K749" s="100"/>
    </row>
    <row r="750" spans="4:11" ht="14.25" x14ac:dyDescent="0.2">
      <c r="D750" s="100"/>
      <c r="E750" s="100"/>
      <c r="F750" s="100"/>
      <c r="G750" s="100"/>
      <c r="H750" s="100"/>
      <c r="I750" s="100"/>
      <c r="J750" s="100"/>
      <c r="K750" s="100"/>
    </row>
    <row r="751" spans="4:11" ht="14.25" x14ac:dyDescent="0.2">
      <c r="D751" s="100"/>
      <c r="E751" s="100"/>
      <c r="F751" s="100"/>
      <c r="G751" s="100"/>
      <c r="H751" s="100"/>
      <c r="I751" s="100"/>
      <c r="J751" s="100"/>
      <c r="K751" s="100"/>
    </row>
    <row r="752" spans="4:11" ht="14.25" x14ac:dyDescent="0.2">
      <c r="D752" s="100"/>
      <c r="E752" s="100"/>
      <c r="F752" s="100"/>
      <c r="G752" s="100"/>
      <c r="H752" s="100"/>
      <c r="I752" s="100"/>
      <c r="J752" s="100"/>
      <c r="K752" s="100"/>
    </row>
    <row r="753" spans="4:11" ht="14.25" x14ac:dyDescent="0.2">
      <c r="D753" s="100"/>
      <c r="E753" s="100"/>
      <c r="F753" s="100"/>
      <c r="G753" s="100"/>
      <c r="H753" s="100"/>
      <c r="I753" s="100"/>
      <c r="J753" s="100"/>
      <c r="K753" s="100"/>
    </row>
    <row r="754" spans="4:11" ht="14.25" x14ac:dyDescent="0.2">
      <c r="D754" s="100"/>
      <c r="E754" s="100"/>
      <c r="F754" s="100"/>
      <c r="G754" s="100"/>
      <c r="H754" s="100"/>
      <c r="I754" s="100"/>
      <c r="J754" s="100"/>
      <c r="K754" s="100"/>
    </row>
    <row r="755" spans="4:11" ht="14.25" x14ac:dyDescent="0.2">
      <c r="D755" s="100"/>
      <c r="E755" s="100"/>
      <c r="F755" s="100"/>
      <c r="G755" s="100"/>
      <c r="H755" s="100"/>
      <c r="I755" s="100"/>
      <c r="J755" s="100"/>
      <c r="K755" s="100"/>
    </row>
    <row r="756" spans="4:11" ht="14.25" x14ac:dyDescent="0.2">
      <c r="D756" s="100"/>
      <c r="E756" s="100"/>
      <c r="F756" s="100"/>
      <c r="G756" s="100"/>
      <c r="H756" s="100"/>
      <c r="I756" s="100"/>
      <c r="J756" s="100"/>
      <c r="K756" s="100"/>
    </row>
    <row r="757" spans="4:11" ht="14.25" x14ac:dyDescent="0.2">
      <c r="D757" s="100"/>
      <c r="E757" s="100"/>
      <c r="F757" s="100"/>
      <c r="G757" s="100"/>
      <c r="H757" s="100"/>
      <c r="I757" s="100"/>
      <c r="J757" s="100"/>
      <c r="K757" s="100"/>
    </row>
    <row r="758" spans="4:11" ht="14.25" x14ac:dyDescent="0.2">
      <c r="D758" s="100"/>
      <c r="E758" s="100"/>
      <c r="F758" s="100"/>
      <c r="G758" s="100"/>
      <c r="H758" s="100"/>
      <c r="I758" s="100"/>
      <c r="J758" s="100"/>
      <c r="K758" s="100"/>
    </row>
    <row r="759" spans="4:11" ht="14.25" x14ac:dyDescent="0.2">
      <c r="D759" s="100"/>
      <c r="E759" s="100"/>
      <c r="F759" s="100"/>
      <c r="G759" s="100"/>
      <c r="H759" s="100"/>
      <c r="I759" s="100"/>
      <c r="J759" s="100"/>
      <c r="K759" s="100"/>
    </row>
    <row r="760" spans="4:11" ht="14.25" x14ac:dyDescent="0.2">
      <c r="D760" s="100"/>
      <c r="E760" s="100"/>
      <c r="F760" s="100"/>
      <c r="G760" s="100"/>
      <c r="H760" s="100"/>
      <c r="I760" s="100"/>
      <c r="J760" s="100"/>
      <c r="K760" s="100"/>
    </row>
    <row r="761" spans="4:11" ht="14.25" x14ac:dyDescent="0.2">
      <c r="D761" s="100"/>
      <c r="E761" s="100"/>
      <c r="F761" s="100"/>
      <c r="G761" s="100"/>
      <c r="H761" s="100"/>
      <c r="I761" s="100"/>
      <c r="J761" s="100"/>
      <c r="K761" s="100"/>
    </row>
    <row r="762" spans="4:11" ht="14.25" x14ac:dyDescent="0.2">
      <c r="D762" s="100"/>
      <c r="E762" s="100"/>
      <c r="F762" s="100"/>
      <c r="G762" s="100"/>
      <c r="H762" s="100"/>
      <c r="I762" s="100"/>
      <c r="J762" s="100"/>
      <c r="K762" s="100"/>
    </row>
    <row r="763" spans="4:11" ht="14.25" x14ac:dyDescent="0.2">
      <c r="D763" s="100"/>
      <c r="E763" s="100"/>
      <c r="F763" s="100"/>
      <c r="G763" s="100"/>
      <c r="H763" s="100"/>
      <c r="I763" s="100"/>
      <c r="J763" s="100"/>
      <c r="K763" s="100"/>
    </row>
    <row r="764" spans="4:11" ht="14.25" x14ac:dyDescent="0.2">
      <c r="D764" s="100"/>
      <c r="E764" s="100"/>
      <c r="F764" s="100"/>
      <c r="G764" s="100"/>
      <c r="H764" s="100"/>
      <c r="I764" s="100"/>
      <c r="J764" s="100"/>
      <c r="K764" s="100"/>
    </row>
    <row r="765" spans="4:11" ht="14.25" x14ac:dyDescent="0.2">
      <c r="D765" s="100"/>
      <c r="E765" s="100"/>
      <c r="F765" s="100"/>
      <c r="G765" s="100"/>
      <c r="H765" s="100"/>
      <c r="I765" s="100"/>
      <c r="J765" s="100"/>
      <c r="K765" s="100"/>
    </row>
    <row r="766" spans="4:11" ht="14.25" x14ac:dyDescent="0.2">
      <c r="D766" s="100"/>
      <c r="E766" s="100"/>
      <c r="F766" s="100"/>
      <c r="G766" s="100"/>
      <c r="H766" s="100"/>
      <c r="I766" s="100"/>
      <c r="J766" s="100"/>
      <c r="K766" s="100"/>
    </row>
    <row r="767" spans="4:11" ht="14.25" x14ac:dyDescent="0.2">
      <c r="D767" s="100"/>
      <c r="E767" s="100"/>
      <c r="F767" s="100"/>
      <c r="G767" s="100"/>
      <c r="H767" s="100"/>
      <c r="I767" s="100"/>
      <c r="J767" s="100"/>
      <c r="K767" s="100"/>
    </row>
    <row r="768" spans="4:11" ht="14.25" x14ac:dyDescent="0.2">
      <c r="D768" s="100"/>
      <c r="E768" s="100"/>
      <c r="F768" s="100"/>
      <c r="G768" s="100"/>
      <c r="H768" s="100"/>
      <c r="I768" s="100"/>
      <c r="J768" s="100"/>
      <c r="K768" s="100"/>
    </row>
    <row r="769" spans="4:11" ht="14.25" x14ac:dyDescent="0.2">
      <c r="D769" s="100"/>
      <c r="E769" s="100"/>
      <c r="F769" s="100"/>
      <c r="G769" s="100"/>
      <c r="H769" s="100"/>
      <c r="I769" s="100"/>
      <c r="J769" s="100"/>
      <c r="K769" s="100"/>
    </row>
    <row r="770" spans="4:11" ht="14.25" x14ac:dyDescent="0.2">
      <c r="D770" s="100"/>
      <c r="E770" s="100"/>
      <c r="F770" s="100"/>
      <c r="G770" s="100"/>
      <c r="H770" s="100"/>
      <c r="I770" s="100"/>
      <c r="J770" s="100"/>
      <c r="K770" s="100"/>
    </row>
    <row r="771" spans="4:11" ht="14.25" x14ac:dyDescent="0.2">
      <c r="D771" s="100"/>
      <c r="E771" s="100"/>
      <c r="F771" s="100"/>
      <c r="G771" s="100"/>
      <c r="H771" s="100"/>
      <c r="I771" s="100"/>
      <c r="J771" s="100"/>
      <c r="K771" s="100"/>
    </row>
    <row r="772" spans="4:11" ht="14.25" x14ac:dyDescent="0.2">
      <c r="D772" s="100"/>
      <c r="E772" s="100"/>
      <c r="F772" s="100"/>
      <c r="G772" s="100"/>
      <c r="H772" s="100"/>
      <c r="I772" s="100"/>
      <c r="J772" s="100"/>
      <c r="K772" s="100"/>
    </row>
    <row r="773" spans="4:11" ht="14.25" x14ac:dyDescent="0.2">
      <c r="D773" s="100"/>
      <c r="E773" s="100"/>
      <c r="F773" s="100"/>
      <c r="G773" s="100"/>
      <c r="H773" s="100"/>
      <c r="I773" s="100"/>
      <c r="J773" s="100"/>
      <c r="K773" s="100"/>
    </row>
    <row r="774" spans="4:11" ht="14.25" x14ac:dyDescent="0.2">
      <c r="D774" s="100"/>
      <c r="E774" s="100"/>
      <c r="F774" s="100"/>
      <c r="G774" s="100"/>
      <c r="H774" s="100"/>
      <c r="I774" s="100"/>
      <c r="J774" s="100"/>
      <c r="K774" s="100"/>
    </row>
    <row r="775" spans="4:11" ht="14.25" x14ac:dyDescent="0.2">
      <c r="D775" s="100"/>
      <c r="E775" s="100"/>
      <c r="F775" s="100"/>
      <c r="G775" s="100"/>
      <c r="H775" s="100"/>
      <c r="I775" s="100"/>
      <c r="J775" s="100"/>
      <c r="K775" s="100"/>
    </row>
    <row r="776" spans="4:11" ht="14.25" x14ac:dyDescent="0.2">
      <c r="D776" s="100"/>
      <c r="E776" s="100"/>
      <c r="F776" s="100"/>
      <c r="G776" s="100"/>
      <c r="H776" s="100"/>
      <c r="I776" s="100"/>
      <c r="J776" s="100"/>
      <c r="K776" s="100"/>
    </row>
    <row r="777" spans="4:11" ht="14.25" x14ac:dyDescent="0.2">
      <c r="D777" s="100"/>
      <c r="E777" s="100"/>
      <c r="F777" s="100"/>
      <c r="G777" s="100"/>
      <c r="H777" s="100"/>
      <c r="I777" s="100"/>
      <c r="J777" s="100"/>
      <c r="K777" s="100"/>
    </row>
    <row r="778" spans="4:11" ht="14.25" x14ac:dyDescent="0.2">
      <c r="D778" s="100"/>
      <c r="E778" s="100"/>
      <c r="F778" s="100"/>
      <c r="G778" s="100"/>
      <c r="H778" s="100"/>
      <c r="I778" s="100"/>
      <c r="J778" s="100"/>
      <c r="K778" s="100"/>
    </row>
    <row r="779" spans="4:11" ht="14.25" x14ac:dyDescent="0.2">
      <c r="D779" s="100"/>
      <c r="E779" s="100"/>
      <c r="F779" s="100"/>
      <c r="G779" s="100"/>
      <c r="H779" s="100"/>
      <c r="I779" s="100"/>
      <c r="J779" s="100"/>
      <c r="K779" s="100"/>
    </row>
    <row r="780" spans="4:11" ht="14.25" x14ac:dyDescent="0.2">
      <c r="D780" s="100"/>
      <c r="E780" s="100"/>
      <c r="F780" s="100"/>
      <c r="G780" s="100"/>
      <c r="H780" s="100"/>
      <c r="I780" s="100"/>
      <c r="J780" s="100"/>
      <c r="K780" s="100"/>
    </row>
    <row r="781" spans="4:11" ht="14.25" x14ac:dyDescent="0.2">
      <c r="D781" s="100"/>
      <c r="E781" s="100"/>
      <c r="F781" s="100"/>
      <c r="G781" s="100"/>
      <c r="H781" s="100"/>
      <c r="I781" s="100"/>
      <c r="J781" s="100"/>
      <c r="K781" s="100"/>
    </row>
    <row r="782" spans="4:11" ht="14.25" x14ac:dyDescent="0.2">
      <c r="D782" s="100"/>
      <c r="E782" s="100"/>
      <c r="F782" s="100"/>
      <c r="G782" s="100"/>
      <c r="H782" s="100"/>
      <c r="I782" s="100"/>
      <c r="J782" s="100"/>
      <c r="K782" s="100"/>
    </row>
    <row r="783" spans="4:11" ht="14.25" x14ac:dyDescent="0.2">
      <c r="D783" s="100"/>
      <c r="E783" s="100"/>
      <c r="F783" s="100"/>
      <c r="G783" s="100"/>
      <c r="H783" s="100"/>
      <c r="I783" s="100"/>
      <c r="J783" s="100"/>
      <c r="K783" s="100"/>
    </row>
    <row r="784" spans="4:11" ht="14.25" x14ac:dyDescent="0.2">
      <c r="D784" s="100"/>
      <c r="E784" s="100"/>
      <c r="F784" s="100"/>
      <c r="G784" s="100"/>
      <c r="H784" s="100"/>
      <c r="I784" s="100"/>
      <c r="J784" s="100"/>
      <c r="K784" s="100"/>
    </row>
    <row r="785" spans="4:11" ht="14.25" x14ac:dyDescent="0.2">
      <c r="D785" s="100"/>
      <c r="E785" s="100"/>
      <c r="F785" s="100"/>
      <c r="G785" s="100"/>
      <c r="H785" s="100"/>
      <c r="I785" s="100"/>
      <c r="J785" s="100"/>
      <c r="K785" s="100"/>
    </row>
    <row r="786" spans="4:11" ht="14.25" x14ac:dyDescent="0.2">
      <c r="D786" s="100"/>
      <c r="E786" s="100"/>
      <c r="F786" s="100"/>
      <c r="G786" s="100"/>
      <c r="H786" s="100"/>
      <c r="I786" s="100"/>
      <c r="J786" s="100"/>
      <c r="K786" s="100"/>
    </row>
    <row r="787" spans="4:11" ht="14.25" x14ac:dyDescent="0.2">
      <c r="D787" s="100"/>
      <c r="E787" s="100"/>
      <c r="F787" s="100"/>
      <c r="G787" s="100"/>
      <c r="H787" s="100"/>
      <c r="I787" s="100"/>
      <c r="J787" s="100"/>
      <c r="K787" s="100"/>
    </row>
    <row r="788" spans="4:11" ht="14.25" x14ac:dyDescent="0.2">
      <c r="D788" s="100"/>
      <c r="E788" s="100"/>
      <c r="F788" s="100"/>
      <c r="G788" s="100"/>
      <c r="H788" s="100"/>
      <c r="I788" s="100"/>
      <c r="J788" s="100"/>
      <c r="K788" s="100"/>
    </row>
    <row r="789" spans="4:11" ht="14.25" x14ac:dyDescent="0.2">
      <c r="D789" s="100"/>
      <c r="E789" s="100"/>
      <c r="F789" s="100"/>
      <c r="G789" s="100"/>
      <c r="H789" s="100"/>
      <c r="I789" s="100"/>
      <c r="J789" s="100"/>
      <c r="K789" s="100"/>
    </row>
    <row r="790" spans="4:11" ht="14.25" x14ac:dyDescent="0.2">
      <c r="D790" s="100"/>
      <c r="E790" s="100"/>
      <c r="F790" s="100"/>
      <c r="G790" s="100"/>
      <c r="H790" s="100"/>
      <c r="I790" s="100"/>
      <c r="J790" s="100"/>
      <c r="K790" s="100"/>
    </row>
    <row r="791" spans="4:11" ht="14.25" x14ac:dyDescent="0.2">
      <c r="D791" s="100"/>
      <c r="E791" s="100"/>
      <c r="F791" s="100"/>
      <c r="G791" s="100"/>
      <c r="H791" s="100"/>
      <c r="I791" s="100"/>
      <c r="J791" s="100"/>
      <c r="K791" s="100"/>
    </row>
    <row r="792" spans="4:11" ht="14.25" x14ac:dyDescent="0.2">
      <c r="D792" s="100"/>
      <c r="E792" s="100"/>
      <c r="F792" s="100"/>
      <c r="G792" s="100"/>
      <c r="H792" s="100"/>
      <c r="I792" s="100"/>
      <c r="J792" s="100"/>
      <c r="K792" s="100"/>
    </row>
    <row r="793" spans="4:11" ht="14.25" x14ac:dyDescent="0.2">
      <c r="D793" s="100"/>
      <c r="E793" s="100"/>
      <c r="F793" s="100"/>
      <c r="G793" s="100"/>
      <c r="H793" s="100"/>
      <c r="I793" s="100"/>
      <c r="J793" s="100"/>
      <c r="K793" s="100"/>
    </row>
    <row r="794" spans="4:11" ht="14.25" x14ac:dyDescent="0.2">
      <c r="D794" s="100"/>
      <c r="E794" s="100"/>
      <c r="F794" s="100"/>
      <c r="G794" s="100"/>
      <c r="H794" s="100"/>
      <c r="I794" s="100"/>
      <c r="J794" s="100"/>
      <c r="K794" s="100"/>
    </row>
    <row r="795" spans="4:11" ht="14.25" x14ac:dyDescent="0.2">
      <c r="D795" s="100"/>
      <c r="E795" s="100"/>
      <c r="F795" s="100"/>
      <c r="G795" s="100"/>
      <c r="H795" s="100"/>
      <c r="I795" s="100"/>
      <c r="J795" s="100"/>
      <c r="K795" s="100"/>
    </row>
    <row r="796" spans="4:11" ht="14.25" x14ac:dyDescent="0.2">
      <c r="D796" s="100"/>
      <c r="E796" s="100"/>
      <c r="F796" s="100"/>
      <c r="G796" s="100"/>
      <c r="H796" s="100"/>
      <c r="I796" s="100"/>
      <c r="J796" s="100"/>
      <c r="K796" s="100"/>
    </row>
    <row r="797" spans="4:11" ht="14.25" x14ac:dyDescent="0.2">
      <c r="D797" s="100"/>
      <c r="E797" s="100"/>
      <c r="F797" s="100"/>
      <c r="G797" s="100"/>
      <c r="H797" s="100"/>
      <c r="I797" s="100"/>
      <c r="J797" s="100"/>
      <c r="K797" s="100"/>
    </row>
    <row r="798" spans="4:11" ht="14.25" x14ac:dyDescent="0.2">
      <c r="D798" s="100"/>
      <c r="E798" s="100"/>
      <c r="F798" s="100"/>
      <c r="G798" s="100"/>
      <c r="H798" s="100"/>
      <c r="I798" s="100"/>
      <c r="J798" s="100"/>
      <c r="K798" s="100"/>
    </row>
    <row r="799" spans="4:11" ht="14.25" x14ac:dyDescent="0.2">
      <c r="D799" s="100"/>
      <c r="E799" s="100"/>
      <c r="F799" s="100"/>
      <c r="G799" s="100"/>
      <c r="H799" s="100"/>
      <c r="I799" s="100"/>
      <c r="J799" s="100"/>
      <c r="K799" s="100"/>
    </row>
    <row r="800" spans="4:11" ht="14.25" x14ac:dyDescent="0.2">
      <c r="D800" s="100"/>
      <c r="E800" s="100"/>
      <c r="F800" s="100"/>
      <c r="G800" s="100"/>
      <c r="H800" s="100"/>
      <c r="I800" s="100"/>
      <c r="J800" s="100"/>
      <c r="K800" s="100"/>
    </row>
    <row r="801" spans="4:11" ht="14.25" x14ac:dyDescent="0.2">
      <c r="D801" s="100"/>
      <c r="E801" s="100"/>
      <c r="F801" s="100"/>
      <c r="G801" s="100"/>
      <c r="H801" s="100"/>
      <c r="I801" s="100"/>
      <c r="J801" s="100"/>
      <c r="K801" s="100"/>
    </row>
    <row r="802" spans="4:11" ht="14.25" x14ac:dyDescent="0.2">
      <c r="D802" s="100"/>
      <c r="E802" s="100"/>
      <c r="F802" s="100"/>
      <c r="G802" s="100"/>
      <c r="H802" s="100"/>
      <c r="I802" s="100"/>
      <c r="J802" s="100"/>
      <c r="K802" s="100"/>
    </row>
    <row r="803" spans="4:11" ht="14.25" x14ac:dyDescent="0.2">
      <c r="D803" s="100"/>
      <c r="E803" s="100"/>
      <c r="F803" s="100"/>
      <c r="G803" s="100"/>
      <c r="H803" s="100"/>
      <c r="I803" s="100"/>
      <c r="J803" s="100"/>
      <c r="K803" s="100"/>
    </row>
    <row r="804" spans="4:11" ht="14.25" x14ac:dyDescent="0.2">
      <c r="D804" s="100"/>
      <c r="E804" s="100"/>
      <c r="F804" s="100"/>
      <c r="G804" s="100"/>
      <c r="H804" s="100"/>
      <c r="I804" s="100"/>
      <c r="J804" s="100"/>
      <c r="K804" s="100"/>
    </row>
    <row r="805" spans="4:11" ht="14.25" x14ac:dyDescent="0.2">
      <c r="D805" s="100"/>
      <c r="E805" s="100"/>
      <c r="F805" s="100"/>
      <c r="G805" s="100"/>
      <c r="H805" s="100"/>
      <c r="I805" s="100"/>
      <c r="J805" s="100"/>
      <c r="K805" s="100"/>
    </row>
    <row r="806" spans="4:11" ht="14.25" x14ac:dyDescent="0.2">
      <c r="D806" s="100"/>
      <c r="E806" s="100"/>
      <c r="F806" s="100"/>
      <c r="G806" s="100"/>
      <c r="H806" s="100"/>
      <c r="I806" s="100"/>
      <c r="J806" s="100"/>
      <c r="K806" s="100"/>
    </row>
    <row r="807" spans="4:11" ht="14.25" x14ac:dyDescent="0.2">
      <c r="D807" s="100"/>
      <c r="E807" s="100"/>
      <c r="F807" s="100"/>
      <c r="G807" s="100"/>
      <c r="H807" s="100"/>
      <c r="I807" s="100"/>
      <c r="J807" s="100"/>
      <c r="K807" s="100"/>
    </row>
    <row r="808" spans="4:11" ht="14.25" x14ac:dyDescent="0.2">
      <c r="D808" s="100"/>
      <c r="E808" s="100"/>
      <c r="F808" s="100"/>
      <c r="G808" s="100"/>
      <c r="H808" s="100"/>
      <c r="I808" s="100"/>
      <c r="J808" s="100"/>
      <c r="K808" s="100"/>
    </row>
    <row r="809" spans="4:11" ht="14.25" x14ac:dyDescent="0.2">
      <c r="D809" s="100"/>
      <c r="E809" s="100"/>
      <c r="F809" s="100"/>
      <c r="G809" s="100"/>
      <c r="H809" s="100"/>
      <c r="I809" s="100"/>
      <c r="J809" s="100"/>
      <c r="K809" s="100"/>
    </row>
    <row r="810" spans="4:11" ht="14.25" x14ac:dyDescent="0.2">
      <c r="D810" s="100"/>
      <c r="E810" s="100"/>
      <c r="F810" s="100"/>
      <c r="G810" s="100"/>
      <c r="H810" s="100"/>
      <c r="I810" s="100"/>
      <c r="J810" s="100"/>
      <c r="K810" s="100"/>
    </row>
    <row r="811" spans="4:11" ht="14.25" x14ac:dyDescent="0.2">
      <c r="D811" s="100"/>
      <c r="E811" s="100"/>
      <c r="F811" s="100"/>
      <c r="G811" s="100"/>
      <c r="H811" s="100"/>
      <c r="I811" s="100"/>
      <c r="J811" s="100"/>
      <c r="K811" s="100"/>
    </row>
    <row r="812" spans="4:11" ht="14.25" x14ac:dyDescent="0.2">
      <c r="D812" s="100"/>
      <c r="E812" s="100"/>
      <c r="F812" s="100"/>
      <c r="G812" s="100"/>
      <c r="H812" s="100"/>
      <c r="I812" s="100"/>
      <c r="J812" s="100"/>
      <c r="K812" s="100"/>
    </row>
    <row r="813" spans="4:11" ht="14.25" x14ac:dyDescent="0.2">
      <c r="D813" s="100"/>
      <c r="E813" s="100"/>
      <c r="F813" s="100"/>
      <c r="G813" s="100"/>
      <c r="H813" s="100"/>
      <c r="I813" s="100"/>
      <c r="J813" s="100"/>
      <c r="K813" s="100"/>
    </row>
    <row r="814" spans="4:11" ht="14.25" x14ac:dyDescent="0.2">
      <c r="D814" s="100"/>
      <c r="E814" s="100"/>
      <c r="F814" s="100"/>
      <c r="G814" s="100"/>
      <c r="H814" s="100"/>
      <c r="I814" s="100"/>
      <c r="J814" s="100"/>
      <c r="K814" s="100"/>
    </row>
    <row r="815" spans="4:11" ht="14.25" x14ac:dyDescent="0.2">
      <c r="D815" s="100"/>
      <c r="E815" s="100"/>
      <c r="F815" s="100"/>
      <c r="G815" s="100"/>
      <c r="H815" s="100"/>
      <c r="I815" s="100"/>
      <c r="J815" s="100"/>
      <c r="K815" s="100"/>
    </row>
    <row r="816" spans="4:11" ht="14.25" x14ac:dyDescent="0.2">
      <c r="D816" s="100"/>
      <c r="E816" s="100"/>
      <c r="F816" s="100"/>
      <c r="G816" s="100"/>
      <c r="H816" s="100"/>
      <c r="I816" s="100"/>
      <c r="J816" s="100"/>
      <c r="K816" s="100"/>
    </row>
    <row r="817" spans="4:11" ht="14.25" x14ac:dyDescent="0.2">
      <c r="D817" s="100"/>
      <c r="E817" s="100"/>
      <c r="F817" s="100"/>
      <c r="G817" s="100"/>
      <c r="H817" s="100"/>
      <c r="I817" s="100"/>
      <c r="J817" s="100"/>
      <c r="K817" s="100"/>
    </row>
    <row r="818" spans="4:11" ht="14.25" x14ac:dyDescent="0.2">
      <c r="D818" s="100"/>
      <c r="E818" s="100"/>
      <c r="F818" s="100"/>
      <c r="G818" s="100"/>
      <c r="H818" s="100"/>
      <c r="I818" s="100"/>
      <c r="J818" s="100"/>
      <c r="K818" s="100"/>
    </row>
    <row r="819" spans="4:11" ht="14.25" x14ac:dyDescent="0.2">
      <c r="D819" s="100"/>
      <c r="E819" s="100"/>
      <c r="F819" s="100"/>
      <c r="G819" s="100"/>
      <c r="H819" s="100"/>
      <c r="I819" s="100"/>
      <c r="J819" s="100"/>
      <c r="K819" s="100"/>
    </row>
    <row r="820" spans="4:11" ht="14.25" x14ac:dyDescent="0.2">
      <c r="D820" s="100"/>
      <c r="E820" s="100"/>
      <c r="F820" s="100"/>
      <c r="G820" s="100"/>
      <c r="H820" s="100"/>
      <c r="I820" s="100"/>
      <c r="J820" s="100"/>
      <c r="K820" s="100"/>
    </row>
    <row r="821" spans="4:11" ht="14.25" x14ac:dyDescent="0.2">
      <c r="D821" s="100"/>
      <c r="E821" s="100"/>
      <c r="F821" s="100"/>
      <c r="G821" s="100"/>
      <c r="H821" s="100"/>
      <c r="I821" s="100"/>
      <c r="J821" s="100"/>
      <c r="K821" s="100"/>
    </row>
    <row r="822" spans="4:11" ht="14.25" x14ac:dyDescent="0.2">
      <c r="D822" s="100"/>
      <c r="E822" s="100"/>
      <c r="F822" s="100"/>
      <c r="G822" s="100"/>
      <c r="H822" s="100"/>
      <c r="I822" s="100"/>
      <c r="J822" s="100"/>
      <c r="K822" s="100"/>
    </row>
    <row r="823" spans="4:11" ht="14.25" x14ac:dyDescent="0.2">
      <c r="D823" s="100"/>
      <c r="E823" s="100"/>
      <c r="F823" s="100"/>
      <c r="G823" s="100"/>
      <c r="H823" s="100"/>
      <c r="I823" s="100"/>
      <c r="J823" s="100"/>
      <c r="K823" s="100"/>
    </row>
    <row r="824" spans="4:11" ht="14.25" x14ac:dyDescent="0.2">
      <c r="D824" s="100"/>
      <c r="E824" s="100"/>
      <c r="F824" s="100"/>
      <c r="G824" s="100"/>
      <c r="H824" s="100"/>
      <c r="I824" s="100"/>
      <c r="J824" s="100"/>
      <c r="K824" s="100"/>
    </row>
    <row r="825" spans="4:11" ht="14.25" x14ac:dyDescent="0.2">
      <c r="D825" s="100"/>
      <c r="E825" s="100"/>
      <c r="F825" s="100"/>
      <c r="G825" s="100"/>
      <c r="H825" s="100"/>
      <c r="I825" s="100"/>
      <c r="J825" s="100"/>
      <c r="K825" s="100"/>
    </row>
    <row r="826" spans="4:11" ht="14.25" x14ac:dyDescent="0.2">
      <c r="D826" s="100"/>
      <c r="E826" s="100"/>
      <c r="F826" s="100"/>
      <c r="G826" s="100"/>
      <c r="H826" s="100"/>
      <c r="I826" s="100"/>
      <c r="J826" s="100"/>
      <c r="K826" s="100"/>
    </row>
    <row r="827" spans="4:11" ht="14.25" x14ac:dyDescent="0.2">
      <c r="D827" s="100"/>
      <c r="E827" s="100"/>
      <c r="F827" s="100"/>
      <c r="G827" s="100"/>
      <c r="H827" s="100"/>
      <c r="I827" s="100"/>
      <c r="J827" s="100"/>
      <c r="K827" s="100"/>
    </row>
    <row r="828" spans="4:11" ht="14.25" x14ac:dyDescent="0.2">
      <c r="D828" s="100"/>
      <c r="E828" s="100"/>
      <c r="F828" s="100"/>
      <c r="G828" s="100"/>
      <c r="H828" s="100"/>
      <c r="I828" s="100"/>
      <c r="J828" s="100"/>
      <c r="K828" s="100"/>
    </row>
    <row r="829" spans="4:11" ht="14.25" x14ac:dyDescent="0.2">
      <c r="D829" s="100"/>
      <c r="E829" s="100"/>
      <c r="F829" s="100"/>
      <c r="G829" s="100"/>
      <c r="H829" s="100"/>
      <c r="I829" s="100"/>
      <c r="J829" s="100"/>
      <c r="K829" s="100"/>
    </row>
    <row r="830" spans="4:11" ht="14.25" x14ac:dyDescent="0.2">
      <c r="D830" s="100"/>
      <c r="E830" s="100"/>
      <c r="F830" s="100"/>
      <c r="G830" s="100"/>
      <c r="H830" s="100"/>
      <c r="I830" s="100"/>
      <c r="J830" s="100"/>
      <c r="K830" s="100"/>
    </row>
    <row r="831" spans="4:11" ht="14.25" x14ac:dyDescent="0.2">
      <c r="D831" s="100"/>
      <c r="E831" s="100"/>
      <c r="F831" s="100"/>
      <c r="G831" s="100"/>
      <c r="H831" s="100"/>
      <c r="I831" s="100"/>
      <c r="J831" s="100"/>
      <c r="K831" s="100"/>
    </row>
    <row r="832" spans="4:11" ht="14.25" x14ac:dyDescent="0.2">
      <c r="D832" s="100"/>
      <c r="E832" s="100"/>
      <c r="F832" s="100"/>
      <c r="G832" s="100"/>
      <c r="H832" s="100"/>
      <c r="I832" s="100"/>
      <c r="J832" s="100"/>
      <c r="K832" s="100"/>
    </row>
    <row r="833" spans="4:11" ht="14.25" x14ac:dyDescent="0.2">
      <c r="D833" s="100"/>
      <c r="E833" s="100"/>
      <c r="F833" s="100"/>
      <c r="G833" s="100"/>
      <c r="H833" s="100"/>
      <c r="I833" s="100"/>
      <c r="J833" s="100"/>
      <c r="K833" s="100"/>
    </row>
    <row r="834" spans="4:11" ht="14.25" x14ac:dyDescent="0.2">
      <c r="D834" s="100"/>
      <c r="E834" s="100"/>
      <c r="F834" s="100"/>
      <c r="G834" s="100"/>
      <c r="H834" s="100"/>
      <c r="I834" s="100"/>
      <c r="J834" s="100"/>
      <c r="K834" s="100"/>
    </row>
    <row r="835" spans="4:11" ht="14.25" x14ac:dyDescent="0.2">
      <c r="D835" s="100"/>
      <c r="E835" s="100"/>
      <c r="F835" s="100"/>
      <c r="G835" s="100"/>
      <c r="H835" s="100"/>
      <c r="I835" s="100"/>
      <c r="J835" s="100"/>
      <c r="K835" s="100"/>
    </row>
    <row r="836" spans="4:11" ht="14.25" x14ac:dyDescent="0.2">
      <c r="D836" s="100"/>
      <c r="E836" s="100"/>
      <c r="F836" s="100"/>
      <c r="G836" s="100"/>
      <c r="H836" s="100"/>
      <c r="I836" s="100"/>
      <c r="J836" s="100"/>
      <c r="K836" s="100"/>
    </row>
    <row r="837" spans="4:11" ht="14.25" x14ac:dyDescent="0.2">
      <c r="D837" s="100"/>
      <c r="E837" s="100"/>
      <c r="F837" s="100"/>
      <c r="G837" s="100"/>
      <c r="H837" s="100"/>
      <c r="I837" s="100"/>
      <c r="J837" s="100"/>
      <c r="K837" s="100"/>
    </row>
    <row r="838" spans="4:11" ht="14.25" x14ac:dyDescent="0.2">
      <c r="D838" s="100"/>
      <c r="E838" s="100"/>
      <c r="F838" s="100"/>
      <c r="G838" s="100"/>
      <c r="H838" s="100"/>
      <c r="I838" s="100"/>
      <c r="J838" s="100"/>
      <c r="K838" s="100"/>
    </row>
    <row r="839" spans="4:11" ht="14.25" x14ac:dyDescent="0.2">
      <c r="D839" s="100"/>
      <c r="E839" s="100"/>
      <c r="F839" s="100"/>
      <c r="G839" s="100"/>
      <c r="H839" s="100"/>
      <c r="I839" s="100"/>
      <c r="J839" s="100"/>
      <c r="K839" s="100"/>
    </row>
    <row r="840" spans="4:11" ht="14.25" x14ac:dyDescent="0.2">
      <c r="D840" s="100"/>
      <c r="E840" s="100"/>
      <c r="F840" s="100"/>
      <c r="G840" s="100"/>
      <c r="H840" s="100"/>
      <c r="I840" s="100"/>
      <c r="J840" s="100"/>
      <c r="K840" s="100"/>
    </row>
    <row r="841" spans="4:11" ht="14.25" x14ac:dyDescent="0.2">
      <c r="D841" s="100"/>
      <c r="E841" s="100"/>
      <c r="F841" s="100"/>
      <c r="G841" s="100"/>
      <c r="H841" s="100"/>
      <c r="I841" s="100"/>
      <c r="J841" s="100"/>
      <c r="K841" s="100"/>
    </row>
    <row r="842" spans="4:11" ht="14.25" x14ac:dyDescent="0.2">
      <c r="D842" s="100"/>
      <c r="E842" s="100"/>
      <c r="F842" s="100"/>
      <c r="G842" s="100"/>
      <c r="H842" s="100"/>
      <c r="I842" s="100"/>
      <c r="J842" s="100"/>
      <c r="K842" s="100"/>
    </row>
    <row r="843" spans="4:11" ht="14.25" x14ac:dyDescent="0.2">
      <c r="D843" s="100"/>
      <c r="E843" s="100"/>
      <c r="F843" s="100"/>
      <c r="G843" s="100"/>
      <c r="H843" s="100"/>
      <c r="I843" s="100"/>
      <c r="J843" s="100"/>
      <c r="K843" s="100"/>
    </row>
    <row r="844" spans="4:11" ht="14.25" x14ac:dyDescent="0.2">
      <c r="D844" s="100"/>
      <c r="E844" s="100"/>
      <c r="F844" s="100"/>
      <c r="G844" s="100"/>
      <c r="H844" s="100"/>
      <c r="I844" s="100"/>
      <c r="J844" s="100"/>
      <c r="K844" s="100"/>
    </row>
    <row r="845" spans="4:11" ht="14.25" x14ac:dyDescent="0.2">
      <c r="D845" s="100"/>
      <c r="E845" s="100"/>
      <c r="F845" s="100"/>
      <c r="G845" s="100"/>
      <c r="H845" s="100"/>
      <c r="I845" s="100"/>
      <c r="J845" s="100"/>
      <c r="K845" s="100"/>
    </row>
    <row r="846" spans="4:11" ht="14.25" x14ac:dyDescent="0.2">
      <c r="D846" s="100"/>
      <c r="E846" s="100"/>
      <c r="F846" s="100"/>
      <c r="G846" s="100"/>
      <c r="H846" s="100"/>
      <c r="I846" s="100"/>
      <c r="J846" s="100"/>
      <c r="K846" s="100"/>
    </row>
    <row r="847" spans="4:11" ht="14.25" x14ac:dyDescent="0.2">
      <c r="D847" s="100"/>
      <c r="E847" s="100"/>
      <c r="F847" s="100"/>
      <c r="G847" s="100"/>
      <c r="H847" s="100"/>
      <c r="I847" s="100"/>
      <c r="J847" s="100"/>
      <c r="K847" s="100"/>
    </row>
    <row r="848" spans="4:11" ht="14.25" x14ac:dyDescent="0.2">
      <c r="D848" s="100"/>
      <c r="E848" s="100"/>
      <c r="F848" s="100"/>
      <c r="G848" s="100"/>
      <c r="H848" s="100"/>
      <c r="I848" s="100"/>
      <c r="J848" s="100"/>
      <c r="K848" s="100"/>
    </row>
    <row r="849" spans="4:11" ht="14.25" x14ac:dyDescent="0.2">
      <c r="D849" s="100"/>
      <c r="E849" s="100"/>
      <c r="F849" s="100"/>
      <c r="G849" s="100"/>
      <c r="H849" s="100"/>
      <c r="I849" s="100"/>
      <c r="J849" s="100"/>
      <c r="K849" s="100"/>
    </row>
    <row r="850" spans="4:11" ht="14.25" x14ac:dyDescent="0.2">
      <c r="D850" s="100"/>
      <c r="E850" s="100"/>
      <c r="F850" s="100"/>
      <c r="G850" s="100"/>
      <c r="H850" s="100"/>
      <c r="I850" s="100"/>
      <c r="J850" s="100"/>
      <c r="K850" s="100"/>
    </row>
    <row r="851" spans="4:11" ht="14.25" x14ac:dyDescent="0.2">
      <c r="D851" s="100"/>
      <c r="E851" s="100"/>
      <c r="F851" s="100"/>
      <c r="G851" s="100"/>
      <c r="H851" s="100"/>
      <c r="I851" s="100"/>
      <c r="J851" s="100"/>
      <c r="K851" s="100"/>
    </row>
    <row r="852" spans="4:11" ht="14.25" x14ac:dyDescent="0.2">
      <c r="D852" s="100"/>
      <c r="E852" s="100"/>
      <c r="F852" s="100"/>
      <c r="G852" s="100"/>
      <c r="H852" s="100"/>
      <c r="I852" s="100"/>
      <c r="J852" s="100"/>
      <c r="K852" s="100"/>
    </row>
    <row r="853" spans="4:11" ht="14.25" x14ac:dyDescent="0.2">
      <c r="D853" s="100"/>
      <c r="E853" s="100"/>
      <c r="F853" s="100"/>
      <c r="G853" s="100"/>
      <c r="H853" s="100"/>
      <c r="I853" s="100"/>
      <c r="J853" s="100"/>
      <c r="K853" s="100"/>
    </row>
    <row r="854" spans="4:11" ht="14.25" x14ac:dyDescent="0.2">
      <c r="D854" s="100"/>
      <c r="E854" s="100"/>
      <c r="F854" s="100"/>
      <c r="G854" s="100"/>
      <c r="H854" s="100"/>
      <c r="I854" s="100"/>
      <c r="J854" s="100"/>
      <c r="K854" s="100"/>
    </row>
    <row r="855" spans="4:11" ht="14.25" x14ac:dyDescent="0.2">
      <c r="D855" s="100"/>
      <c r="E855" s="100"/>
      <c r="F855" s="100"/>
      <c r="G855" s="100"/>
      <c r="H855" s="100"/>
      <c r="I855" s="100"/>
      <c r="J855" s="100"/>
      <c r="K855" s="100"/>
    </row>
    <row r="856" spans="4:11" ht="14.25" x14ac:dyDescent="0.2">
      <c r="D856" s="100"/>
      <c r="E856" s="100"/>
      <c r="F856" s="100"/>
      <c r="G856" s="100"/>
      <c r="H856" s="100"/>
      <c r="I856" s="100"/>
      <c r="J856" s="100"/>
      <c r="K856" s="100"/>
    </row>
    <row r="857" spans="4:11" ht="14.25" x14ac:dyDescent="0.2">
      <c r="D857" s="100"/>
      <c r="E857" s="100"/>
      <c r="F857" s="100"/>
      <c r="G857" s="100"/>
      <c r="H857" s="100"/>
      <c r="I857" s="100"/>
      <c r="J857" s="100"/>
      <c r="K857" s="100"/>
    </row>
    <row r="858" spans="4:11" ht="14.25" x14ac:dyDescent="0.2">
      <c r="D858" s="100"/>
      <c r="E858" s="100"/>
      <c r="F858" s="100"/>
      <c r="G858" s="100"/>
      <c r="H858" s="100"/>
      <c r="I858" s="100"/>
      <c r="J858" s="100"/>
      <c r="K858" s="100"/>
    </row>
    <row r="859" spans="4:11" ht="14.25" x14ac:dyDescent="0.2">
      <c r="D859" s="100"/>
      <c r="E859" s="100"/>
      <c r="F859" s="100"/>
      <c r="G859" s="100"/>
      <c r="H859" s="100"/>
      <c r="I859" s="100"/>
      <c r="J859" s="100"/>
      <c r="K859" s="100"/>
    </row>
    <row r="860" spans="4:11" ht="14.25" x14ac:dyDescent="0.2">
      <c r="D860" s="100"/>
      <c r="E860" s="100"/>
      <c r="F860" s="100"/>
      <c r="G860" s="100"/>
      <c r="H860" s="100"/>
      <c r="I860" s="100"/>
      <c r="J860" s="100"/>
      <c r="K860" s="100"/>
    </row>
    <row r="861" spans="4:11" ht="14.25" x14ac:dyDescent="0.2">
      <c r="D861" s="100"/>
      <c r="E861" s="100"/>
      <c r="F861" s="100"/>
      <c r="G861" s="100"/>
      <c r="H861" s="100"/>
      <c r="I861" s="100"/>
      <c r="J861" s="100"/>
      <c r="K861" s="100"/>
    </row>
    <row r="862" spans="4:11" ht="14.25" x14ac:dyDescent="0.2">
      <c r="D862" s="100"/>
      <c r="E862" s="100"/>
      <c r="F862" s="100"/>
      <c r="G862" s="100"/>
      <c r="H862" s="100"/>
      <c r="I862" s="100"/>
      <c r="J862" s="100"/>
      <c r="K862" s="100"/>
    </row>
    <row r="863" spans="4:11" ht="14.25" x14ac:dyDescent="0.2">
      <c r="D863" s="100"/>
      <c r="E863" s="100"/>
      <c r="F863" s="100"/>
      <c r="G863" s="100"/>
      <c r="H863" s="100"/>
      <c r="I863" s="100"/>
      <c r="J863" s="100"/>
      <c r="K863" s="100"/>
    </row>
    <row r="864" spans="4:11" ht="14.25" x14ac:dyDescent="0.2">
      <c r="D864" s="100"/>
      <c r="E864" s="100"/>
      <c r="F864" s="100"/>
      <c r="G864" s="100"/>
      <c r="H864" s="100"/>
      <c r="I864" s="100"/>
      <c r="J864" s="100"/>
      <c r="K864" s="100"/>
    </row>
    <row r="865" spans="4:11" ht="14.25" x14ac:dyDescent="0.2">
      <c r="D865" s="100"/>
      <c r="E865" s="100"/>
      <c r="F865" s="100"/>
      <c r="G865" s="100"/>
      <c r="H865" s="100"/>
      <c r="I865" s="100"/>
      <c r="J865" s="100"/>
      <c r="K865" s="100"/>
    </row>
    <row r="866" spans="4:11" ht="14.25" x14ac:dyDescent="0.2">
      <c r="D866" s="100"/>
      <c r="E866" s="100"/>
      <c r="F866" s="100"/>
      <c r="G866" s="100"/>
      <c r="H866" s="100"/>
      <c r="I866" s="100"/>
      <c r="J866" s="100"/>
      <c r="K866" s="100"/>
    </row>
    <row r="867" spans="4:11" ht="14.25" x14ac:dyDescent="0.2">
      <c r="D867" s="100"/>
      <c r="E867" s="100"/>
      <c r="F867" s="100"/>
      <c r="G867" s="100"/>
      <c r="H867" s="100"/>
      <c r="I867" s="100"/>
      <c r="J867" s="100"/>
      <c r="K867" s="100"/>
    </row>
    <row r="868" spans="4:11" ht="14.25" x14ac:dyDescent="0.2">
      <c r="D868" s="100"/>
      <c r="E868" s="100"/>
      <c r="F868" s="100"/>
      <c r="G868" s="100"/>
      <c r="H868" s="100"/>
      <c r="I868" s="100"/>
      <c r="J868" s="100"/>
      <c r="K868" s="100"/>
    </row>
    <row r="869" spans="4:11" ht="14.25" x14ac:dyDescent="0.2">
      <c r="D869" s="100"/>
      <c r="E869" s="100"/>
      <c r="F869" s="100"/>
      <c r="G869" s="100"/>
      <c r="H869" s="100"/>
      <c r="I869" s="100"/>
      <c r="J869" s="100"/>
      <c r="K869" s="100"/>
    </row>
    <row r="870" spans="4:11" ht="14.25" x14ac:dyDescent="0.2">
      <c r="D870" s="100"/>
      <c r="E870" s="100"/>
      <c r="F870" s="100"/>
      <c r="G870" s="100"/>
      <c r="H870" s="100"/>
      <c r="I870" s="100"/>
      <c r="J870" s="100"/>
      <c r="K870" s="100"/>
    </row>
    <row r="871" spans="4:11" ht="14.25" x14ac:dyDescent="0.2">
      <c r="D871" s="100"/>
      <c r="E871" s="100"/>
      <c r="F871" s="100"/>
      <c r="G871" s="100"/>
      <c r="H871" s="100"/>
      <c r="I871" s="100"/>
      <c r="J871" s="100"/>
      <c r="K871" s="100"/>
    </row>
    <row r="872" spans="4:11" ht="14.25" x14ac:dyDescent="0.2">
      <c r="D872" s="100"/>
      <c r="E872" s="100"/>
      <c r="F872" s="100"/>
      <c r="G872" s="100"/>
      <c r="H872" s="100"/>
      <c r="I872" s="100"/>
      <c r="J872" s="100"/>
      <c r="K872" s="100"/>
    </row>
    <row r="873" spans="4:11" ht="14.25" x14ac:dyDescent="0.2">
      <c r="D873" s="100"/>
      <c r="E873" s="100"/>
      <c r="F873" s="100"/>
      <c r="G873" s="100"/>
      <c r="H873" s="100"/>
      <c r="I873" s="100"/>
      <c r="J873" s="100"/>
      <c r="K873" s="100"/>
    </row>
    <row r="874" spans="4:11" ht="14.25" x14ac:dyDescent="0.2">
      <c r="D874" s="100"/>
      <c r="E874" s="100"/>
      <c r="F874" s="100"/>
      <c r="G874" s="100"/>
      <c r="H874" s="100"/>
      <c r="I874" s="100"/>
      <c r="J874" s="100"/>
      <c r="K874" s="100"/>
    </row>
    <row r="875" spans="4:11" ht="14.25" x14ac:dyDescent="0.2">
      <c r="D875" s="100"/>
      <c r="E875" s="100"/>
      <c r="F875" s="100"/>
      <c r="G875" s="100"/>
      <c r="H875" s="100"/>
      <c r="I875" s="100"/>
      <c r="J875" s="100"/>
      <c r="K875" s="100"/>
    </row>
    <row r="876" spans="4:11" ht="14.25" x14ac:dyDescent="0.2">
      <c r="D876" s="100"/>
      <c r="E876" s="100"/>
      <c r="F876" s="100"/>
      <c r="G876" s="100"/>
      <c r="H876" s="100"/>
      <c r="I876" s="100"/>
      <c r="J876" s="100"/>
      <c r="K876" s="100"/>
    </row>
    <row r="877" spans="4:11" ht="14.25" x14ac:dyDescent="0.2">
      <c r="D877" s="100"/>
      <c r="E877" s="100"/>
      <c r="F877" s="100"/>
      <c r="G877" s="100"/>
      <c r="H877" s="100"/>
      <c r="I877" s="100"/>
      <c r="J877" s="100"/>
      <c r="K877" s="100"/>
    </row>
    <row r="878" spans="4:11" ht="14.25" x14ac:dyDescent="0.2">
      <c r="D878" s="100"/>
      <c r="E878" s="100"/>
      <c r="F878" s="100"/>
      <c r="G878" s="100"/>
      <c r="H878" s="100"/>
      <c r="I878" s="100"/>
      <c r="J878" s="100"/>
      <c r="K878" s="100"/>
    </row>
    <row r="879" spans="4:11" ht="14.25" x14ac:dyDescent="0.2">
      <c r="D879" s="100"/>
      <c r="E879" s="100"/>
      <c r="F879" s="100"/>
      <c r="G879" s="100"/>
      <c r="H879" s="100"/>
      <c r="I879" s="100"/>
      <c r="J879" s="100"/>
      <c r="K879" s="100"/>
    </row>
    <row r="880" spans="4:11" ht="14.25" x14ac:dyDescent="0.2">
      <c r="D880" s="100"/>
      <c r="E880" s="100"/>
      <c r="F880" s="100"/>
      <c r="G880" s="100"/>
      <c r="H880" s="100"/>
      <c r="I880" s="100"/>
      <c r="J880" s="100"/>
      <c r="K880" s="100"/>
    </row>
    <row r="881" spans="4:11" ht="14.25" x14ac:dyDescent="0.2">
      <c r="D881" s="100"/>
      <c r="E881" s="100"/>
      <c r="F881" s="100"/>
      <c r="G881" s="100"/>
      <c r="H881" s="100"/>
      <c r="I881" s="100"/>
      <c r="J881" s="100"/>
      <c r="K881" s="100"/>
    </row>
    <row r="882" spans="4:11" ht="14.25" x14ac:dyDescent="0.2">
      <c r="D882" s="100"/>
      <c r="E882" s="100"/>
      <c r="F882" s="100"/>
      <c r="G882" s="100"/>
      <c r="H882" s="100"/>
      <c r="I882" s="100"/>
      <c r="J882" s="100"/>
      <c r="K882" s="100"/>
    </row>
    <row r="883" spans="4:11" ht="14.25" x14ac:dyDescent="0.2">
      <c r="D883" s="100"/>
      <c r="E883" s="100"/>
      <c r="F883" s="100"/>
      <c r="G883" s="100"/>
      <c r="H883" s="100"/>
      <c r="I883" s="100"/>
      <c r="J883" s="100"/>
      <c r="K883" s="100"/>
    </row>
    <row r="884" spans="4:11" ht="14.25" x14ac:dyDescent="0.2">
      <c r="D884" s="100"/>
      <c r="E884" s="100"/>
      <c r="F884" s="100"/>
      <c r="G884" s="100"/>
      <c r="H884" s="100"/>
      <c r="I884" s="100"/>
      <c r="J884" s="100"/>
      <c r="K884" s="100"/>
    </row>
    <row r="885" spans="4:11" ht="14.25" x14ac:dyDescent="0.2">
      <c r="D885" s="100"/>
      <c r="E885" s="100"/>
      <c r="F885" s="100"/>
      <c r="G885" s="100"/>
      <c r="H885" s="100"/>
      <c r="I885" s="100"/>
      <c r="J885" s="100"/>
      <c r="K885" s="100"/>
    </row>
    <row r="886" spans="4:11" ht="14.25" x14ac:dyDescent="0.2">
      <c r="D886" s="100"/>
      <c r="E886" s="100"/>
      <c r="F886" s="100"/>
      <c r="G886" s="100"/>
      <c r="H886" s="100"/>
      <c r="I886" s="100"/>
      <c r="J886" s="100"/>
      <c r="K886" s="100"/>
    </row>
    <row r="887" spans="4:11" ht="14.25" x14ac:dyDescent="0.2">
      <c r="D887" s="100"/>
      <c r="E887" s="100"/>
      <c r="F887" s="100"/>
      <c r="G887" s="100"/>
      <c r="H887" s="100"/>
      <c r="I887" s="100"/>
      <c r="J887" s="100"/>
      <c r="K887" s="100"/>
    </row>
    <row r="888" spans="4:11" ht="14.25" x14ac:dyDescent="0.2">
      <c r="D888" s="100"/>
      <c r="E888" s="100"/>
      <c r="F888" s="100"/>
      <c r="G888" s="100"/>
      <c r="H888" s="100"/>
      <c r="I888" s="100"/>
      <c r="J888" s="100"/>
      <c r="K888" s="100"/>
    </row>
    <row r="889" spans="4:11" ht="14.25" x14ac:dyDescent="0.2">
      <c r="D889" s="100"/>
      <c r="E889" s="100"/>
      <c r="F889" s="100"/>
      <c r="G889" s="100"/>
      <c r="H889" s="100"/>
      <c r="I889" s="100"/>
      <c r="J889" s="100"/>
      <c r="K889" s="100"/>
    </row>
    <row r="890" spans="4:11" ht="14.25" x14ac:dyDescent="0.2">
      <c r="D890" s="100"/>
      <c r="E890" s="100"/>
      <c r="F890" s="100"/>
      <c r="G890" s="100"/>
      <c r="H890" s="100"/>
      <c r="I890" s="100"/>
      <c r="J890" s="100"/>
      <c r="K890" s="100"/>
    </row>
    <row r="891" spans="4:11" ht="14.25" x14ac:dyDescent="0.2">
      <c r="D891" s="100"/>
      <c r="E891" s="100"/>
      <c r="F891" s="100"/>
      <c r="G891" s="100"/>
      <c r="H891" s="100"/>
      <c r="I891" s="100"/>
      <c r="J891" s="100"/>
      <c r="K891" s="100"/>
    </row>
    <row r="892" spans="4:11" ht="14.25" x14ac:dyDescent="0.2">
      <c r="D892" s="100"/>
      <c r="E892" s="100"/>
      <c r="F892" s="100"/>
      <c r="G892" s="100"/>
      <c r="H892" s="100"/>
      <c r="I892" s="100"/>
      <c r="J892" s="100"/>
      <c r="K892" s="100"/>
    </row>
    <row r="893" spans="4:11" ht="14.25" x14ac:dyDescent="0.2">
      <c r="D893" s="100"/>
      <c r="E893" s="100"/>
      <c r="F893" s="100"/>
      <c r="G893" s="100"/>
      <c r="H893" s="100"/>
      <c r="I893" s="100"/>
      <c r="J893" s="100"/>
      <c r="K893" s="100"/>
    </row>
    <row r="894" spans="4:11" ht="14.25" x14ac:dyDescent="0.2">
      <c r="D894" s="100"/>
      <c r="E894" s="100"/>
      <c r="F894" s="100"/>
      <c r="G894" s="100"/>
      <c r="H894" s="100"/>
      <c r="I894" s="100"/>
      <c r="J894" s="100"/>
      <c r="K894" s="100"/>
    </row>
    <row r="895" spans="4:11" ht="14.25" x14ac:dyDescent="0.2">
      <c r="D895" s="100"/>
      <c r="E895" s="100"/>
      <c r="F895" s="100"/>
      <c r="G895" s="100"/>
      <c r="H895" s="100"/>
      <c r="I895" s="100"/>
      <c r="J895" s="100"/>
      <c r="K895" s="100"/>
    </row>
    <row r="896" spans="4:11" ht="14.25" x14ac:dyDescent="0.2">
      <c r="D896" s="100"/>
      <c r="E896" s="100"/>
      <c r="F896" s="100"/>
      <c r="G896" s="100"/>
      <c r="H896" s="100"/>
      <c r="I896" s="100"/>
      <c r="J896" s="100"/>
      <c r="K896" s="100"/>
    </row>
    <row r="897" spans="4:11" ht="14.25" x14ac:dyDescent="0.2">
      <c r="D897" s="100"/>
      <c r="E897" s="100"/>
      <c r="F897" s="100"/>
      <c r="G897" s="100"/>
      <c r="H897" s="100"/>
      <c r="I897" s="100"/>
      <c r="J897" s="100"/>
      <c r="K897" s="100"/>
    </row>
    <row r="898" spans="4:11" ht="14.25" x14ac:dyDescent="0.2">
      <c r="D898" s="100"/>
      <c r="E898" s="100"/>
      <c r="F898" s="100"/>
      <c r="G898" s="100"/>
      <c r="H898" s="100"/>
      <c r="I898" s="100"/>
      <c r="J898" s="100"/>
      <c r="K898" s="100"/>
    </row>
    <row r="899" spans="4:11" ht="14.25" x14ac:dyDescent="0.2">
      <c r="D899" s="100"/>
      <c r="E899" s="100"/>
      <c r="F899" s="100"/>
      <c r="G899" s="100"/>
      <c r="H899" s="100"/>
      <c r="I899" s="100"/>
      <c r="J899" s="100"/>
      <c r="K899" s="100"/>
    </row>
    <row r="900" spans="4:11" ht="14.25" x14ac:dyDescent="0.2">
      <c r="D900" s="100"/>
      <c r="E900" s="100"/>
      <c r="F900" s="100"/>
      <c r="G900" s="100"/>
      <c r="H900" s="100"/>
      <c r="I900" s="100"/>
      <c r="J900" s="100"/>
      <c r="K900" s="100"/>
    </row>
    <row r="901" spans="4:11" ht="14.25" x14ac:dyDescent="0.2">
      <c r="D901" s="100"/>
      <c r="E901" s="100"/>
      <c r="F901" s="100"/>
      <c r="G901" s="100"/>
      <c r="H901" s="100"/>
      <c r="I901" s="100"/>
      <c r="J901" s="100"/>
      <c r="K901" s="100"/>
    </row>
    <row r="902" spans="4:11" ht="14.25" x14ac:dyDescent="0.2">
      <c r="D902" s="100"/>
      <c r="E902" s="100"/>
      <c r="F902" s="100"/>
      <c r="G902" s="100"/>
      <c r="H902" s="100"/>
      <c r="I902" s="100"/>
      <c r="J902" s="100"/>
      <c r="K902" s="100"/>
    </row>
    <row r="903" spans="4:11" ht="14.25" x14ac:dyDescent="0.2">
      <c r="D903" s="100"/>
      <c r="E903" s="100"/>
      <c r="F903" s="100"/>
      <c r="G903" s="100"/>
      <c r="H903" s="100"/>
      <c r="I903" s="100"/>
      <c r="J903" s="100"/>
      <c r="K903" s="100"/>
    </row>
    <row r="904" spans="4:11" ht="14.25" x14ac:dyDescent="0.2">
      <c r="D904" s="100"/>
      <c r="E904" s="100"/>
      <c r="F904" s="100"/>
      <c r="G904" s="100"/>
      <c r="H904" s="100"/>
      <c r="I904" s="100"/>
      <c r="J904" s="100"/>
      <c r="K904" s="100"/>
    </row>
    <row r="905" spans="4:11" ht="14.25" x14ac:dyDescent="0.2">
      <c r="D905" s="100"/>
      <c r="E905" s="100"/>
      <c r="F905" s="100"/>
      <c r="G905" s="100"/>
      <c r="H905" s="100"/>
      <c r="I905" s="100"/>
      <c r="J905" s="100"/>
      <c r="K905" s="100"/>
    </row>
    <row r="906" spans="4:11" ht="14.25" x14ac:dyDescent="0.2">
      <c r="D906" s="100"/>
      <c r="E906" s="100"/>
      <c r="F906" s="100"/>
      <c r="G906" s="100"/>
      <c r="H906" s="100"/>
      <c r="I906" s="100"/>
      <c r="J906" s="100"/>
      <c r="K906" s="100"/>
    </row>
    <row r="907" spans="4:11" ht="14.25" x14ac:dyDescent="0.2">
      <c r="D907" s="100"/>
      <c r="E907" s="100"/>
      <c r="F907" s="100"/>
      <c r="G907" s="100"/>
      <c r="H907" s="100"/>
      <c r="I907" s="100"/>
      <c r="J907" s="100"/>
      <c r="K907" s="100"/>
    </row>
    <row r="908" spans="4:11" ht="14.25" x14ac:dyDescent="0.2">
      <c r="D908" s="100"/>
      <c r="E908" s="100"/>
      <c r="F908" s="100"/>
      <c r="G908" s="100"/>
      <c r="H908" s="100"/>
      <c r="I908" s="100"/>
      <c r="J908" s="100"/>
      <c r="K908" s="100"/>
    </row>
    <row r="909" spans="4:11" ht="14.25" x14ac:dyDescent="0.2">
      <c r="D909" s="100"/>
      <c r="E909" s="100"/>
      <c r="F909" s="100"/>
      <c r="G909" s="100"/>
      <c r="H909" s="100"/>
      <c r="I909" s="100"/>
      <c r="J909" s="100"/>
      <c r="K909" s="100"/>
    </row>
    <row r="910" spans="4:11" ht="14.25" x14ac:dyDescent="0.2">
      <c r="D910" s="100"/>
      <c r="E910" s="100"/>
      <c r="F910" s="100"/>
      <c r="G910" s="100"/>
      <c r="H910" s="100"/>
      <c r="I910" s="100"/>
      <c r="J910" s="100"/>
      <c r="K910" s="100"/>
    </row>
    <row r="911" spans="4:11" ht="14.25" x14ac:dyDescent="0.2">
      <c r="D911" s="100"/>
      <c r="E911" s="100"/>
      <c r="F911" s="100"/>
      <c r="G911" s="100"/>
      <c r="H911" s="100"/>
      <c r="I911" s="100"/>
      <c r="J911" s="100"/>
      <c r="K911" s="100"/>
    </row>
    <row r="912" spans="4:11" ht="14.25" x14ac:dyDescent="0.2">
      <c r="D912" s="100"/>
      <c r="E912" s="100"/>
      <c r="F912" s="100"/>
      <c r="G912" s="100"/>
      <c r="H912" s="100"/>
      <c r="I912" s="100"/>
      <c r="J912" s="100"/>
      <c r="K912" s="100"/>
    </row>
    <row r="913" spans="4:11" ht="14.25" x14ac:dyDescent="0.2">
      <c r="D913" s="100"/>
      <c r="E913" s="100"/>
      <c r="F913" s="100"/>
      <c r="G913" s="100"/>
      <c r="H913" s="100"/>
      <c r="I913" s="100"/>
      <c r="J913" s="100"/>
      <c r="K913" s="100"/>
    </row>
    <row r="914" spans="4:11" ht="14.25" x14ac:dyDescent="0.2">
      <c r="D914" s="100"/>
      <c r="E914" s="100"/>
      <c r="F914" s="100"/>
      <c r="G914" s="100"/>
      <c r="H914" s="100"/>
      <c r="I914" s="100"/>
      <c r="J914" s="100"/>
      <c r="K914" s="100"/>
    </row>
    <row r="915" spans="4:11" ht="14.25" x14ac:dyDescent="0.2">
      <c r="D915" s="100"/>
      <c r="E915" s="100"/>
      <c r="F915" s="100"/>
      <c r="G915" s="100"/>
      <c r="H915" s="100"/>
      <c r="I915" s="100"/>
      <c r="J915" s="100"/>
      <c r="K915" s="100"/>
    </row>
    <row r="916" spans="4:11" ht="14.25" x14ac:dyDescent="0.2">
      <c r="D916" s="100"/>
      <c r="E916" s="100"/>
      <c r="F916" s="100"/>
      <c r="G916" s="100"/>
      <c r="H916" s="100"/>
      <c r="I916" s="100"/>
      <c r="J916" s="100"/>
      <c r="K916" s="100"/>
    </row>
    <row r="917" spans="4:11" ht="14.25" x14ac:dyDescent="0.2">
      <c r="D917" s="100"/>
      <c r="E917" s="100"/>
      <c r="F917" s="100"/>
      <c r="G917" s="100"/>
      <c r="H917" s="100"/>
      <c r="I917" s="100"/>
      <c r="J917" s="100"/>
      <c r="K917" s="100"/>
    </row>
    <row r="918" spans="4:11" ht="14.25" x14ac:dyDescent="0.2">
      <c r="D918" s="100"/>
      <c r="E918" s="100"/>
      <c r="F918" s="100"/>
      <c r="G918" s="100"/>
      <c r="H918" s="100"/>
      <c r="I918" s="100"/>
      <c r="J918" s="100"/>
      <c r="K918" s="100"/>
    </row>
    <row r="919" spans="4:11" ht="14.25" x14ac:dyDescent="0.2">
      <c r="D919" s="100"/>
      <c r="E919" s="100"/>
      <c r="F919" s="100"/>
      <c r="G919" s="100"/>
      <c r="H919" s="100"/>
      <c r="I919" s="100"/>
      <c r="J919" s="100"/>
      <c r="K919" s="100"/>
    </row>
    <row r="920" spans="4:11" ht="14.25" x14ac:dyDescent="0.2">
      <c r="D920" s="100"/>
      <c r="E920" s="100"/>
      <c r="F920" s="100"/>
      <c r="G920" s="100"/>
      <c r="H920" s="100"/>
      <c r="I920" s="100"/>
      <c r="J920" s="100"/>
      <c r="K920" s="100"/>
    </row>
    <row r="921" spans="4:11" ht="14.25" x14ac:dyDescent="0.2">
      <c r="D921" s="100"/>
      <c r="E921" s="100"/>
      <c r="F921" s="100"/>
      <c r="G921" s="100"/>
      <c r="H921" s="100"/>
      <c r="I921" s="100"/>
      <c r="J921" s="100"/>
      <c r="K921" s="100"/>
    </row>
    <row r="922" spans="4:11" ht="14.25" x14ac:dyDescent="0.2">
      <c r="D922" s="100"/>
      <c r="E922" s="100"/>
      <c r="F922" s="100"/>
      <c r="G922" s="100"/>
      <c r="H922" s="100"/>
      <c r="I922" s="100"/>
      <c r="J922" s="100"/>
      <c r="K922" s="100"/>
    </row>
    <row r="923" spans="4:11" ht="14.25" x14ac:dyDescent="0.2">
      <c r="D923" s="100"/>
      <c r="E923" s="100"/>
      <c r="F923" s="100"/>
      <c r="G923" s="100"/>
      <c r="H923" s="100"/>
      <c r="I923" s="100"/>
      <c r="J923" s="100"/>
      <c r="K923" s="100"/>
    </row>
    <row r="924" spans="4:11" ht="14.25" x14ac:dyDescent="0.2">
      <c r="D924" s="100"/>
      <c r="E924" s="100"/>
      <c r="F924" s="100"/>
      <c r="G924" s="100"/>
      <c r="H924" s="100"/>
      <c r="I924" s="100"/>
      <c r="J924" s="100"/>
      <c r="K924" s="100"/>
    </row>
    <row r="925" spans="4:11" ht="14.25" x14ac:dyDescent="0.2">
      <c r="D925" s="100"/>
      <c r="E925" s="100"/>
      <c r="F925" s="100"/>
      <c r="G925" s="100"/>
      <c r="H925" s="100"/>
      <c r="I925" s="100"/>
      <c r="J925" s="100"/>
      <c r="K925" s="100"/>
    </row>
    <row r="926" spans="4:11" ht="14.25" x14ac:dyDescent="0.2">
      <c r="D926" s="100"/>
      <c r="E926" s="100"/>
      <c r="F926" s="100"/>
      <c r="G926" s="100"/>
      <c r="H926" s="100"/>
      <c r="I926" s="100"/>
      <c r="J926" s="100"/>
      <c r="K926" s="100"/>
    </row>
    <row r="927" spans="4:11" ht="14.25" x14ac:dyDescent="0.2">
      <c r="D927" s="100"/>
      <c r="E927" s="100"/>
      <c r="F927" s="100"/>
      <c r="G927" s="100"/>
      <c r="H927" s="100"/>
      <c r="I927" s="100"/>
      <c r="J927" s="100"/>
      <c r="K927" s="100"/>
    </row>
    <row r="928" spans="4:11" ht="14.25" x14ac:dyDescent="0.2">
      <c r="D928" s="100"/>
      <c r="E928" s="100"/>
      <c r="F928" s="100"/>
      <c r="G928" s="100"/>
      <c r="H928" s="100"/>
      <c r="I928" s="100"/>
      <c r="J928" s="100"/>
      <c r="K928" s="100"/>
    </row>
    <row r="929" spans="4:11" ht="14.25" x14ac:dyDescent="0.2">
      <c r="D929" s="100"/>
      <c r="E929" s="100"/>
      <c r="F929" s="100"/>
      <c r="G929" s="100"/>
      <c r="H929" s="100"/>
      <c r="I929" s="100"/>
      <c r="J929" s="100"/>
      <c r="K929" s="100"/>
    </row>
    <row r="930" spans="4:11" ht="14.25" x14ac:dyDescent="0.2">
      <c r="D930" s="100"/>
      <c r="E930" s="100"/>
      <c r="F930" s="100"/>
      <c r="G930" s="100"/>
      <c r="H930" s="100"/>
      <c r="I930" s="100"/>
      <c r="J930" s="100"/>
      <c r="K930" s="100"/>
    </row>
    <row r="931" spans="4:11" ht="14.25" x14ac:dyDescent="0.2">
      <c r="D931" s="100"/>
      <c r="E931" s="100"/>
      <c r="F931" s="100"/>
      <c r="G931" s="100"/>
      <c r="H931" s="100"/>
      <c r="I931" s="100"/>
      <c r="J931" s="100"/>
      <c r="K931" s="100"/>
    </row>
    <row r="932" spans="4:11" ht="14.25" x14ac:dyDescent="0.2">
      <c r="D932" s="100"/>
      <c r="E932" s="100"/>
      <c r="F932" s="100"/>
      <c r="G932" s="100"/>
      <c r="H932" s="100"/>
      <c r="I932" s="100"/>
      <c r="J932" s="100"/>
      <c r="K932" s="100"/>
    </row>
    <row r="933" spans="4:11" ht="14.25" x14ac:dyDescent="0.2">
      <c r="D933" s="100"/>
      <c r="E933" s="100"/>
      <c r="F933" s="100"/>
      <c r="G933" s="100"/>
      <c r="H933" s="100"/>
      <c r="I933" s="100"/>
      <c r="J933" s="100"/>
      <c r="K933" s="100"/>
    </row>
    <row r="934" spans="4:11" ht="14.25" x14ac:dyDescent="0.2">
      <c r="D934" s="100"/>
      <c r="E934" s="100"/>
      <c r="F934" s="100"/>
      <c r="G934" s="100"/>
      <c r="H934" s="100"/>
      <c r="I934" s="100"/>
      <c r="J934" s="100"/>
      <c r="K934" s="100"/>
    </row>
    <row r="935" spans="4:11" ht="14.25" x14ac:dyDescent="0.2">
      <c r="D935" s="100"/>
      <c r="E935" s="100"/>
      <c r="F935" s="100"/>
      <c r="G935" s="100"/>
      <c r="H935" s="100"/>
      <c r="I935" s="100"/>
      <c r="J935" s="100"/>
      <c r="K935" s="100"/>
    </row>
    <row r="936" spans="4:11" ht="14.25" x14ac:dyDescent="0.2">
      <c r="D936" s="100"/>
      <c r="E936" s="100"/>
      <c r="F936" s="100"/>
      <c r="G936" s="100"/>
      <c r="H936" s="100"/>
      <c r="I936" s="100"/>
      <c r="J936" s="100"/>
      <c r="K936" s="100"/>
    </row>
    <row r="937" spans="4:11" ht="14.25" x14ac:dyDescent="0.2">
      <c r="D937" s="100"/>
      <c r="E937" s="100"/>
      <c r="F937" s="100"/>
      <c r="G937" s="100"/>
      <c r="H937" s="100"/>
      <c r="I937" s="100"/>
      <c r="J937" s="100"/>
      <c r="K937" s="100"/>
    </row>
    <row r="938" spans="4:11" ht="14.25" x14ac:dyDescent="0.2">
      <c r="D938" s="100"/>
      <c r="E938" s="100"/>
      <c r="F938" s="100"/>
      <c r="G938" s="100"/>
      <c r="H938" s="100"/>
      <c r="I938" s="100"/>
      <c r="J938" s="100"/>
      <c r="K938" s="100"/>
    </row>
    <row r="939" spans="4:11" ht="14.25" x14ac:dyDescent="0.2">
      <c r="D939" s="100"/>
      <c r="E939" s="100"/>
      <c r="F939" s="100"/>
      <c r="G939" s="100"/>
      <c r="H939" s="100"/>
      <c r="I939" s="100"/>
      <c r="J939" s="100"/>
      <c r="K939" s="100"/>
    </row>
    <row r="940" spans="4:11" ht="14.25" x14ac:dyDescent="0.2">
      <c r="D940" s="100"/>
      <c r="E940" s="100"/>
      <c r="F940" s="100"/>
      <c r="G940" s="100"/>
      <c r="H940" s="100"/>
      <c r="I940" s="100"/>
      <c r="J940" s="100"/>
      <c r="K940" s="100"/>
    </row>
    <row r="941" spans="4:11" ht="14.25" x14ac:dyDescent="0.2">
      <c r="D941" s="100"/>
      <c r="E941" s="100"/>
      <c r="F941" s="100"/>
      <c r="G941" s="100"/>
      <c r="H941" s="100"/>
      <c r="I941" s="100"/>
      <c r="J941" s="100"/>
      <c r="K941" s="100"/>
    </row>
    <row r="942" spans="4:11" ht="14.25" x14ac:dyDescent="0.2">
      <c r="D942" s="100"/>
      <c r="E942" s="100"/>
      <c r="F942" s="100"/>
      <c r="G942" s="100"/>
      <c r="H942" s="100"/>
      <c r="I942" s="100"/>
      <c r="J942" s="100"/>
      <c r="K942" s="100"/>
    </row>
    <row r="943" spans="4:11" ht="14.25" x14ac:dyDescent="0.2">
      <c r="D943" s="100"/>
      <c r="E943" s="100"/>
      <c r="F943" s="100"/>
      <c r="G943" s="100"/>
      <c r="H943" s="100"/>
      <c r="I943" s="100"/>
      <c r="J943" s="100"/>
      <c r="K943" s="100"/>
    </row>
    <row r="944" spans="4:11" ht="14.25" x14ac:dyDescent="0.2">
      <c r="D944" s="100"/>
      <c r="E944" s="100"/>
      <c r="F944" s="100"/>
      <c r="G944" s="100"/>
      <c r="H944" s="100"/>
      <c r="I944" s="100"/>
      <c r="J944" s="100"/>
      <c r="K944" s="100"/>
    </row>
    <row r="945" spans="4:11" ht="14.25" x14ac:dyDescent="0.2">
      <c r="D945" s="100"/>
      <c r="E945" s="100"/>
      <c r="F945" s="100"/>
      <c r="G945" s="100"/>
      <c r="H945" s="100"/>
      <c r="I945" s="100"/>
      <c r="J945" s="100"/>
      <c r="K945" s="100"/>
    </row>
    <row r="946" spans="4:11" ht="14.25" x14ac:dyDescent="0.2">
      <c r="D946" s="100"/>
      <c r="E946" s="100"/>
      <c r="F946" s="100"/>
      <c r="G946" s="100"/>
      <c r="H946" s="100"/>
      <c r="I946" s="100"/>
      <c r="J946" s="100"/>
      <c r="K946" s="100"/>
    </row>
    <row r="947" spans="4:11" ht="14.25" x14ac:dyDescent="0.2">
      <c r="D947" s="100"/>
      <c r="E947" s="100"/>
      <c r="F947" s="100"/>
      <c r="G947" s="100"/>
      <c r="H947" s="100"/>
      <c r="I947" s="100"/>
      <c r="J947" s="100"/>
      <c r="K947" s="100"/>
    </row>
    <row r="948" spans="4:11" ht="14.25" x14ac:dyDescent="0.2">
      <c r="D948" s="100"/>
      <c r="E948" s="100"/>
      <c r="F948" s="100"/>
      <c r="G948" s="100"/>
      <c r="H948" s="100"/>
      <c r="I948" s="100"/>
      <c r="J948" s="100"/>
      <c r="K948" s="100"/>
    </row>
    <row r="949" spans="4:11" ht="14.25" x14ac:dyDescent="0.2">
      <c r="D949" s="100"/>
      <c r="E949" s="100"/>
      <c r="F949" s="100"/>
      <c r="G949" s="100"/>
      <c r="H949" s="100"/>
      <c r="I949" s="100"/>
      <c r="J949" s="100"/>
      <c r="K949" s="100"/>
    </row>
    <row r="950" spans="4:11" ht="14.25" x14ac:dyDescent="0.2">
      <c r="D950" s="100"/>
      <c r="E950" s="100"/>
      <c r="F950" s="100"/>
      <c r="G950" s="100"/>
      <c r="H950" s="100"/>
      <c r="I950" s="100"/>
      <c r="J950" s="100"/>
      <c r="K950" s="100"/>
    </row>
    <row r="951" spans="4:11" ht="14.25" x14ac:dyDescent="0.2">
      <c r="D951" s="100"/>
      <c r="E951" s="100"/>
      <c r="F951" s="100"/>
      <c r="G951" s="100"/>
      <c r="H951" s="100"/>
      <c r="I951" s="100"/>
      <c r="J951" s="100"/>
      <c r="K951" s="100"/>
    </row>
    <row r="952" spans="4:11" ht="14.25" x14ac:dyDescent="0.2">
      <c r="D952" s="100"/>
      <c r="E952" s="100"/>
      <c r="F952" s="100"/>
      <c r="G952" s="100"/>
      <c r="H952" s="100"/>
      <c r="I952" s="100"/>
      <c r="J952" s="100"/>
      <c r="K952" s="100"/>
    </row>
    <row r="953" spans="4:11" ht="14.25" x14ac:dyDescent="0.2">
      <c r="D953" s="100"/>
      <c r="E953" s="100"/>
      <c r="F953" s="100"/>
      <c r="G953" s="100"/>
      <c r="H953" s="100"/>
      <c r="I953" s="100"/>
      <c r="J953" s="100"/>
      <c r="K953" s="100"/>
    </row>
    <row r="954" spans="4:11" ht="14.25" x14ac:dyDescent="0.2">
      <c r="D954" s="100"/>
      <c r="E954" s="100"/>
      <c r="F954" s="100"/>
      <c r="G954" s="100"/>
      <c r="H954" s="100"/>
      <c r="I954" s="100"/>
      <c r="J954" s="100"/>
      <c r="K954" s="100"/>
    </row>
    <row r="955" spans="4:11" ht="14.25" x14ac:dyDescent="0.2">
      <c r="D955" s="100"/>
      <c r="E955" s="100"/>
      <c r="F955" s="100"/>
      <c r="G955" s="100"/>
      <c r="H955" s="100"/>
      <c r="I955" s="100"/>
      <c r="J955" s="100"/>
      <c r="K955" s="100"/>
    </row>
    <row r="956" spans="4:11" ht="14.25" x14ac:dyDescent="0.2">
      <c r="D956" s="100"/>
      <c r="E956" s="100"/>
      <c r="F956" s="100"/>
      <c r="G956" s="100"/>
      <c r="H956" s="100"/>
      <c r="I956" s="100"/>
      <c r="J956" s="100"/>
      <c r="K956" s="100"/>
    </row>
    <row r="957" spans="4:11" ht="14.25" x14ac:dyDescent="0.2">
      <c r="D957" s="100"/>
      <c r="E957" s="100"/>
      <c r="F957" s="100"/>
      <c r="G957" s="100"/>
      <c r="H957" s="100"/>
      <c r="I957" s="100"/>
      <c r="J957" s="100"/>
      <c r="K957" s="100"/>
    </row>
    <row r="958" spans="4:11" ht="14.25" x14ac:dyDescent="0.2">
      <c r="D958" s="100"/>
      <c r="E958" s="100"/>
      <c r="F958" s="100"/>
      <c r="G958" s="100"/>
      <c r="H958" s="100"/>
      <c r="I958" s="100"/>
      <c r="J958" s="100"/>
      <c r="K958" s="100"/>
    </row>
    <row r="959" spans="4:11" ht="14.25" x14ac:dyDescent="0.2">
      <c r="D959" s="100"/>
      <c r="E959" s="100"/>
      <c r="F959" s="100"/>
      <c r="G959" s="100"/>
      <c r="H959" s="100"/>
      <c r="I959" s="100"/>
      <c r="J959" s="100"/>
      <c r="K959" s="100"/>
    </row>
    <row r="960" spans="4:11" ht="14.25" x14ac:dyDescent="0.2">
      <c r="D960" s="100"/>
      <c r="E960" s="100"/>
      <c r="F960" s="100"/>
      <c r="G960" s="100"/>
      <c r="H960" s="100"/>
      <c r="I960" s="100"/>
      <c r="J960" s="100"/>
      <c r="K960" s="100"/>
    </row>
    <row r="961" spans="4:11" ht="14.25" x14ac:dyDescent="0.2">
      <c r="D961" s="100"/>
      <c r="E961" s="100"/>
      <c r="F961" s="100"/>
      <c r="G961" s="100"/>
      <c r="H961" s="100"/>
      <c r="I961" s="100"/>
      <c r="J961" s="100"/>
      <c r="K961" s="100"/>
    </row>
    <row r="962" spans="4:11" ht="14.25" x14ac:dyDescent="0.2">
      <c r="D962" s="100"/>
      <c r="E962" s="100"/>
      <c r="F962" s="100"/>
      <c r="G962" s="100"/>
      <c r="H962" s="100"/>
      <c r="I962" s="100"/>
      <c r="J962" s="100"/>
      <c r="K962" s="100"/>
    </row>
    <row r="963" spans="4:11" ht="14.25" x14ac:dyDescent="0.2">
      <c r="D963" s="100"/>
      <c r="E963" s="100"/>
      <c r="F963" s="100"/>
      <c r="G963" s="100"/>
      <c r="H963" s="100"/>
      <c r="I963" s="100"/>
      <c r="J963" s="100"/>
      <c r="K963" s="100"/>
    </row>
    <row r="964" spans="4:11" ht="14.25" x14ac:dyDescent="0.2">
      <c r="D964" s="100"/>
      <c r="E964" s="100"/>
      <c r="F964" s="100"/>
      <c r="G964" s="100"/>
      <c r="H964" s="100"/>
      <c r="I964" s="100"/>
      <c r="J964" s="100"/>
      <c r="K964" s="100"/>
    </row>
    <row r="965" spans="4:11" ht="14.25" x14ac:dyDescent="0.2">
      <c r="D965" s="100"/>
      <c r="E965" s="100"/>
      <c r="F965" s="100"/>
      <c r="G965" s="100"/>
      <c r="H965" s="100"/>
      <c r="I965" s="100"/>
      <c r="J965" s="100"/>
      <c r="K965" s="100"/>
    </row>
    <row r="966" spans="4:11" ht="14.25" x14ac:dyDescent="0.2">
      <c r="D966" s="100"/>
      <c r="E966" s="100"/>
      <c r="F966" s="100"/>
      <c r="G966" s="100"/>
      <c r="H966" s="100"/>
      <c r="I966" s="100"/>
      <c r="J966" s="100"/>
      <c r="K966" s="100"/>
    </row>
    <row r="967" spans="4:11" ht="14.25" x14ac:dyDescent="0.2">
      <c r="D967" s="100"/>
      <c r="E967" s="100"/>
      <c r="F967" s="100"/>
      <c r="G967" s="100"/>
      <c r="H967" s="100"/>
      <c r="I967" s="100"/>
      <c r="J967" s="100"/>
      <c r="K967" s="100"/>
    </row>
    <row r="968" spans="4:11" ht="14.25" x14ac:dyDescent="0.2">
      <c r="D968" s="100"/>
      <c r="E968" s="100"/>
      <c r="F968" s="100"/>
      <c r="G968" s="100"/>
      <c r="H968" s="100"/>
      <c r="I968" s="100"/>
      <c r="J968" s="100"/>
      <c r="K968" s="100"/>
    </row>
    <row r="969" spans="4:11" ht="14.25" x14ac:dyDescent="0.2">
      <c r="D969" s="100"/>
      <c r="E969" s="100"/>
      <c r="F969" s="100"/>
      <c r="G969" s="100"/>
      <c r="H969" s="100"/>
      <c r="I969" s="100"/>
      <c r="J969" s="100"/>
      <c r="K969" s="100"/>
    </row>
    <row r="970" spans="4:11" ht="14.25" x14ac:dyDescent="0.2">
      <c r="D970" s="100"/>
      <c r="E970" s="100"/>
      <c r="F970" s="100"/>
      <c r="G970" s="100"/>
      <c r="H970" s="100"/>
      <c r="I970" s="100"/>
      <c r="J970" s="100"/>
      <c r="K970" s="100"/>
    </row>
    <row r="971" spans="4:11" ht="14.25" x14ac:dyDescent="0.2">
      <c r="D971" s="100"/>
      <c r="E971" s="100"/>
      <c r="F971" s="100"/>
      <c r="G971" s="100"/>
      <c r="H971" s="100"/>
      <c r="I971" s="100"/>
      <c r="J971" s="100"/>
      <c r="K971" s="100"/>
    </row>
    <row r="972" spans="4:11" ht="14.25" x14ac:dyDescent="0.2">
      <c r="D972" s="100"/>
      <c r="E972" s="100"/>
      <c r="F972" s="100"/>
      <c r="G972" s="100"/>
      <c r="H972" s="100"/>
      <c r="I972" s="100"/>
      <c r="J972" s="100"/>
      <c r="K972" s="100"/>
    </row>
    <row r="973" spans="4:11" ht="14.25" x14ac:dyDescent="0.2">
      <c r="D973" s="100"/>
      <c r="E973" s="100"/>
      <c r="F973" s="100"/>
      <c r="G973" s="100"/>
      <c r="H973" s="100"/>
      <c r="I973" s="100"/>
      <c r="J973" s="100"/>
      <c r="K973" s="100"/>
    </row>
    <row r="974" spans="4:11" ht="14.25" x14ac:dyDescent="0.2">
      <c r="D974" s="100"/>
      <c r="E974" s="100"/>
      <c r="F974" s="100"/>
      <c r="G974" s="100"/>
      <c r="H974" s="100"/>
      <c r="I974" s="100"/>
      <c r="J974" s="100"/>
      <c r="K974" s="100"/>
    </row>
    <row r="975" spans="4:11" ht="14.25" x14ac:dyDescent="0.2">
      <c r="D975" s="100"/>
      <c r="E975" s="100"/>
      <c r="F975" s="100"/>
      <c r="G975" s="100"/>
      <c r="H975" s="100"/>
      <c r="I975" s="100"/>
      <c r="J975" s="100"/>
      <c r="K975" s="100"/>
    </row>
    <row r="976" spans="4:11" ht="14.25" x14ac:dyDescent="0.2">
      <c r="D976" s="100"/>
      <c r="E976" s="100"/>
      <c r="F976" s="100"/>
      <c r="G976" s="100"/>
      <c r="H976" s="100"/>
      <c r="I976" s="100"/>
      <c r="J976" s="100"/>
      <c r="K976" s="100"/>
    </row>
    <row r="977" spans="4:11" ht="14.25" x14ac:dyDescent="0.2">
      <c r="D977" s="100"/>
      <c r="E977" s="100"/>
      <c r="F977" s="100"/>
      <c r="G977" s="100"/>
      <c r="H977" s="100"/>
      <c r="I977" s="100"/>
      <c r="J977" s="100"/>
      <c r="K977" s="100"/>
    </row>
    <row r="978" spans="4:11" ht="14.25" x14ac:dyDescent="0.2">
      <c r="D978" s="100"/>
      <c r="E978" s="100"/>
      <c r="F978" s="100"/>
      <c r="G978" s="100"/>
      <c r="H978" s="100"/>
      <c r="I978" s="100"/>
      <c r="J978" s="100"/>
      <c r="K978" s="100"/>
    </row>
    <row r="979" spans="4:11" ht="14.25" x14ac:dyDescent="0.2">
      <c r="D979" s="100"/>
      <c r="E979" s="100"/>
      <c r="F979" s="100"/>
      <c r="G979" s="100"/>
      <c r="H979" s="100"/>
      <c r="I979" s="100"/>
      <c r="J979" s="100"/>
      <c r="K979" s="100"/>
    </row>
    <row r="980" spans="4:11" ht="14.25" x14ac:dyDescent="0.2">
      <c r="D980" s="100"/>
      <c r="E980" s="100"/>
      <c r="F980" s="100"/>
      <c r="G980" s="100"/>
      <c r="H980" s="100"/>
      <c r="I980" s="100"/>
      <c r="J980" s="100"/>
      <c r="K980" s="100"/>
    </row>
    <row r="981" spans="4:11" ht="14.25" x14ac:dyDescent="0.2">
      <c r="D981" s="100"/>
      <c r="E981" s="100"/>
      <c r="F981" s="100"/>
      <c r="G981" s="100"/>
      <c r="H981" s="100"/>
      <c r="I981" s="100"/>
      <c r="J981" s="100"/>
      <c r="K981" s="100"/>
    </row>
    <row r="982" spans="4:11" ht="14.25" x14ac:dyDescent="0.2">
      <c r="D982" s="100"/>
      <c r="E982" s="100"/>
      <c r="F982" s="100"/>
      <c r="G982" s="100"/>
      <c r="H982" s="100"/>
      <c r="I982" s="100"/>
      <c r="J982" s="100"/>
      <c r="K982" s="100"/>
    </row>
    <row r="983" spans="4:11" ht="14.25" x14ac:dyDescent="0.2">
      <c r="D983" s="100"/>
      <c r="E983" s="100"/>
      <c r="F983" s="100"/>
      <c r="G983" s="100"/>
      <c r="H983" s="100"/>
      <c r="I983" s="100"/>
      <c r="J983" s="100"/>
      <c r="K983" s="100"/>
    </row>
    <row r="984" spans="4:11" ht="14.25" x14ac:dyDescent="0.2">
      <c r="D984" s="100"/>
      <c r="E984" s="100"/>
      <c r="F984" s="100"/>
      <c r="G984" s="100"/>
      <c r="H984" s="100"/>
      <c r="I984" s="100"/>
      <c r="J984" s="100"/>
      <c r="K984" s="100"/>
    </row>
    <row r="985" spans="4:11" ht="14.25" x14ac:dyDescent="0.2">
      <c r="D985" s="100"/>
      <c r="E985" s="100"/>
      <c r="F985" s="100"/>
      <c r="G985" s="100"/>
      <c r="H985" s="100"/>
      <c r="I985" s="100"/>
      <c r="J985" s="100"/>
      <c r="K985" s="100"/>
    </row>
    <row r="986" spans="4:11" ht="14.25" x14ac:dyDescent="0.2">
      <c r="D986" s="100"/>
      <c r="E986" s="100"/>
      <c r="F986" s="100"/>
      <c r="G986" s="100"/>
      <c r="H986" s="100"/>
      <c r="I986" s="100"/>
      <c r="J986" s="100"/>
      <c r="K986" s="100"/>
    </row>
    <row r="987" spans="4:11" ht="14.25" x14ac:dyDescent="0.2">
      <c r="D987" s="100"/>
      <c r="E987" s="100"/>
      <c r="F987" s="100"/>
      <c r="G987" s="100"/>
      <c r="H987" s="100"/>
      <c r="I987" s="100"/>
      <c r="J987" s="100"/>
      <c r="K987" s="100"/>
    </row>
    <row r="988" spans="4:11" ht="14.25" x14ac:dyDescent="0.2">
      <c r="D988" s="100"/>
      <c r="E988" s="100"/>
      <c r="F988" s="100"/>
      <c r="G988" s="100"/>
      <c r="H988" s="100"/>
      <c r="I988" s="100"/>
      <c r="J988" s="100"/>
      <c r="K988" s="100"/>
    </row>
    <row r="989" spans="4:11" ht="14.25" x14ac:dyDescent="0.2">
      <c r="D989" s="100"/>
      <c r="E989" s="100"/>
      <c r="F989" s="100"/>
      <c r="G989" s="100"/>
      <c r="H989" s="100"/>
      <c r="I989" s="100"/>
      <c r="J989" s="100"/>
      <c r="K989" s="100"/>
    </row>
    <row r="990" spans="4:11" ht="14.25" x14ac:dyDescent="0.2">
      <c r="D990" s="100"/>
      <c r="E990" s="100"/>
      <c r="F990" s="100"/>
      <c r="G990" s="100"/>
      <c r="H990" s="100"/>
      <c r="I990" s="100"/>
      <c r="J990" s="100"/>
      <c r="K990" s="100"/>
    </row>
    <row r="991" spans="4:11" ht="14.25" x14ac:dyDescent="0.2">
      <c r="D991" s="100"/>
      <c r="E991" s="100"/>
      <c r="F991" s="100"/>
      <c r="G991" s="100"/>
      <c r="H991" s="100"/>
      <c r="I991" s="100"/>
      <c r="J991" s="100"/>
      <c r="K991" s="100"/>
    </row>
    <row r="992" spans="4:11" ht="14.25" x14ac:dyDescent="0.2">
      <c r="D992" s="100"/>
      <c r="E992" s="100"/>
      <c r="F992" s="100"/>
      <c r="G992" s="100"/>
      <c r="H992" s="100"/>
      <c r="I992" s="100"/>
      <c r="J992" s="100"/>
      <c r="K992" s="100"/>
    </row>
    <row r="993" spans="4:11" ht="14.25" x14ac:dyDescent="0.2">
      <c r="D993" s="100"/>
      <c r="E993" s="100"/>
      <c r="F993" s="100"/>
      <c r="G993" s="100"/>
      <c r="H993" s="100"/>
      <c r="I993" s="100"/>
      <c r="J993" s="100"/>
      <c r="K993" s="100"/>
    </row>
    <row r="994" spans="4:11" ht="14.25" x14ac:dyDescent="0.2">
      <c r="D994" s="100"/>
      <c r="E994" s="100"/>
      <c r="F994" s="100"/>
      <c r="G994" s="100"/>
      <c r="H994" s="100"/>
      <c r="I994" s="100"/>
      <c r="J994" s="100"/>
      <c r="K994" s="100"/>
    </row>
    <row r="995" spans="4:11" ht="14.25" x14ac:dyDescent="0.2">
      <c r="D995" s="100"/>
      <c r="E995" s="100"/>
      <c r="F995" s="100"/>
      <c r="G995" s="100"/>
      <c r="H995" s="100"/>
      <c r="I995" s="100"/>
      <c r="J995" s="100"/>
      <c r="K995" s="100"/>
    </row>
    <row r="996" spans="4:11" ht="14.25" x14ac:dyDescent="0.2">
      <c r="D996" s="100"/>
      <c r="E996" s="100"/>
      <c r="F996" s="100"/>
      <c r="G996" s="100"/>
      <c r="H996" s="100"/>
      <c r="I996" s="100"/>
      <c r="J996" s="100"/>
      <c r="K996" s="100"/>
    </row>
    <row r="997" spans="4:11" ht="14.25" x14ac:dyDescent="0.2">
      <c r="D997" s="100"/>
      <c r="E997" s="100"/>
      <c r="F997" s="100"/>
      <c r="G997" s="100"/>
      <c r="H997" s="100"/>
      <c r="I997" s="100"/>
      <c r="J997" s="100"/>
      <c r="K997" s="100"/>
    </row>
    <row r="998" spans="4:11" ht="14.25" x14ac:dyDescent="0.2">
      <c r="D998" s="100"/>
      <c r="E998" s="100"/>
      <c r="F998" s="100"/>
      <c r="G998" s="100"/>
      <c r="H998" s="100"/>
      <c r="I998" s="100"/>
      <c r="J998" s="100"/>
      <c r="K998" s="100"/>
    </row>
    <row r="999" spans="4:11" ht="14.25" x14ac:dyDescent="0.2">
      <c r="D999" s="100"/>
      <c r="E999" s="100"/>
      <c r="F999" s="100"/>
      <c r="G999" s="100"/>
      <c r="H999" s="100"/>
      <c r="I999" s="100"/>
      <c r="J999" s="100"/>
      <c r="K999" s="100"/>
    </row>
    <row r="1000" spans="4:11" ht="14.25" x14ac:dyDescent="0.2">
      <c r="D1000" s="100"/>
      <c r="E1000" s="100"/>
      <c r="F1000" s="100"/>
      <c r="G1000" s="100"/>
      <c r="H1000" s="100"/>
      <c r="I1000" s="100"/>
      <c r="J1000" s="100"/>
      <c r="K1000" s="100"/>
    </row>
    <row r="1001" spans="4:11" ht="14.25" x14ac:dyDescent="0.2">
      <c r="D1001" s="100"/>
      <c r="E1001" s="100"/>
      <c r="F1001" s="100"/>
      <c r="G1001" s="100"/>
      <c r="H1001" s="100"/>
      <c r="I1001" s="100"/>
      <c r="J1001" s="100"/>
      <c r="K1001" s="100"/>
    </row>
    <row r="1002" spans="4:11" ht="14.25" x14ac:dyDescent="0.2">
      <c r="D1002" s="100"/>
      <c r="E1002" s="100"/>
      <c r="F1002" s="100"/>
      <c r="G1002" s="100"/>
      <c r="H1002" s="100"/>
      <c r="I1002" s="100"/>
      <c r="J1002" s="100"/>
      <c r="K1002" s="100"/>
    </row>
    <row r="1003" spans="4:11" ht="14.25" x14ac:dyDescent="0.2">
      <c r="D1003" s="100"/>
      <c r="E1003" s="100"/>
      <c r="F1003" s="100"/>
      <c r="G1003" s="100"/>
      <c r="H1003" s="100"/>
      <c r="I1003" s="100"/>
      <c r="J1003" s="100"/>
      <c r="K1003" s="100"/>
    </row>
    <row r="1004" spans="4:11" ht="14.25" x14ac:dyDescent="0.2">
      <c r="D1004" s="100"/>
      <c r="E1004" s="100"/>
      <c r="F1004" s="100"/>
      <c r="G1004" s="100"/>
      <c r="H1004" s="100"/>
      <c r="I1004" s="100"/>
      <c r="J1004" s="100"/>
      <c r="K1004" s="100"/>
    </row>
    <row r="1005" spans="4:11" ht="14.25" x14ac:dyDescent="0.2">
      <c r="D1005" s="100"/>
      <c r="E1005" s="100"/>
      <c r="F1005" s="100"/>
      <c r="G1005" s="100"/>
      <c r="H1005" s="100"/>
      <c r="I1005" s="100"/>
      <c r="J1005" s="100"/>
      <c r="K1005" s="100"/>
    </row>
    <row r="1006" spans="4:11" ht="14.25" x14ac:dyDescent="0.2">
      <c r="D1006" s="100"/>
      <c r="E1006" s="100"/>
      <c r="F1006" s="100"/>
      <c r="G1006" s="100"/>
      <c r="H1006" s="100"/>
      <c r="I1006" s="100"/>
      <c r="J1006" s="100"/>
      <c r="K1006" s="100"/>
    </row>
    <row r="1007" spans="4:11" ht="14.25" x14ac:dyDescent="0.2">
      <c r="D1007" s="100"/>
      <c r="E1007" s="100"/>
      <c r="F1007" s="100"/>
      <c r="G1007" s="100"/>
      <c r="H1007" s="100"/>
      <c r="I1007" s="100"/>
      <c r="J1007" s="100"/>
      <c r="K1007" s="100"/>
    </row>
    <row r="1008" spans="4:11" ht="14.25" x14ac:dyDescent="0.2">
      <c r="D1008" s="100"/>
      <c r="E1008" s="100"/>
      <c r="F1008" s="100"/>
      <c r="G1008" s="100"/>
      <c r="H1008" s="100"/>
      <c r="I1008" s="100"/>
      <c r="J1008" s="100"/>
      <c r="K1008" s="100"/>
    </row>
    <row r="1009" spans="4:11" ht="14.25" x14ac:dyDescent="0.2">
      <c r="D1009" s="100"/>
      <c r="E1009" s="100"/>
      <c r="F1009" s="100"/>
      <c r="G1009" s="100"/>
      <c r="H1009" s="100"/>
      <c r="I1009" s="100"/>
      <c r="J1009" s="100"/>
      <c r="K1009" s="100"/>
    </row>
    <row r="1010" spans="4:11" ht="14.25" x14ac:dyDescent="0.2">
      <c r="D1010" s="100"/>
      <c r="E1010" s="100"/>
      <c r="F1010" s="100"/>
      <c r="G1010" s="100"/>
      <c r="H1010" s="100"/>
      <c r="I1010" s="100"/>
      <c r="J1010" s="100"/>
      <c r="K1010" s="100"/>
    </row>
    <row r="1011" spans="4:11" ht="14.25" x14ac:dyDescent="0.2">
      <c r="D1011" s="100"/>
      <c r="E1011" s="100"/>
      <c r="F1011" s="100"/>
      <c r="G1011" s="100"/>
      <c r="H1011" s="100"/>
      <c r="I1011" s="100"/>
      <c r="J1011" s="100"/>
      <c r="K1011" s="100"/>
    </row>
    <row r="1012" spans="4:11" ht="14.25" x14ac:dyDescent="0.2">
      <c r="D1012" s="100"/>
      <c r="E1012" s="100"/>
      <c r="F1012" s="100"/>
      <c r="G1012" s="100"/>
      <c r="H1012" s="100"/>
      <c r="I1012" s="100"/>
      <c r="J1012" s="100"/>
      <c r="K1012" s="100"/>
    </row>
    <row r="1013" spans="4:11" ht="14.25" x14ac:dyDescent="0.2">
      <c r="D1013" s="100"/>
      <c r="E1013" s="100"/>
      <c r="F1013" s="100"/>
      <c r="G1013" s="100"/>
      <c r="H1013" s="100"/>
      <c r="I1013" s="100"/>
      <c r="J1013" s="100"/>
      <c r="K1013" s="100"/>
    </row>
    <row r="1014" spans="4:11" ht="14.25" x14ac:dyDescent="0.2">
      <c r="D1014" s="100"/>
      <c r="E1014" s="100"/>
      <c r="F1014" s="100"/>
      <c r="G1014" s="100"/>
      <c r="H1014" s="100"/>
      <c r="I1014" s="100"/>
      <c r="J1014" s="100"/>
      <c r="K1014" s="100"/>
    </row>
    <row r="1015" spans="4:11" ht="14.25" x14ac:dyDescent="0.2">
      <c r="D1015" s="100"/>
      <c r="E1015" s="100"/>
      <c r="F1015" s="100"/>
      <c r="G1015" s="100"/>
      <c r="H1015" s="100"/>
      <c r="I1015" s="100"/>
      <c r="J1015" s="100"/>
      <c r="K1015" s="100"/>
    </row>
    <row r="1016" spans="4:11" ht="14.25" x14ac:dyDescent="0.2">
      <c r="D1016" s="100"/>
      <c r="E1016" s="100"/>
      <c r="F1016" s="100"/>
      <c r="G1016" s="100"/>
      <c r="H1016" s="100"/>
      <c r="I1016" s="100"/>
      <c r="J1016" s="100"/>
      <c r="K1016" s="100"/>
    </row>
    <row r="1017" spans="4:11" ht="14.25" x14ac:dyDescent="0.2">
      <c r="D1017" s="100"/>
      <c r="E1017" s="100"/>
      <c r="F1017" s="100"/>
      <c r="G1017" s="100"/>
      <c r="H1017" s="100"/>
      <c r="I1017" s="100"/>
      <c r="J1017" s="100"/>
      <c r="K1017" s="100"/>
    </row>
    <row r="1018" spans="4:11" ht="14.25" x14ac:dyDescent="0.2">
      <c r="D1018" s="100"/>
      <c r="E1018" s="100"/>
      <c r="F1018" s="100"/>
      <c r="G1018" s="100"/>
      <c r="H1018" s="100"/>
      <c r="I1018" s="100"/>
      <c r="J1018" s="100"/>
      <c r="K1018" s="100"/>
    </row>
  </sheetData>
  <mergeCells count="15">
    <mergeCell ref="A43:B43"/>
    <mergeCell ref="A44:B44"/>
    <mergeCell ref="A46:K52"/>
    <mergeCell ref="D1:E1"/>
    <mergeCell ref="F1:G1"/>
    <mergeCell ref="H1:I1"/>
    <mergeCell ref="J1:K1"/>
    <mergeCell ref="D2:E2"/>
    <mergeCell ref="F2:G2"/>
    <mergeCell ref="A3:G3"/>
    <mergeCell ref="H2:I2"/>
    <mergeCell ref="J2:K2"/>
    <mergeCell ref="A1:C2"/>
    <mergeCell ref="A41:B41"/>
    <mergeCell ref="A42:B42"/>
  </mergeCells>
  <pageMargins left="0.511811024" right="0.511811024" top="0.78740157499999996" bottom="0.78740157499999996" header="0" footer="0"/>
  <pageSetup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00"/>
  <sheetViews>
    <sheetView workbookViewId="0">
      <selection sqref="A1:A2"/>
    </sheetView>
  </sheetViews>
  <sheetFormatPr defaultColWidth="12.625" defaultRowHeight="15" customHeight="1" x14ac:dyDescent="0.2"/>
  <cols>
    <col min="1" max="1" width="19.375" customWidth="1"/>
    <col min="2" max="2" width="47.5" customWidth="1"/>
    <col min="6" max="6" width="25.25" customWidth="1"/>
    <col min="7" max="23" width="12.625" hidden="1"/>
  </cols>
  <sheetData>
    <row r="1" spans="1:7" x14ac:dyDescent="0.2">
      <c r="A1" s="224">
        <f>'Orçamento Analítico'!A1</f>
        <v>0</v>
      </c>
      <c r="B1" s="120" t="s">
        <v>0</v>
      </c>
      <c r="C1" s="120" t="s">
        <v>1</v>
      </c>
      <c r="D1" s="218" t="s">
        <v>2</v>
      </c>
      <c r="E1" s="188"/>
      <c r="F1" s="117" t="s">
        <v>3</v>
      </c>
      <c r="G1" s="120"/>
    </row>
    <row r="2" spans="1:7" ht="60" x14ac:dyDescent="0.2">
      <c r="A2" s="225"/>
      <c r="B2" s="120" t="s">
        <v>4</v>
      </c>
      <c r="C2" s="120" t="s">
        <v>5</v>
      </c>
      <c r="D2" s="226">
        <f>'Orçamento Analítico'!G3</f>
        <v>0.247</v>
      </c>
      <c r="E2" s="188"/>
      <c r="F2" s="117" t="s">
        <v>6</v>
      </c>
      <c r="G2" s="120"/>
    </row>
    <row r="3" spans="1:7" x14ac:dyDescent="0.25">
      <c r="A3" s="221" t="s">
        <v>1626</v>
      </c>
      <c r="B3" s="203"/>
      <c r="C3" s="203"/>
      <c r="D3" s="203"/>
      <c r="E3" s="203"/>
      <c r="F3" s="203"/>
      <c r="G3" s="188"/>
    </row>
    <row r="4" spans="1:7" x14ac:dyDescent="0.2">
      <c r="A4" s="101" t="s">
        <v>1588</v>
      </c>
      <c r="B4" s="227" t="s">
        <v>13</v>
      </c>
      <c r="C4" s="228"/>
      <c r="D4" s="228"/>
      <c r="E4" s="184"/>
      <c r="F4" s="103" t="s">
        <v>18</v>
      </c>
      <c r="G4" s="121"/>
    </row>
    <row r="5" spans="1:7" x14ac:dyDescent="0.2">
      <c r="A5" s="122" t="s">
        <v>8</v>
      </c>
      <c r="B5" s="229" t="s">
        <v>9</v>
      </c>
      <c r="C5" s="228"/>
      <c r="D5" s="184"/>
      <c r="E5" s="123">
        <v>1</v>
      </c>
      <c r="F5" s="124">
        <f>'Orçamento Sintetico'!I5</f>
        <v>55519.96</v>
      </c>
      <c r="G5" s="121"/>
    </row>
    <row r="6" spans="1:7" x14ac:dyDescent="0.2">
      <c r="A6" s="122" t="s">
        <v>120</v>
      </c>
      <c r="B6" s="229" t="s">
        <v>121</v>
      </c>
      <c r="C6" s="228"/>
      <c r="D6" s="184"/>
      <c r="E6" s="123">
        <v>1</v>
      </c>
      <c r="F6" s="124">
        <f>'Orçamento Sintetico'!I11</f>
        <v>9255.18</v>
      </c>
      <c r="G6" s="121"/>
    </row>
    <row r="7" spans="1:7" x14ac:dyDescent="0.2">
      <c r="A7" s="122" t="s">
        <v>178</v>
      </c>
      <c r="B7" s="229" t="s">
        <v>179</v>
      </c>
      <c r="C7" s="228"/>
      <c r="D7" s="184"/>
      <c r="E7" s="123">
        <v>1</v>
      </c>
      <c r="F7" s="124">
        <f>'Orçamento Sintetico'!I25</f>
        <v>0</v>
      </c>
      <c r="G7" s="121"/>
    </row>
    <row r="8" spans="1:7" x14ac:dyDescent="0.2">
      <c r="A8" s="122" t="s">
        <v>201</v>
      </c>
      <c r="B8" s="229" t="s">
        <v>202</v>
      </c>
      <c r="C8" s="228"/>
      <c r="D8" s="184"/>
      <c r="E8" s="123">
        <v>1</v>
      </c>
      <c r="F8" s="124">
        <f>'Orçamento Sintetico'!I28</f>
        <v>0</v>
      </c>
      <c r="G8" s="121"/>
    </row>
    <row r="9" spans="1:7" x14ac:dyDescent="0.2">
      <c r="A9" s="122" t="s">
        <v>274</v>
      </c>
      <c r="B9" s="229" t="s">
        <v>275</v>
      </c>
      <c r="C9" s="228"/>
      <c r="D9" s="184"/>
      <c r="E9" s="123">
        <v>1</v>
      </c>
      <c r="F9" s="124">
        <f>'Orçamento Sintetico'!I36</f>
        <v>0</v>
      </c>
      <c r="G9" s="121"/>
    </row>
    <row r="10" spans="1:7" x14ac:dyDescent="0.2">
      <c r="A10" s="122" t="s">
        <v>307</v>
      </c>
      <c r="B10" s="229" t="s">
        <v>308</v>
      </c>
      <c r="C10" s="228"/>
      <c r="D10" s="184"/>
      <c r="E10" s="123">
        <v>1</v>
      </c>
      <c r="F10" s="124">
        <f>'Orçamento Sintetico'!I43</f>
        <v>0</v>
      </c>
      <c r="G10" s="121"/>
    </row>
    <row r="11" spans="1:7" x14ac:dyDescent="0.2">
      <c r="A11" s="122" t="s">
        <v>335</v>
      </c>
      <c r="B11" s="229" t="s">
        <v>336</v>
      </c>
      <c r="C11" s="228"/>
      <c r="D11" s="184"/>
      <c r="E11" s="123">
        <v>1</v>
      </c>
      <c r="F11" s="124">
        <f>'Orçamento Sintetico'!I47</f>
        <v>123079.78000000001</v>
      </c>
      <c r="G11" s="121"/>
    </row>
    <row r="12" spans="1:7" x14ac:dyDescent="0.2">
      <c r="A12" s="122" t="s">
        <v>415</v>
      </c>
      <c r="B12" s="229" t="s">
        <v>416</v>
      </c>
      <c r="C12" s="228"/>
      <c r="D12" s="184"/>
      <c r="E12" s="123">
        <v>1</v>
      </c>
      <c r="F12" s="124">
        <f>'Orçamento Sintetico'!I55</f>
        <v>44883.259999999995</v>
      </c>
      <c r="G12" s="121"/>
    </row>
    <row r="13" spans="1:7" x14ac:dyDescent="0.2">
      <c r="A13" s="122" t="s">
        <v>519</v>
      </c>
      <c r="B13" s="229" t="s">
        <v>520</v>
      </c>
      <c r="C13" s="228"/>
      <c r="D13" s="184"/>
      <c r="E13" s="123">
        <v>1</v>
      </c>
      <c r="F13" s="124">
        <f>'Orçamento Sintetico'!I71</f>
        <v>14178.499999999998</v>
      </c>
      <c r="G13" s="121"/>
    </row>
    <row r="14" spans="1:7" x14ac:dyDescent="0.2">
      <c r="A14" s="122" t="s">
        <v>557</v>
      </c>
      <c r="B14" s="229" t="s">
        <v>558</v>
      </c>
      <c r="C14" s="228"/>
      <c r="D14" s="184"/>
      <c r="E14" s="123">
        <v>1</v>
      </c>
      <c r="F14" s="124">
        <f>'Orçamento Sintetico'!I77</f>
        <v>78743.73</v>
      </c>
      <c r="G14" s="121"/>
    </row>
    <row r="15" spans="1:7" x14ac:dyDescent="0.2">
      <c r="A15" s="122" t="s">
        <v>612</v>
      </c>
      <c r="B15" s="229" t="s">
        <v>613</v>
      </c>
      <c r="C15" s="228"/>
      <c r="D15" s="184"/>
      <c r="E15" s="123">
        <v>1</v>
      </c>
      <c r="F15" s="124">
        <f>'Orçamento Sintetico'!I85</f>
        <v>10694.31</v>
      </c>
      <c r="G15" s="121"/>
    </row>
    <row r="16" spans="1:7" x14ac:dyDescent="0.2">
      <c r="A16" s="122" t="s">
        <v>636</v>
      </c>
      <c r="B16" s="229" t="s">
        <v>637</v>
      </c>
      <c r="C16" s="228"/>
      <c r="D16" s="184"/>
      <c r="E16" s="123">
        <v>1</v>
      </c>
      <c r="F16" s="124">
        <f>'Orçamento Sintetico'!I89</f>
        <v>38540.54</v>
      </c>
      <c r="G16" s="121"/>
    </row>
    <row r="17" spans="1:7" x14ac:dyDescent="0.2">
      <c r="A17" s="122" t="s">
        <v>690</v>
      </c>
      <c r="B17" s="229" t="s">
        <v>691</v>
      </c>
      <c r="C17" s="228"/>
      <c r="D17" s="184"/>
      <c r="E17" s="123">
        <v>1</v>
      </c>
      <c r="F17" s="124">
        <f>'Orçamento Sintetico'!I99</f>
        <v>74680.000000000015</v>
      </c>
      <c r="G17" s="121"/>
    </row>
    <row r="18" spans="1:7" x14ac:dyDescent="0.2">
      <c r="A18" s="122" t="s">
        <v>1016</v>
      </c>
      <c r="B18" s="229" t="s">
        <v>1017</v>
      </c>
      <c r="C18" s="228"/>
      <c r="D18" s="184"/>
      <c r="E18" s="123">
        <v>1</v>
      </c>
      <c r="F18" s="124">
        <f>'Orçamento Sintetico'!I154</f>
        <v>8278.760000000002</v>
      </c>
      <c r="G18" s="121"/>
    </row>
    <row r="19" spans="1:7" x14ac:dyDescent="0.2">
      <c r="A19" s="122" t="s">
        <v>1068</v>
      </c>
      <c r="B19" s="229" t="s">
        <v>1069</v>
      </c>
      <c r="C19" s="228"/>
      <c r="D19" s="184"/>
      <c r="E19" s="123">
        <v>1</v>
      </c>
      <c r="F19" s="124">
        <f>'Orçamento Sintetico'!I167</f>
        <v>34918.270000000004</v>
      </c>
      <c r="G19" s="121"/>
    </row>
    <row r="20" spans="1:7" x14ac:dyDescent="0.2">
      <c r="A20" s="122" t="s">
        <v>1450</v>
      </c>
      <c r="B20" s="229" t="s">
        <v>1451</v>
      </c>
      <c r="C20" s="228"/>
      <c r="D20" s="184"/>
      <c r="E20" s="123">
        <v>1</v>
      </c>
      <c r="F20" s="124">
        <f>'Orçamento Sintetico'!I232</f>
        <v>13980.12</v>
      </c>
      <c r="G20" s="121"/>
    </row>
    <row r="21" spans="1:7" x14ac:dyDescent="0.2">
      <c r="A21" s="122" t="s">
        <v>1491</v>
      </c>
      <c r="B21" s="229" t="s">
        <v>1492</v>
      </c>
      <c r="C21" s="228"/>
      <c r="D21" s="184"/>
      <c r="E21" s="123">
        <v>1</v>
      </c>
      <c r="F21" s="124">
        <f>'Orçamento Sintetico'!I246</f>
        <v>23715.840000000007</v>
      </c>
      <c r="G21" s="121"/>
    </row>
    <row r="22" spans="1:7" x14ac:dyDescent="0.2">
      <c r="A22" s="122" t="s">
        <v>1576</v>
      </c>
      <c r="B22" s="229" t="s">
        <v>1577</v>
      </c>
      <c r="C22" s="228"/>
      <c r="D22" s="184"/>
      <c r="E22" s="123">
        <v>1</v>
      </c>
      <c r="F22" s="125">
        <f>'Orçamento Sintetico'!I274</f>
        <v>446.88</v>
      </c>
      <c r="G22" s="121"/>
    </row>
    <row r="23" spans="1:7" ht="14.25" x14ac:dyDescent="0.2">
      <c r="A23" s="116"/>
      <c r="B23" s="116"/>
      <c r="C23" s="116"/>
      <c r="D23" s="116"/>
      <c r="E23" s="126"/>
      <c r="F23" s="126"/>
      <c r="G23" s="116"/>
    </row>
    <row r="24" spans="1:7" ht="26.25" customHeight="1" x14ac:dyDescent="0.2">
      <c r="A24" s="230" t="str">
        <f>'Orçamento Analítico'!A2607</f>
        <v xml:space="preserve">SABRINA MACHADO GONCALVES COSTA
CNPJ 30.344.322/0001-19
S. M. GONCALVES COSTA LTDA
</v>
      </c>
      <c r="B24" s="192"/>
      <c r="C24" s="193"/>
      <c r="D24" s="231" t="s">
        <v>1581</v>
      </c>
      <c r="E24" s="188"/>
      <c r="F24" s="127">
        <f>'Orçamento Analítico'!H2605</f>
        <v>546678</v>
      </c>
      <c r="G24" s="116"/>
    </row>
    <row r="25" spans="1:7" ht="26.25" customHeight="1" x14ac:dyDescent="0.2">
      <c r="A25" s="194"/>
      <c r="B25" s="195"/>
      <c r="C25" s="196"/>
      <c r="D25" s="231" t="s">
        <v>1582</v>
      </c>
      <c r="E25" s="188"/>
      <c r="F25" s="127">
        <f>'Orçamento Analítico'!H2606</f>
        <v>179322</v>
      </c>
      <c r="G25" s="116"/>
    </row>
    <row r="26" spans="1:7" ht="26.25" customHeight="1" x14ac:dyDescent="0.2">
      <c r="A26" s="197"/>
      <c r="B26" s="198"/>
      <c r="C26" s="199"/>
      <c r="D26" s="232" t="s">
        <v>1584</v>
      </c>
      <c r="E26" s="188"/>
      <c r="F26" s="127">
        <f>'Orçamento Sintetico'!G279</f>
        <v>530915.13</v>
      </c>
      <c r="G26" s="116"/>
    </row>
    <row r="27" spans="1:7" ht="14.25" x14ac:dyDescent="0.2">
      <c r="E27" s="100"/>
      <c r="F27" s="100"/>
    </row>
    <row r="28" spans="1:7" ht="14.25" x14ac:dyDescent="0.2">
      <c r="E28" s="100"/>
      <c r="F28" s="100"/>
    </row>
    <row r="29" spans="1:7" ht="14.25" x14ac:dyDescent="0.2">
      <c r="E29" s="100"/>
      <c r="F29" s="100"/>
    </row>
    <row r="30" spans="1:7" ht="14.25" x14ac:dyDescent="0.2">
      <c r="E30" s="100"/>
      <c r="F30" s="100"/>
    </row>
    <row r="31" spans="1:7" ht="14.25" x14ac:dyDescent="0.2">
      <c r="E31" s="100"/>
      <c r="F31" s="100"/>
    </row>
    <row r="32" spans="1:7" ht="14.25" x14ac:dyDescent="0.2">
      <c r="E32" s="100"/>
      <c r="F32" s="100"/>
    </row>
    <row r="33" spans="5:6" ht="14.25" x14ac:dyDescent="0.2">
      <c r="E33" s="100"/>
      <c r="F33" s="100"/>
    </row>
    <row r="34" spans="5:6" ht="14.25" x14ac:dyDescent="0.2">
      <c r="E34" s="100"/>
      <c r="F34" s="100"/>
    </row>
    <row r="35" spans="5:6" ht="14.25" x14ac:dyDescent="0.2">
      <c r="E35" s="100"/>
      <c r="F35" s="100"/>
    </row>
    <row r="36" spans="5:6" ht="14.25" x14ac:dyDescent="0.2">
      <c r="E36" s="100"/>
      <c r="F36" s="100"/>
    </row>
    <row r="37" spans="5:6" ht="14.25" x14ac:dyDescent="0.2">
      <c r="E37" s="100"/>
      <c r="F37" s="100"/>
    </row>
    <row r="38" spans="5:6" ht="14.25" x14ac:dyDescent="0.2">
      <c r="E38" s="100"/>
      <c r="F38" s="100"/>
    </row>
    <row r="39" spans="5:6" ht="14.25" x14ac:dyDescent="0.2">
      <c r="E39" s="100"/>
      <c r="F39" s="100"/>
    </row>
    <row r="40" spans="5:6" ht="14.25" x14ac:dyDescent="0.2">
      <c r="E40" s="100"/>
      <c r="F40" s="100"/>
    </row>
    <row r="41" spans="5:6" ht="14.25" x14ac:dyDescent="0.2">
      <c r="E41" s="100"/>
      <c r="F41" s="100"/>
    </row>
    <row r="42" spans="5:6" ht="14.25" x14ac:dyDescent="0.2">
      <c r="E42" s="100"/>
      <c r="F42" s="100"/>
    </row>
    <row r="43" spans="5:6" ht="14.25" x14ac:dyDescent="0.2">
      <c r="E43" s="100"/>
      <c r="F43" s="100"/>
    </row>
    <row r="44" spans="5:6" ht="14.25" x14ac:dyDescent="0.2">
      <c r="E44" s="100"/>
      <c r="F44" s="100"/>
    </row>
    <row r="45" spans="5:6" ht="14.25" x14ac:dyDescent="0.2">
      <c r="E45" s="100"/>
      <c r="F45" s="100"/>
    </row>
    <row r="46" spans="5:6" ht="14.25" x14ac:dyDescent="0.2">
      <c r="E46" s="100"/>
      <c r="F46" s="100"/>
    </row>
    <row r="47" spans="5:6" ht="14.25" x14ac:dyDescent="0.2">
      <c r="E47" s="100"/>
      <c r="F47" s="100"/>
    </row>
    <row r="48" spans="5:6" ht="14.25" x14ac:dyDescent="0.2">
      <c r="E48" s="100"/>
      <c r="F48" s="100"/>
    </row>
    <row r="49" spans="5:6" ht="14.25" x14ac:dyDescent="0.2">
      <c r="E49" s="100"/>
      <c r="F49" s="100"/>
    </row>
    <row r="50" spans="5:6" ht="14.25" x14ac:dyDescent="0.2">
      <c r="E50" s="100"/>
      <c r="F50" s="100"/>
    </row>
    <row r="51" spans="5:6" ht="14.25" x14ac:dyDescent="0.2">
      <c r="E51" s="100"/>
      <c r="F51" s="100"/>
    </row>
    <row r="52" spans="5:6" ht="14.25" x14ac:dyDescent="0.2">
      <c r="E52" s="100"/>
      <c r="F52" s="100"/>
    </row>
    <row r="53" spans="5:6" ht="14.25" x14ac:dyDescent="0.2">
      <c r="E53" s="100"/>
      <c r="F53" s="100"/>
    </row>
    <row r="54" spans="5:6" ht="14.25" x14ac:dyDescent="0.2">
      <c r="E54" s="100"/>
      <c r="F54" s="100"/>
    </row>
    <row r="55" spans="5:6" ht="14.25" x14ac:dyDescent="0.2">
      <c r="E55" s="100"/>
      <c r="F55" s="100"/>
    </row>
    <row r="56" spans="5:6" ht="14.25" x14ac:dyDescent="0.2">
      <c r="E56" s="100"/>
      <c r="F56" s="100"/>
    </row>
    <row r="57" spans="5:6" ht="14.25" x14ac:dyDescent="0.2">
      <c r="E57" s="100"/>
      <c r="F57" s="100"/>
    </row>
    <row r="58" spans="5:6" ht="14.25" x14ac:dyDescent="0.2">
      <c r="E58" s="100"/>
      <c r="F58" s="100"/>
    </row>
    <row r="59" spans="5:6" ht="14.25" x14ac:dyDescent="0.2">
      <c r="E59" s="100"/>
      <c r="F59" s="100"/>
    </row>
    <row r="60" spans="5:6" ht="14.25" x14ac:dyDescent="0.2">
      <c r="E60" s="100"/>
      <c r="F60" s="100"/>
    </row>
    <row r="61" spans="5:6" ht="14.25" x14ac:dyDescent="0.2">
      <c r="E61" s="100"/>
      <c r="F61" s="100"/>
    </row>
    <row r="62" spans="5:6" ht="14.25" x14ac:dyDescent="0.2">
      <c r="E62" s="100"/>
      <c r="F62" s="100"/>
    </row>
    <row r="63" spans="5:6" ht="14.25" x14ac:dyDescent="0.2">
      <c r="E63" s="100"/>
      <c r="F63" s="100"/>
    </row>
    <row r="64" spans="5:6" ht="14.25" x14ac:dyDescent="0.2">
      <c r="E64" s="100"/>
      <c r="F64" s="100"/>
    </row>
    <row r="65" spans="5:6" ht="14.25" x14ac:dyDescent="0.2">
      <c r="E65" s="100"/>
      <c r="F65" s="100"/>
    </row>
    <row r="66" spans="5:6" ht="14.25" x14ac:dyDescent="0.2">
      <c r="E66" s="100"/>
      <c r="F66" s="100"/>
    </row>
    <row r="67" spans="5:6" ht="14.25" x14ac:dyDescent="0.2">
      <c r="E67" s="100"/>
      <c r="F67" s="100"/>
    </row>
    <row r="68" spans="5:6" ht="14.25" x14ac:dyDescent="0.2">
      <c r="E68" s="100"/>
      <c r="F68" s="100"/>
    </row>
    <row r="69" spans="5:6" ht="14.25" x14ac:dyDescent="0.2">
      <c r="E69" s="100"/>
      <c r="F69" s="100"/>
    </row>
    <row r="70" spans="5:6" ht="14.25" x14ac:dyDescent="0.2">
      <c r="E70" s="100"/>
      <c r="F70" s="100"/>
    </row>
    <row r="71" spans="5:6" ht="14.25" x14ac:dyDescent="0.2">
      <c r="E71" s="100"/>
      <c r="F71" s="100"/>
    </row>
    <row r="72" spans="5:6" ht="14.25" x14ac:dyDescent="0.2">
      <c r="E72" s="100"/>
      <c r="F72" s="100"/>
    </row>
    <row r="73" spans="5:6" ht="14.25" x14ac:dyDescent="0.2">
      <c r="E73" s="100"/>
      <c r="F73" s="100"/>
    </row>
    <row r="74" spans="5:6" ht="14.25" x14ac:dyDescent="0.2">
      <c r="E74" s="100"/>
      <c r="F74" s="100"/>
    </row>
    <row r="75" spans="5:6" ht="14.25" x14ac:dyDescent="0.2">
      <c r="E75" s="100"/>
      <c r="F75" s="100"/>
    </row>
    <row r="76" spans="5:6" ht="14.25" x14ac:dyDescent="0.2">
      <c r="E76" s="100"/>
      <c r="F76" s="100"/>
    </row>
    <row r="77" spans="5:6" ht="14.25" x14ac:dyDescent="0.2">
      <c r="E77" s="100"/>
      <c r="F77" s="100"/>
    </row>
    <row r="78" spans="5:6" ht="14.25" x14ac:dyDescent="0.2">
      <c r="E78" s="100"/>
      <c r="F78" s="100"/>
    </row>
    <row r="79" spans="5:6" ht="14.25" x14ac:dyDescent="0.2">
      <c r="E79" s="100"/>
      <c r="F79" s="100"/>
    </row>
    <row r="80" spans="5:6" ht="14.25" x14ac:dyDescent="0.2">
      <c r="E80" s="100"/>
      <c r="F80" s="100"/>
    </row>
    <row r="81" spans="5:6" ht="14.25" x14ac:dyDescent="0.2">
      <c r="E81" s="100"/>
      <c r="F81" s="100"/>
    </row>
    <row r="82" spans="5:6" ht="14.25" x14ac:dyDescent="0.2">
      <c r="E82" s="100"/>
      <c r="F82" s="100"/>
    </row>
    <row r="83" spans="5:6" ht="14.25" x14ac:dyDescent="0.2">
      <c r="E83" s="100"/>
      <c r="F83" s="100"/>
    </row>
    <row r="84" spans="5:6" ht="14.25" x14ac:dyDescent="0.2">
      <c r="E84" s="100"/>
      <c r="F84" s="100"/>
    </row>
    <row r="85" spans="5:6" ht="14.25" x14ac:dyDescent="0.2">
      <c r="E85" s="100"/>
      <c r="F85" s="100"/>
    </row>
    <row r="86" spans="5:6" ht="14.25" x14ac:dyDescent="0.2">
      <c r="E86" s="100"/>
      <c r="F86" s="100"/>
    </row>
    <row r="87" spans="5:6" ht="14.25" x14ac:dyDescent="0.2">
      <c r="E87" s="100"/>
      <c r="F87" s="100"/>
    </row>
    <row r="88" spans="5:6" ht="14.25" x14ac:dyDescent="0.2">
      <c r="E88" s="100"/>
      <c r="F88" s="100"/>
    </row>
    <row r="89" spans="5:6" ht="14.25" x14ac:dyDescent="0.2">
      <c r="E89" s="100"/>
      <c r="F89" s="100"/>
    </row>
    <row r="90" spans="5:6" ht="14.25" x14ac:dyDescent="0.2">
      <c r="E90" s="100"/>
      <c r="F90" s="100"/>
    </row>
    <row r="91" spans="5:6" ht="14.25" x14ac:dyDescent="0.2">
      <c r="E91" s="100"/>
      <c r="F91" s="100"/>
    </row>
    <row r="92" spans="5:6" ht="14.25" x14ac:dyDescent="0.2">
      <c r="E92" s="100"/>
      <c r="F92" s="100"/>
    </row>
    <row r="93" spans="5:6" ht="14.25" x14ac:dyDescent="0.2">
      <c r="E93" s="100"/>
      <c r="F93" s="100"/>
    </row>
    <row r="94" spans="5:6" ht="14.25" x14ac:dyDescent="0.2">
      <c r="E94" s="100"/>
      <c r="F94" s="100"/>
    </row>
    <row r="95" spans="5:6" ht="14.25" x14ac:dyDescent="0.2">
      <c r="E95" s="100"/>
      <c r="F95" s="100"/>
    </row>
    <row r="96" spans="5:6" ht="14.25" x14ac:dyDescent="0.2">
      <c r="E96" s="100"/>
      <c r="F96" s="100"/>
    </row>
    <row r="97" spans="5:6" ht="14.25" x14ac:dyDescent="0.2">
      <c r="E97" s="100"/>
      <c r="F97" s="100"/>
    </row>
    <row r="98" spans="5:6" ht="14.25" x14ac:dyDescent="0.2">
      <c r="E98" s="100"/>
      <c r="F98" s="100"/>
    </row>
    <row r="99" spans="5:6" ht="14.25" x14ac:dyDescent="0.2">
      <c r="E99" s="100"/>
      <c r="F99" s="100"/>
    </row>
    <row r="100" spans="5:6" ht="14.25" x14ac:dyDescent="0.2">
      <c r="E100" s="100"/>
      <c r="F100" s="100"/>
    </row>
    <row r="101" spans="5:6" ht="14.25" x14ac:dyDescent="0.2">
      <c r="E101" s="100"/>
      <c r="F101" s="100"/>
    </row>
    <row r="102" spans="5:6" ht="14.25" x14ac:dyDescent="0.2">
      <c r="E102" s="100"/>
      <c r="F102" s="100"/>
    </row>
    <row r="103" spans="5:6" ht="14.25" x14ac:dyDescent="0.2">
      <c r="E103" s="100"/>
      <c r="F103" s="100"/>
    </row>
    <row r="104" spans="5:6" ht="14.25" x14ac:dyDescent="0.2">
      <c r="E104" s="100"/>
      <c r="F104" s="100"/>
    </row>
    <row r="105" spans="5:6" ht="14.25" x14ac:dyDescent="0.2">
      <c r="E105" s="100"/>
      <c r="F105" s="100"/>
    </row>
    <row r="106" spans="5:6" ht="14.25" x14ac:dyDescent="0.2">
      <c r="E106" s="100"/>
      <c r="F106" s="100"/>
    </row>
    <row r="107" spans="5:6" ht="14.25" x14ac:dyDescent="0.2">
      <c r="E107" s="100"/>
      <c r="F107" s="100"/>
    </row>
    <row r="108" spans="5:6" ht="14.25" x14ac:dyDescent="0.2">
      <c r="E108" s="100"/>
      <c r="F108" s="100"/>
    </row>
    <row r="109" spans="5:6" ht="14.25" x14ac:dyDescent="0.2">
      <c r="E109" s="100"/>
      <c r="F109" s="100"/>
    </row>
    <row r="110" spans="5:6" ht="14.25" x14ac:dyDescent="0.2">
      <c r="E110" s="100"/>
      <c r="F110" s="100"/>
    </row>
    <row r="111" spans="5:6" ht="14.25" x14ac:dyDescent="0.2">
      <c r="E111" s="100"/>
      <c r="F111" s="100"/>
    </row>
    <row r="112" spans="5:6" ht="14.25" x14ac:dyDescent="0.2">
      <c r="E112" s="100"/>
      <c r="F112" s="100"/>
    </row>
    <row r="113" spans="5:6" ht="14.25" x14ac:dyDescent="0.2">
      <c r="E113" s="100"/>
      <c r="F113" s="100"/>
    </row>
    <row r="114" spans="5:6" ht="14.25" x14ac:dyDescent="0.2">
      <c r="E114" s="100"/>
      <c r="F114" s="100"/>
    </row>
    <row r="115" spans="5:6" ht="14.25" x14ac:dyDescent="0.2">
      <c r="E115" s="100"/>
      <c r="F115" s="100"/>
    </row>
    <row r="116" spans="5:6" ht="14.25" x14ac:dyDescent="0.2">
      <c r="E116" s="100"/>
      <c r="F116" s="100"/>
    </row>
    <row r="117" spans="5:6" ht="14.25" x14ac:dyDescent="0.2">
      <c r="E117" s="100"/>
      <c r="F117" s="100"/>
    </row>
    <row r="118" spans="5:6" ht="14.25" x14ac:dyDescent="0.2">
      <c r="E118" s="100"/>
      <c r="F118" s="100"/>
    </row>
    <row r="119" spans="5:6" ht="14.25" x14ac:dyDescent="0.2">
      <c r="E119" s="100"/>
      <c r="F119" s="100"/>
    </row>
    <row r="120" spans="5:6" ht="14.25" x14ac:dyDescent="0.2">
      <c r="E120" s="100"/>
      <c r="F120" s="100"/>
    </row>
    <row r="121" spans="5:6" ht="14.25" x14ac:dyDescent="0.2">
      <c r="E121" s="100"/>
      <c r="F121" s="100"/>
    </row>
    <row r="122" spans="5:6" ht="14.25" x14ac:dyDescent="0.2">
      <c r="E122" s="100"/>
      <c r="F122" s="100"/>
    </row>
    <row r="123" spans="5:6" ht="14.25" x14ac:dyDescent="0.2">
      <c r="E123" s="100"/>
      <c r="F123" s="100"/>
    </row>
    <row r="124" spans="5:6" ht="14.25" x14ac:dyDescent="0.2">
      <c r="E124" s="100"/>
      <c r="F124" s="100"/>
    </row>
    <row r="125" spans="5:6" ht="14.25" x14ac:dyDescent="0.2">
      <c r="E125" s="100"/>
      <c r="F125" s="100"/>
    </row>
    <row r="126" spans="5:6" ht="14.25" x14ac:dyDescent="0.2">
      <c r="E126" s="100"/>
      <c r="F126" s="100"/>
    </row>
    <row r="127" spans="5:6" ht="14.25" x14ac:dyDescent="0.2">
      <c r="E127" s="100"/>
      <c r="F127" s="100"/>
    </row>
    <row r="128" spans="5:6" ht="14.25" x14ac:dyDescent="0.2">
      <c r="E128" s="100"/>
      <c r="F128" s="100"/>
    </row>
    <row r="129" spans="5:6" ht="14.25" x14ac:dyDescent="0.2">
      <c r="E129" s="100"/>
      <c r="F129" s="100"/>
    </row>
    <row r="130" spans="5:6" ht="14.25" x14ac:dyDescent="0.2">
      <c r="E130" s="100"/>
      <c r="F130" s="100"/>
    </row>
    <row r="131" spans="5:6" ht="14.25" x14ac:dyDescent="0.2">
      <c r="E131" s="100"/>
      <c r="F131" s="100"/>
    </row>
    <row r="132" spans="5:6" ht="14.25" x14ac:dyDescent="0.2">
      <c r="E132" s="100"/>
      <c r="F132" s="100"/>
    </row>
    <row r="133" spans="5:6" ht="14.25" x14ac:dyDescent="0.2">
      <c r="E133" s="100"/>
      <c r="F133" s="100"/>
    </row>
    <row r="134" spans="5:6" ht="14.25" x14ac:dyDescent="0.2">
      <c r="E134" s="100"/>
      <c r="F134" s="100"/>
    </row>
    <row r="135" spans="5:6" ht="14.25" x14ac:dyDescent="0.2">
      <c r="E135" s="100"/>
      <c r="F135" s="100"/>
    </row>
    <row r="136" spans="5:6" ht="14.25" x14ac:dyDescent="0.2">
      <c r="E136" s="100"/>
      <c r="F136" s="100"/>
    </row>
    <row r="137" spans="5:6" ht="14.25" x14ac:dyDescent="0.2">
      <c r="E137" s="100"/>
      <c r="F137" s="100"/>
    </row>
    <row r="138" spans="5:6" ht="14.25" x14ac:dyDescent="0.2">
      <c r="E138" s="100"/>
      <c r="F138" s="100"/>
    </row>
    <row r="139" spans="5:6" ht="14.25" x14ac:dyDescent="0.2">
      <c r="E139" s="100"/>
      <c r="F139" s="100"/>
    </row>
    <row r="140" spans="5:6" ht="14.25" x14ac:dyDescent="0.2">
      <c r="E140" s="100"/>
      <c r="F140" s="100"/>
    </row>
    <row r="141" spans="5:6" ht="14.25" x14ac:dyDescent="0.2">
      <c r="E141" s="100"/>
      <c r="F141" s="100"/>
    </row>
    <row r="142" spans="5:6" ht="14.25" x14ac:dyDescent="0.2">
      <c r="E142" s="100"/>
      <c r="F142" s="100"/>
    </row>
    <row r="143" spans="5:6" ht="14.25" x14ac:dyDescent="0.2">
      <c r="E143" s="100"/>
      <c r="F143" s="100"/>
    </row>
    <row r="144" spans="5:6" ht="14.25" x14ac:dyDescent="0.2">
      <c r="E144" s="100"/>
      <c r="F144" s="100"/>
    </row>
    <row r="145" spans="5:6" ht="14.25" x14ac:dyDescent="0.2">
      <c r="E145" s="100"/>
      <c r="F145" s="100"/>
    </row>
    <row r="146" spans="5:6" ht="14.25" x14ac:dyDescent="0.2">
      <c r="E146" s="100"/>
      <c r="F146" s="100"/>
    </row>
    <row r="147" spans="5:6" ht="14.25" x14ac:dyDescent="0.2">
      <c r="E147" s="100"/>
      <c r="F147" s="100"/>
    </row>
    <row r="148" spans="5:6" ht="14.25" x14ac:dyDescent="0.2">
      <c r="E148" s="100"/>
      <c r="F148" s="100"/>
    </row>
    <row r="149" spans="5:6" ht="14.25" x14ac:dyDescent="0.2">
      <c r="E149" s="100"/>
      <c r="F149" s="100"/>
    </row>
    <row r="150" spans="5:6" ht="14.25" x14ac:dyDescent="0.2">
      <c r="E150" s="100"/>
      <c r="F150" s="100"/>
    </row>
    <row r="151" spans="5:6" ht="14.25" x14ac:dyDescent="0.2">
      <c r="E151" s="100"/>
      <c r="F151" s="100"/>
    </row>
    <row r="152" spans="5:6" ht="14.25" x14ac:dyDescent="0.2">
      <c r="E152" s="100"/>
      <c r="F152" s="100"/>
    </row>
    <row r="153" spans="5:6" ht="14.25" x14ac:dyDescent="0.2">
      <c r="E153" s="100"/>
      <c r="F153" s="100"/>
    </row>
    <row r="154" spans="5:6" ht="14.25" x14ac:dyDescent="0.2">
      <c r="E154" s="100"/>
      <c r="F154" s="100"/>
    </row>
    <row r="155" spans="5:6" ht="14.25" x14ac:dyDescent="0.2">
      <c r="E155" s="100"/>
      <c r="F155" s="100"/>
    </row>
    <row r="156" spans="5:6" ht="14.25" x14ac:dyDescent="0.2">
      <c r="E156" s="100"/>
      <c r="F156" s="100"/>
    </row>
    <row r="157" spans="5:6" ht="14.25" x14ac:dyDescent="0.2">
      <c r="E157" s="100"/>
      <c r="F157" s="100"/>
    </row>
    <row r="158" spans="5:6" ht="14.25" x14ac:dyDescent="0.2">
      <c r="E158" s="100"/>
      <c r="F158" s="100"/>
    </row>
    <row r="159" spans="5:6" ht="14.25" x14ac:dyDescent="0.2">
      <c r="E159" s="100"/>
      <c r="F159" s="100"/>
    </row>
    <row r="160" spans="5:6" ht="14.25" x14ac:dyDescent="0.2">
      <c r="E160" s="100"/>
      <c r="F160" s="100"/>
    </row>
    <row r="161" spans="5:6" ht="14.25" x14ac:dyDescent="0.2">
      <c r="E161" s="100"/>
      <c r="F161" s="100"/>
    </row>
    <row r="162" spans="5:6" ht="14.25" x14ac:dyDescent="0.2">
      <c r="E162" s="100"/>
      <c r="F162" s="100"/>
    </row>
    <row r="163" spans="5:6" ht="14.25" x14ac:dyDescent="0.2">
      <c r="E163" s="100"/>
      <c r="F163" s="100"/>
    </row>
    <row r="164" spans="5:6" ht="14.25" x14ac:dyDescent="0.2">
      <c r="E164" s="100"/>
      <c r="F164" s="100"/>
    </row>
    <row r="165" spans="5:6" ht="14.25" x14ac:dyDescent="0.2">
      <c r="E165" s="100"/>
      <c r="F165" s="100"/>
    </row>
    <row r="166" spans="5:6" ht="14.25" x14ac:dyDescent="0.2">
      <c r="E166" s="100"/>
      <c r="F166" s="100"/>
    </row>
    <row r="167" spans="5:6" ht="14.25" x14ac:dyDescent="0.2">
      <c r="E167" s="100"/>
      <c r="F167" s="100"/>
    </row>
    <row r="168" spans="5:6" ht="14.25" x14ac:dyDescent="0.2">
      <c r="E168" s="100"/>
      <c r="F168" s="100"/>
    </row>
    <row r="169" spans="5:6" ht="14.25" x14ac:dyDescent="0.2">
      <c r="E169" s="100"/>
      <c r="F169" s="100"/>
    </row>
    <row r="170" spans="5:6" ht="14.25" x14ac:dyDescent="0.2">
      <c r="E170" s="100"/>
      <c r="F170" s="100"/>
    </row>
    <row r="171" spans="5:6" ht="14.25" x14ac:dyDescent="0.2">
      <c r="E171" s="100"/>
      <c r="F171" s="100"/>
    </row>
    <row r="172" spans="5:6" ht="14.25" x14ac:dyDescent="0.2">
      <c r="E172" s="100"/>
      <c r="F172" s="100"/>
    </row>
    <row r="173" spans="5:6" ht="14.25" x14ac:dyDescent="0.2">
      <c r="E173" s="100"/>
      <c r="F173" s="100"/>
    </row>
    <row r="174" spans="5:6" ht="14.25" x14ac:dyDescent="0.2">
      <c r="E174" s="100"/>
      <c r="F174" s="100"/>
    </row>
    <row r="175" spans="5:6" ht="14.25" x14ac:dyDescent="0.2">
      <c r="E175" s="100"/>
      <c r="F175" s="100"/>
    </row>
    <row r="176" spans="5:6" ht="14.25" x14ac:dyDescent="0.2">
      <c r="E176" s="100"/>
      <c r="F176" s="100"/>
    </row>
    <row r="177" spans="5:6" ht="14.25" x14ac:dyDescent="0.2">
      <c r="E177" s="100"/>
      <c r="F177" s="100"/>
    </row>
    <row r="178" spans="5:6" ht="14.25" x14ac:dyDescent="0.2">
      <c r="E178" s="100"/>
      <c r="F178" s="100"/>
    </row>
    <row r="179" spans="5:6" ht="14.25" x14ac:dyDescent="0.2">
      <c r="E179" s="100"/>
      <c r="F179" s="100"/>
    </row>
    <row r="180" spans="5:6" ht="14.25" x14ac:dyDescent="0.2">
      <c r="E180" s="100"/>
      <c r="F180" s="100"/>
    </row>
    <row r="181" spans="5:6" ht="14.25" x14ac:dyDescent="0.2">
      <c r="E181" s="100"/>
      <c r="F181" s="100"/>
    </row>
    <row r="182" spans="5:6" ht="14.25" x14ac:dyDescent="0.2">
      <c r="E182" s="100"/>
      <c r="F182" s="100"/>
    </row>
    <row r="183" spans="5:6" ht="14.25" x14ac:dyDescent="0.2">
      <c r="E183" s="100"/>
      <c r="F183" s="100"/>
    </row>
    <row r="184" spans="5:6" ht="14.25" x14ac:dyDescent="0.2">
      <c r="E184" s="100"/>
      <c r="F184" s="100"/>
    </row>
    <row r="185" spans="5:6" ht="14.25" x14ac:dyDescent="0.2">
      <c r="E185" s="100"/>
      <c r="F185" s="100"/>
    </row>
    <row r="186" spans="5:6" ht="14.25" x14ac:dyDescent="0.2">
      <c r="E186" s="100"/>
      <c r="F186" s="100"/>
    </row>
    <row r="187" spans="5:6" ht="14.25" x14ac:dyDescent="0.2">
      <c r="E187" s="100"/>
      <c r="F187" s="100"/>
    </row>
    <row r="188" spans="5:6" ht="14.25" x14ac:dyDescent="0.2">
      <c r="E188" s="100"/>
      <c r="F188" s="100"/>
    </row>
    <row r="189" spans="5:6" ht="14.25" x14ac:dyDescent="0.2">
      <c r="E189" s="100"/>
      <c r="F189" s="100"/>
    </row>
    <row r="190" spans="5:6" ht="14.25" x14ac:dyDescent="0.2">
      <c r="E190" s="100"/>
      <c r="F190" s="100"/>
    </row>
    <row r="191" spans="5:6" ht="14.25" x14ac:dyDescent="0.2">
      <c r="E191" s="100"/>
      <c r="F191" s="100"/>
    </row>
    <row r="192" spans="5:6" ht="14.25" x14ac:dyDescent="0.2">
      <c r="E192" s="100"/>
      <c r="F192" s="100"/>
    </row>
    <row r="193" spans="5:6" ht="14.25" x14ac:dyDescent="0.2">
      <c r="E193" s="100"/>
      <c r="F193" s="100"/>
    </row>
    <row r="194" spans="5:6" ht="14.25" x14ac:dyDescent="0.2">
      <c r="E194" s="100"/>
      <c r="F194" s="100"/>
    </row>
    <row r="195" spans="5:6" ht="14.25" x14ac:dyDescent="0.2">
      <c r="E195" s="100"/>
      <c r="F195" s="100"/>
    </row>
    <row r="196" spans="5:6" ht="14.25" x14ac:dyDescent="0.2">
      <c r="E196" s="100"/>
      <c r="F196" s="100"/>
    </row>
    <row r="197" spans="5:6" ht="14.25" x14ac:dyDescent="0.2">
      <c r="E197" s="100"/>
      <c r="F197" s="100"/>
    </row>
    <row r="198" spans="5:6" ht="14.25" x14ac:dyDescent="0.2">
      <c r="E198" s="100"/>
      <c r="F198" s="100"/>
    </row>
    <row r="199" spans="5:6" ht="14.25" x14ac:dyDescent="0.2">
      <c r="E199" s="100"/>
      <c r="F199" s="100"/>
    </row>
    <row r="200" spans="5:6" ht="14.25" x14ac:dyDescent="0.2">
      <c r="E200" s="100"/>
      <c r="F200" s="100"/>
    </row>
    <row r="201" spans="5:6" ht="14.25" x14ac:dyDescent="0.2">
      <c r="E201" s="100"/>
      <c r="F201" s="100"/>
    </row>
    <row r="202" spans="5:6" ht="14.25" x14ac:dyDescent="0.2">
      <c r="E202" s="100"/>
      <c r="F202" s="100"/>
    </row>
    <row r="203" spans="5:6" ht="14.25" x14ac:dyDescent="0.2">
      <c r="E203" s="100"/>
      <c r="F203" s="100"/>
    </row>
    <row r="204" spans="5:6" ht="14.25" x14ac:dyDescent="0.2">
      <c r="E204" s="100"/>
      <c r="F204" s="100"/>
    </row>
    <row r="205" spans="5:6" ht="14.25" x14ac:dyDescent="0.2">
      <c r="E205" s="100"/>
      <c r="F205" s="100"/>
    </row>
    <row r="206" spans="5:6" ht="14.25" x14ac:dyDescent="0.2">
      <c r="E206" s="100"/>
      <c r="F206" s="100"/>
    </row>
    <row r="207" spans="5:6" ht="14.25" x14ac:dyDescent="0.2">
      <c r="E207" s="100"/>
      <c r="F207" s="100"/>
    </row>
    <row r="208" spans="5:6" ht="14.25" x14ac:dyDescent="0.2">
      <c r="E208" s="100"/>
      <c r="F208" s="100"/>
    </row>
    <row r="209" spans="5:6" ht="14.25" x14ac:dyDescent="0.2">
      <c r="E209" s="100"/>
      <c r="F209" s="100"/>
    </row>
    <row r="210" spans="5:6" ht="14.25" x14ac:dyDescent="0.2">
      <c r="E210" s="100"/>
      <c r="F210" s="100"/>
    </row>
    <row r="211" spans="5:6" ht="14.25" x14ac:dyDescent="0.2">
      <c r="E211" s="100"/>
      <c r="F211" s="100"/>
    </row>
    <row r="212" spans="5:6" ht="14.25" x14ac:dyDescent="0.2">
      <c r="E212" s="100"/>
      <c r="F212" s="100"/>
    </row>
    <row r="213" spans="5:6" ht="14.25" x14ac:dyDescent="0.2">
      <c r="E213" s="100"/>
      <c r="F213" s="100"/>
    </row>
    <row r="214" spans="5:6" ht="14.25" x14ac:dyDescent="0.2">
      <c r="E214" s="100"/>
      <c r="F214" s="100"/>
    </row>
    <row r="215" spans="5:6" ht="14.25" x14ac:dyDescent="0.2">
      <c r="E215" s="100"/>
      <c r="F215" s="100"/>
    </row>
    <row r="216" spans="5:6" ht="14.25" x14ac:dyDescent="0.2">
      <c r="E216" s="100"/>
      <c r="F216" s="100"/>
    </row>
    <row r="217" spans="5:6" ht="14.25" x14ac:dyDescent="0.2">
      <c r="E217" s="100"/>
      <c r="F217" s="100"/>
    </row>
    <row r="218" spans="5:6" ht="14.25" x14ac:dyDescent="0.2">
      <c r="E218" s="100"/>
      <c r="F218" s="100"/>
    </row>
    <row r="219" spans="5:6" ht="14.25" x14ac:dyDescent="0.2">
      <c r="E219" s="100"/>
      <c r="F219" s="100"/>
    </row>
    <row r="220" spans="5:6" ht="14.25" x14ac:dyDescent="0.2">
      <c r="E220" s="100"/>
      <c r="F220" s="100"/>
    </row>
    <row r="221" spans="5:6" ht="14.25" x14ac:dyDescent="0.2">
      <c r="E221" s="100"/>
      <c r="F221" s="100"/>
    </row>
    <row r="222" spans="5:6" ht="14.25" x14ac:dyDescent="0.2">
      <c r="E222" s="100"/>
      <c r="F222" s="100"/>
    </row>
    <row r="223" spans="5:6" ht="14.25" x14ac:dyDescent="0.2">
      <c r="E223" s="100"/>
      <c r="F223" s="100"/>
    </row>
    <row r="224" spans="5:6" ht="14.25" x14ac:dyDescent="0.2">
      <c r="E224" s="100"/>
      <c r="F224" s="100"/>
    </row>
    <row r="225" spans="5:6" ht="14.25" x14ac:dyDescent="0.2">
      <c r="E225" s="100"/>
      <c r="F225" s="100"/>
    </row>
    <row r="226" spans="5:6" ht="14.25" x14ac:dyDescent="0.2">
      <c r="E226" s="100"/>
      <c r="F226" s="100"/>
    </row>
    <row r="227" spans="5:6" ht="14.25" x14ac:dyDescent="0.2">
      <c r="E227" s="100"/>
      <c r="F227" s="100"/>
    </row>
    <row r="228" spans="5:6" ht="14.25" x14ac:dyDescent="0.2">
      <c r="E228" s="100"/>
      <c r="F228" s="100"/>
    </row>
    <row r="229" spans="5:6" ht="14.25" x14ac:dyDescent="0.2">
      <c r="E229" s="100"/>
      <c r="F229" s="100"/>
    </row>
    <row r="230" spans="5:6" ht="14.25" x14ac:dyDescent="0.2">
      <c r="E230" s="100"/>
      <c r="F230" s="100"/>
    </row>
    <row r="231" spans="5:6" ht="14.25" x14ac:dyDescent="0.2">
      <c r="E231" s="100"/>
      <c r="F231" s="100"/>
    </row>
    <row r="232" spans="5:6" ht="14.25" x14ac:dyDescent="0.2">
      <c r="E232" s="100"/>
      <c r="F232" s="100"/>
    </row>
    <row r="233" spans="5:6" ht="14.25" x14ac:dyDescent="0.2">
      <c r="E233" s="100"/>
      <c r="F233" s="100"/>
    </row>
    <row r="234" spans="5:6" ht="14.25" x14ac:dyDescent="0.2">
      <c r="E234" s="100"/>
      <c r="F234" s="100"/>
    </row>
    <row r="235" spans="5:6" ht="14.25" x14ac:dyDescent="0.2">
      <c r="E235" s="100"/>
      <c r="F235" s="100"/>
    </row>
    <row r="236" spans="5:6" ht="14.25" x14ac:dyDescent="0.2">
      <c r="E236" s="100"/>
      <c r="F236" s="100"/>
    </row>
    <row r="237" spans="5:6" ht="14.25" x14ac:dyDescent="0.2">
      <c r="E237" s="100"/>
      <c r="F237" s="100"/>
    </row>
    <row r="238" spans="5:6" ht="14.25" x14ac:dyDescent="0.2">
      <c r="E238" s="100"/>
      <c r="F238" s="100"/>
    </row>
    <row r="239" spans="5:6" ht="14.25" x14ac:dyDescent="0.2">
      <c r="E239" s="100"/>
      <c r="F239" s="100"/>
    </row>
    <row r="240" spans="5:6" ht="14.25" x14ac:dyDescent="0.2">
      <c r="E240" s="100"/>
      <c r="F240" s="100"/>
    </row>
    <row r="241" spans="5:6" ht="14.25" x14ac:dyDescent="0.2">
      <c r="E241" s="100"/>
      <c r="F241" s="100"/>
    </row>
    <row r="242" spans="5:6" ht="14.25" x14ac:dyDescent="0.2">
      <c r="E242" s="100"/>
      <c r="F242" s="100"/>
    </row>
    <row r="243" spans="5:6" ht="14.25" x14ac:dyDescent="0.2">
      <c r="E243" s="100"/>
      <c r="F243" s="100"/>
    </row>
    <row r="244" spans="5:6" ht="14.25" x14ac:dyDescent="0.2">
      <c r="E244" s="100"/>
      <c r="F244" s="100"/>
    </row>
    <row r="245" spans="5:6" ht="14.25" x14ac:dyDescent="0.2">
      <c r="E245" s="100"/>
      <c r="F245" s="100"/>
    </row>
    <row r="246" spans="5:6" ht="14.25" x14ac:dyDescent="0.2">
      <c r="E246" s="100"/>
      <c r="F246" s="100"/>
    </row>
    <row r="247" spans="5:6" ht="14.25" x14ac:dyDescent="0.2">
      <c r="E247" s="100"/>
      <c r="F247" s="100"/>
    </row>
    <row r="248" spans="5:6" ht="14.25" x14ac:dyDescent="0.2">
      <c r="E248" s="100"/>
      <c r="F248" s="100"/>
    </row>
    <row r="249" spans="5:6" ht="14.25" x14ac:dyDescent="0.2">
      <c r="E249" s="100"/>
      <c r="F249" s="100"/>
    </row>
    <row r="250" spans="5:6" ht="14.25" x14ac:dyDescent="0.2">
      <c r="E250" s="100"/>
      <c r="F250" s="100"/>
    </row>
    <row r="251" spans="5:6" ht="14.25" x14ac:dyDescent="0.2">
      <c r="E251" s="100"/>
      <c r="F251" s="100"/>
    </row>
    <row r="252" spans="5:6" ht="14.25" x14ac:dyDescent="0.2">
      <c r="E252" s="100"/>
      <c r="F252" s="100"/>
    </row>
    <row r="253" spans="5:6" ht="14.25" x14ac:dyDescent="0.2">
      <c r="E253" s="100"/>
      <c r="F253" s="100"/>
    </row>
    <row r="254" spans="5:6" ht="14.25" x14ac:dyDescent="0.2">
      <c r="E254" s="100"/>
      <c r="F254" s="100"/>
    </row>
    <row r="255" spans="5:6" ht="14.25" x14ac:dyDescent="0.2">
      <c r="E255" s="100"/>
      <c r="F255" s="100"/>
    </row>
    <row r="256" spans="5:6" ht="14.25" x14ac:dyDescent="0.2">
      <c r="E256" s="100"/>
      <c r="F256" s="100"/>
    </row>
    <row r="257" spans="5:6" ht="14.25" x14ac:dyDescent="0.2">
      <c r="E257" s="100"/>
      <c r="F257" s="100"/>
    </row>
    <row r="258" spans="5:6" ht="14.25" x14ac:dyDescent="0.2">
      <c r="E258" s="100"/>
      <c r="F258" s="100"/>
    </row>
    <row r="259" spans="5:6" ht="14.25" x14ac:dyDescent="0.2">
      <c r="E259" s="100"/>
      <c r="F259" s="100"/>
    </row>
    <row r="260" spans="5:6" ht="14.25" x14ac:dyDescent="0.2">
      <c r="E260" s="100"/>
      <c r="F260" s="100"/>
    </row>
    <row r="261" spans="5:6" ht="14.25" x14ac:dyDescent="0.2">
      <c r="E261" s="100"/>
      <c r="F261" s="100"/>
    </row>
    <row r="262" spans="5:6" ht="14.25" x14ac:dyDescent="0.2">
      <c r="E262" s="100"/>
      <c r="F262" s="100"/>
    </row>
    <row r="263" spans="5:6" ht="14.25" x14ac:dyDescent="0.2">
      <c r="E263" s="100"/>
      <c r="F263" s="100"/>
    </row>
    <row r="264" spans="5:6" ht="14.25" x14ac:dyDescent="0.2">
      <c r="E264" s="100"/>
      <c r="F264" s="100"/>
    </row>
    <row r="265" spans="5:6" ht="14.25" x14ac:dyDescent="0.2">
      <c r="E265" s="100"/>
      <c r="F265" s="100"/>
    </row>
    <row r="266" spans="5:6" ht="14.25" x14ac:dyDescent="0.2">
      <c r="E266" s="100"/>
      <c r="F266" s="100"/>
    </row>
    <row r="267" spans="5:6" ht="14.25" x14ac:dyDescent="0.2">
      <c r="E267" s="100"/>
      <c r="F267" s="100"/>
    </row>
    <row r="268" spans="5:6" ht="14.25" x14ac:dyDescent="0.2">
      <c r="E268" s="100"/>
      <c r="F268" s="100"/>
    </row>
    <row r="269" spans="5:6" ht="14.25" x14ac:dyDescent="0.2">
      <c r="E269" s="100"/>
      <c r="F269" s="100"/>
    </row>
    <row r="270" spans="5:6" ht="14.25" x14ac:dyDescent="0.2">
      <c r="E270" s="100"/>
      <c r="F270" s="100"/>
    </row>
    <row r="271" spans="5:6" ht="14.25" x14ac:dyDescent="0.2">
      <c r="E271" s="100"/>
      <c r="F271" s="100"/>
    </row>
    <row r="272" spans="5:6" ht="14.25" x14ac:dyDescent="0.2">
      <c r="E272" s="100"/>
      <c r="F272" s="100"/>
    </row>
    <row r="273" spans="5:6" ht="14.25" x14ac:dyDescent="0.2">
      <c r="E273" s="100"/>
      <c r="F273" s="100"/>
    </row>
    <row r="274" spans="5:6" ht="14.25" x14ac:dyDescent="0.2">
      <c r="E274" s="100"/>
      <c r="F274" s="100"/>
    </row>
    <row r="275" spans="5:6" ht="14.25" x14ac:dyDescent="0.2">
      <c r="E275" s="100"/>
      <c r="F275" s="100"/>
    </row>
    <row r="276" spans="5:6" ht="14.25" x14ac:dyDescent="0.2">
      <c r="E276" s="100"/>
      <c r="F276" s="100"/>
    </row>
    <row r="277" spans="5:6" ht="14.25" x14ac:dyDescent="0.2">
      <c r="E277" s="100"/>
      <c r="F277" s="100"/>
    </row>
    <row r="278" spans="5:6" ht="14.25" x14ac:dyDescent="0.2">
      <c r="E278" s="100"/>
      <c r="F278" s="100"/>
    </row>
    <row r="279" spans="5:6" ht="14.25" x14ac:dyDescent="0.2">
      <c r="E279" s="100"/>
      <c r="F279" s="100"/>
    </row>
    <row r="280" spans="5:6" ht="14.25" x14ac:dyDescent="0.2">
      <c r="E280" s="100"/>
      <c r="F280" s="100"/>
    </row>
    <row r="281" spans="5:6" ht="14.25" x14ac:dyDescent="0.2">
      <c r="E281" s="100"/>
      <c r="F281" s="100"/>
    </row>
    <row r="282" spans="5:6" ht="14.25" x14ac:dyDescent="0.2">
      <c r="E282" s="100"/>
      <c r="F282" s="100"/>
    </row>
    <row r="283" spans="5:6" ht="14.25" x14ac:dyDescent="0.2">
      <c r="E283" s="100"/>
      <c r="F283" s="100"/>
    </row>
    <row r="284" spans="5:6" ht="14.25" x14ac:dyDescent="0.2">
      <c r="E284" s="100"/>
      <c r="F284" s="100"/>
    </row>
    <row r="285" spans="5:6" ht="14.25" x14ac:dyDescent="0.2">
      <c r="E285" s="100"/>
      <c r="F285" s="100"/>
    </row>
    <row r="286" spans="5:6" ht="14.25" x14ac:dyDescent="0.2">
      <c r="E286" s="100"/>
      <c r="F286" s="100"/>
    </row>
    <row r="287" spans="5:6" ht="14.25" x14ac:dyDescent="0.2">
      <c r="E287" s="100"/>
      <c r="F287" s="100"/>
    </row>
    <row r="288" spans="5:6" ht="14.25" x14ac:dyDescent="0.2">
      <c r="E288" s="100"/>
      <c r="F288" s="100"/>
    </row>
    <row r="289" spans="5:6" ht="14.25" x14ac:dyDescent="0.2">
      <c r="E289" s="100"/>
      <c r="F289" s="100"/>
    </row>
    <row r="290" spans="5:6" ht="14.25" x14ac:dyDescent="0.2">
      <c r="E290" s="100"/>
      <c r="F290" s="100"/>
    </row>
    <row r="291" spans="5:6" ht="14.25" x14ac:dyDescent="0.2">
      <c r="E291" s="100"/>
      <c r="F291" s="100"/>
    </row>
    <row r="292" spans="5:6" ht="14.25" x14ac:dyDescent="0.2">
      <c r="E292" s="100"/>
      <c r="F292" s="100"/>
    </row>
    <row r="293" spans="5:6" ht="14.25" x14ac:dyDescent="0.2">
      <c r="E293" s="100"/>
      <c r="F293" s="100"/>
    </row>
    <row r="294" spans="5:6" ht="14.25" x14ac:dyDescent="0.2">
      <c r="E294" s="100"/>
      <c r="F294" s="100"/>
    </row>
    <row r="295" spans="5:6" ht="14.25" x14ac:dyDescent="0.2">
      <c r="E295" s="100"/>
      <c r="F295" s="100"/>
    </row>
    <row r="296" spans="5:6" ht="14.25" x14ac:dyDescent="0.2">
      <c r="E296" s="100"/>
      <c r="F296" s="100"/>
    </row>
    <row r="297" spans="5:6" ht="14.25" x14ac:dyDescent="0.2">
      <c r="E297" s="100"/>
      <c r="F297" s="100"/>
    </row>
    <row r="298" spans="5:6" ht="14.25" x14ac:dyDescent="0.2">
      <c r="E298" s="100"/>
      <c r="F298" s="100"/>
    </row>
    <row r="299" spans="5:6" ht="14.25" x14ac:dyDescent="0.2">
      <c r="E299" s="100"/>
      <c r="F299" s="100"/>
    </row>
    <row r="300" spans="5:6" ht="14.25" x14ac:dyDescent="0.2">
      <c r="E300" s="100"/>
      <c r="F300" s="100"/>
    </row>
    <row r="301" spans="5:6" ht="14.25" x14ac:dyDescent="0.2">
      <c r="E301" s="100"/>
      <c r="F301" s="100"/>
    </row>
    <row r="302" spans="5:6" ht="14.25" x14ac:dyDescent="0.2">
      <c r="E302" s="100"/>
      <c r="F302" s="100"/>
    </row>
    <row r="303" spans="5:6" ht="14.25" x14ac:dyDescent="0.2">
      <c r="E303" s="100"/>
      <c r="F303" s="100"/>
    </row>
    <row r="304" spans="5:6" ht="14.25" x14ac:dyDescent="0.2">
      <c r="E304" s="100"/>
      <c r="F304" s="100"/>
    </row>
    <row r="305" spans="5:6" ht="14.25" x14ac:dyDescent="0.2">
      <c r="E305" s="100"/>
      <c r="F305" s="100"/>
    </row>
    <row r="306" spans="5:6" ht="14.25" x14ac:dyDescent="0.2">
      <c r="E306" s="100"/>
      <c r="F306" s="100"/>
    </row>
    <row r="307" spans="5:6" ht="14.25" x14ac:dyDescent="0.2">
      <c r="E307" s="100"/>
      <c r="F307" s="100"/>
    </row>
    <row r="308" spans="5:6" ht="14.25" x14ac:dyDescent="0.2">
      <c r="E308" s="100"/>
      <c r="F308" s="100"/>
    </row>
    <row r="309" spans="5:6" ht="14.25" x14ac:dyDescent="0.2">
      <c r="E309" s="100"/>
      <c r="F309" s="100"/>
    </row>
    <row r="310" spans="5:6" ht="14.25" x14ac:dyDescent="0.2">
      <c r="E310" s="100"/>
      <c r="F310" s="100"/>
    </row>
    <row r="311" spans="5:6" ht="14.25" x14ac:dyDescent="0.2">
      <c r="E311" s="100"/>
      <c r="F311" s="100"/>
    </row>
    <row r="312" spans="5:6" ht="14.25" x14ac:dyDescent="0.2">
      <c r="E312" s="100"/>
      <c r="F312" s="100"/>
    </row>
    <row r="313" spans="5:6" ht="14.25" x14ac:dyDescent="0.2">
      <c r="E313" s="100"/>
      <c r="F313" s="100"/>
    </row>
    <row r="314" spans="5:6" ht="14.25" x14ac:dyDescent="0.2">
      <c r="E314" s="100"/>
      <c r="F314" s="100"/>
    </row>
    <row r="315" spans="5:6" ht="14.25" x14ac:dyDescent="0.2">
      <c r="E315" s="100"/>
      <c r="F315" s="100"/>
    </row>
    <row r="316" spans="5:6" ht="14.25" x14ac:dyDescent="0.2">
      <c r="E316" s="100"/>
      <c r="F316" s="100"/>
    </row>
    <row r="317" spans="5:6" ht="14.25" x14ac:dyDescent="0.2">
      <c r="E317" s="100"/>
      <c r="F317" s="100"/>
    </row>
    <row r="318" spans="5:6" ht="14.25" x14ac:dyDescent="0.2">
      <c r="E318" s="100"/>
      <c r="F318" s="100"/>
    </row>
    <row r="319" spans="5:6" ht="14.25" x14ac:dyDescent="0.2">
      <c r="E319" s="100"/>
      <c r="F319" s="100"/>
    </row>
    <row r="320" spans="5:6" ht="14.25" x14ac:dyDescent="0.2">
      <c r="E320" s="100"/>
      <c r="F320" s="100"/>
    </row>
    <row r="321" spans="5:6" ht="14.25" x14ac:dyDescent="0.2">
      <c r="E321" s="100"/>
      <c r="F321" s="100"/>
    </row>
    <row r="322" spans="5:6" ht="14.25" x14ac:dyDescent="0.2">
      <c r="E322" s="100"/>
      <c r="F322" s="100"/>
    </row>
    <row r="323" spans="5:6" ht="14.25" x14ac:dyDescent="0.2">
      <c r="E323" s="100"/>
      <c r="F323" s="100"/>
    </row>
    <row r="324" spans="5:6" ht="14.25" x14ac:dyDescent="0.2">
      <c r="E324" s="100"/>
      <c r="F324" s="100"/>
    </row>
    <row r="325" spans="5:6" ht="14.25" x14ac:dyDescent="0.2">
      <c r="E325" s="100"/>
      <c r="F325" s="100"/>
    </row>
    <row r="326" spans="5:6" ht="14.25" x14ac:dyDescent="0.2">
      <c r="E326" s="100"/>
      <c r="F326" s="100"/>
    </row>
    <row r="327" spans="5:6" ht="14.25" x14ac:dyDescent="0.2">
      <c r="E327" s="100"/>
      <c r="F327" s="100"/>
    </row>
    <row r="328" spans="5:6" ht="14.25" x14ac:dyDescent="0.2">
      <c r="E328" s="100"/>
      <c r="F328" s="100"/>
    </row>
    <row r="329" spans="5:6" ht="14.25" x14ac:dyDescent="0.2">
      <c r="E329" s="100"/>
      <c r="F329" s="100"/>
    </row>
    <row r="330" spans="5:6" ht="14.25" x14ac:dyDescent="0.2">
      <c r="E330" s="100"/>
      <c r="F330" s="100"/>
    </row>
    <row r="331" spans="5:6" ht="14.25" x14ac:dyDescent="0.2">
      <c r="E331" s="100"/>
      <c r="F331" s="100"/>
    </row>
    <row r="332" spans="5:6" ht="14.25" x14ac:dyDescent="0.2">
      <c r="E332" s="100"/>
      <c r="F332" s="100"/>
    </row>
    <row r="333" spans="5:6" ht="14.25" x14ac:dyDescent="0.2">
      <c r="E333" s="100"/>
      <c r="F333" s="100"/>
    </row>
    <row r="334" spans="5:6" ht="14.25" x14ac:dyDescent="0.2">
      <c r="E334" s="100"/>
      <c r="F334" s="100"/>
    </row>
    <row r="335" spans="5:6" ht="14.25" x14ac:dyDescent="0.2">
      <c r="E335" s="100"/>
      <c r="F335" s="100"/>
    </row>
    <row r="336" spans="5:6" ht="14.25" x14ac:dyDescent="0.2">
      <c r="E336" s="100"/>
      <c r="F336" s="100"/>
    </row>
    <row r="337" spans="5:6" ht="14.25" x14ac:dyDescent="0.2">
      <c r="E337" s="100"/>
      <c r="F337" s="100"/>
    </row>
    <row r="338" spans="5:6" ht="14.25" x14ac:dyDescent="0.2">
      <c r="E338" s="100"/>
      <c r="F338" s="100"/>
    </row>
    <row r="339" spans="5:6" ht="14.25" x14ac:dyDescent="0.2">
      <c r="E339" s="100"/>
      <c r="F339" s="100"/>
    </row>
    <row r="340" spans="5:6" ht="14.25" x14ac:dyDescent="0.2">
      <c r="E340" s="100"/>
      <c r="F340" s="100"/>
    </row>
    <row r="341" spans="5:6" ht="14.25" x14ac:dyDescent="0.2">
      <c r="E341" s="100"/>
      <c r="F341" s="100"/>
    </row>
    <row r="342" spans="5:6" ht="14.25" x14ac:dyDescent="0.2">
      <c r="E342" s="100"/>
      <c r="F342" s="100"/>
    </row>
    <row r="343" spans="5:6" ht="14.25" x14ac:dyDescent="0.2">
      <c r="E343" s="100"/>
      <c r="F343" s="100"/>
    </row>
    <row r="344" spans="5:6" ht="14.25" x14ac:dyDescent="0.2">
      <c r="E344" s="100"/>
      <c r="F344" s="100"/>
    </row>
    <row r="345" spans="5:6" ht="14.25" x14ac:dyDescent="0.2">
      <c r="E345" s="100"/>
      <c r="F345" s="100"/>
    </row>
    <row r="346" spans="5:6" ht="14.25" x14ac:dyDescent="0.2">
      <c r="E346" s="100"/>
      <c r="F346" s="100"/>
    </row>
    <row r="347" spans="5:6" ht="14.25" x14ac:dyDescent="0.2">
      <c r="E347" s="100"/>
      <c r="F347" s="100"/>
    </row>
    <row r="348" spans="5:6" ht="14.25" x14ac:dyDescent="0.2">
      <c r="E348" s="100"/>
      <c r="F348" s="100"/>
    </row>
    <row r="349" spans="5:6" ht="14.25" x14ac:dyDescent="0.2">
      <c r="E349" s="100"/>
      <c r="F349" s="100"/>
    </row>
    <row r="350" spans="5:6" ht="14.25" x14ac:dyDescent="0.2">
      <c r="E350" s="100"/>
      <c r="F350" s="100"/>
    </row>
    <row r="351" spans="5:6" ht="14.25" x14ac:dyDescent="0.2">
      <c r="E351" s="100"/>
      <c r="F351" s="100"/>
    </row>
    <row r="352" spans="5:6" ht="14.25" x14ac:dyDescent="0.2">
      <c r="E352" s="100"/>
      <c r="F352" s="100"/>
    </row>
    <row r="353" spans="5:6" ht="14.25" x14ac:dyDescent="0.2">
      <c r="E353" s="100"/>
      <c r="F353" s="100"/>
    </row>
    <row r="354" spans="5:6" ht="14.25" x14ac:dyDescent="0.2">
      <c r="E354" s="100"/>
      <c r="F354" s="100"/>
    </row>
    <row r="355" spans="5:6" ht="14.25" x14ac:dyDescent="0.2">
      <c r="E355" s="100"/>
      <c r="F355" s="100"/>
    </row>
    <row r="356" spans="5:6" ht="14.25" x14ac:dyDescent="0.2">
      <c r="E356" s="100"/>
      <c r="F356" s="100"/>
    </row>
    <row r="357" spans="5:6" ht="14.25" x14ac:dyDescent="0.2">
      <c r="E357" s="100"/>
      <c r="F357" s="100"/>
    </row>
    <row r="358" spans="5:6" ht="14.25" x14ac:dyDescent="0.2">
      <c r="E358" s="100"/>
      <c r="F358" s="100"/>
    </row>
    <row r="359" spans="5:6" ht="14.25" x14ac:dyDescent="0.2">
      <c r="E359" s="100"/>
      <c r="F359" s="100"/>
    </row>
    <row r="360" spans="5:6" ht="14.25" x14ac:dyDescent="0.2">
      <c r="E360" s="100"/>
      <c r="F360" s="100"/>
    </row>
    <row r="361" spans="5:6" ht="14.25" x14ac:dyDescent="0.2">
      <c r="E361" s="100"/>
      <c r="F361" s="100"/>
    </row>
    <row r="362" spans="5:6" ht="14.25" x14ac:dyDescent="0.2">
      <c r="E362" s="100"/>
      <c r="F362" s="100"/>
    </row>
    <row r="363" spans="5:6" ht="14.25" x14ac:dyDescent="0.2">
      <c r="E363" s="100"/>
      <c r="F363" s="100"/>
    </row>
    <row r="364" spans="5:6" ht="14.25" x14ac:dyDescent="0.2">
      <c r="E364" s="100"/>
      <c r="F364" s="100"/>
    </row>
    <row r="365" spans="5:6" ht="14.25" x14ac:dyDescent="0.2">
      <c r="E365" s="100"/>
      <c r="F365" s="100"/>
    </row>
    <row r="366" spans="5:6" ht="14.25" x14ac:dyDescent="0.2">
      <c r="E366" s="100"/>
      <c r="F366" s="100"/>
    </row>
    <row r="367" spans="5:6" ht="14.25" x14ac:dyDescent="0.2">
      <c r="E367" s="100"/>
      <c r="F367" s="100"/>
    </row>
    <row r="368" spans="5:6" ht="14.25" x14ac:dyDescent="0.2">
      <c r="E368" s="100"/>
      <c r="F368" s="100"/>
    </row>
    <row r="369" spans="5:6" ht="14.25" x14ac:dyDescent="0.2">
      <c r="E369" s="100"/>
      <c r="F369" s="100"/>
    </row>
    <row r="370" spans="5:6" ht="14.25" x14ac:dyDescent="0.2">
      <c r="E370" s="100"/>
      <c r="F370" s="100"/>
    </row>
    <row r="371" spans="5:6" ht="14.25" x14ac:dyDescent="0.2">
      <c r="E371" s="100"/>
      <c r="F371" s="100"/>
    </row>
    <row r="372" spans="5:6" ht="14.25" x14ac:dyDescent="0.2">
      <c r="E372" s="100"/>
      <c r="F372" s="100"/>
    </row>
    <row r="373" spans="5:6" ht="14.25" x14ac:dyDescent="0.2">
      <c r="E373" s="100"/>
      <c r="F373" s="100"/>
    </row>
    <row r="374" spans="5:6" ht="14.25" x14ac:dyDescent="0.2">
      <c r="E374" s="100"/>
      <c r="F374" s="100"/>
    </row>
    <row r="375" spans="5:6" ht="14.25" x14ac:dyDescent="0.2">
      <c r="E375" s="100"/>
      <c r="F375" s="100"/>
    </row>
    <row r="376" spans="5:6" ht="14.25" x14ac:dyDescent="0.2">
      <c r="E376" s="100"/>
      <c r="F376" s="100"/>
    </row>
    <row r="377" spans="5:6" ht="14.25" x14ac:dyDescent="0.2">
      <c r="E377" s="100"/>
      <c r="F377" s="100"/>
    </row>
    <row r="378" spans="5:6" ht="14.25" x14ac:dyDescent="0.2">
      <c r="E378" s="100"/>
      <c r="F378" s="100"/>
    </row>
    <row r="379" spans="5:6" ht="14.25" x14ac:dyDescent="0.2">
      <c r="E379" s="100"/>
      <c r="F379" s="100"/>
    </row>
    <row r="380" spans="5:6" ht="14.25" x14ac:dyDescent="0.2">
      <c r="E380" s="100"/>
      <c r="F380" s="100"/>
    </row>
    <row r="381" spans="5:6" ht="14.25" x14ac:dyDescent="0.2">
      <c r="E381" s="100"/>
      <c r="F381" s="100"/>
    </row>
    <row r="382" spans="5:6" ht="14.25" x14ac:dyDescent="0.2">
      <c r="E382" s="100"/>
      <c r="F382" s="100"/>
    </row>
    <row r="383" spans="5:6" ht="14.25" x14ac:dyDescent="0.2">
      <c r="E383" s="100"/>
      <c r="F383" s="100"/>
    </row>
    <row r="384" spans="5:6" ht="14.25" x14ac:dyDescent="0.2">
      <c r="E384" s="100"/>
      <c r="F384" s="100"/>
    </row>
    <row r="385" spans="5:6" ht="14.25" x14ac:dyDescent="0.2">
      <c r="E385" s="100"/>
      <c r="F385" s="100"/>
    </row>
    <row r="386" spans="5:6" ht="14.25" x14ac:dyDescent="0.2">
      <c r="E386" s="100"/>
      <c r="F386" s="100"/>
    </row>
    <row r="387" spans="5:6" ht="14.25" x14ac:dyDescent="0.2">
      <c r="E387" s="100"/>
      <c r="F387" s="100"/>
    </row>
    <row r="388" spans="5:6" ht="14.25" x14ac:dyDescent="0.2">
      <c r="E388" s="100"/>
      <c r="F388" s="100"/>
    </row>
    <row r="389" spans="5:6" ht="14.25" x14ac:dyDescent="0.2">
      <c r="E389" s="100"/>
      <c r="F389" s="100"/>
    </row>
    <row r="390" spans="5:6" ht="14.25" x14ac:dyDescent="0.2">
      <c r="E390" s="100"/>
      <c r="F390" s="100"/>
    </row>
    <row r="391" spans="5:6" ht="14.25" x14ac:dyDescent="0.2">
      <c r="E391" s="100"/>
      <c r="F391" s="100"/>
    </row>
    <row r="392" spans="5:6" ht="14.25" x14ac:dyDescent="0.2">
      <c r="E392" s="100"/>
      <c r="F392" s="100"/>
    </row>
    <row r="393" spans="5:6" ht="14.25" x14ac:dyDescent="0.2">
      <c r="E393" s="100"/>
      <c r="F393" s="100"/>
    </row>
    <row r="394" spans="5:6" ht="14.25" x14ac:dyDescent="0.2">
      <c r="E394" s="100"/>
      <c r="F394" s="100"/>
    </row>
    <row r="395" spans="5:6" ht="14.25" x14ac:dyDescent="0.2">
      <c r="E395" s="100"/>
      <c r="F395" s="100"/>
    </row>
    <row r="396" spans="5:6" ht="14.25" x14ac:dyDescent="0.2">
      <c r="E396" s="100"/>
      <c r="F396" s="100"/>
    </row>
    <row r="397" spans="5:6" ht="14.25" x14ac:dyDescent="0.2">
      <c r="E397" s="100"/>
      <c r="F397" s="100"/>
    </row>
    <row r="398" spans="5:6" ht="14.25" x14ac:dyDescent="0.2">
      <c r="E398" s="100"/>
      <c r="F398" s="100"/>
    </row>
    <row r="399" spans="5:6" ht="14.25" x14ac:dyDescent="0.2">
      <c r="E399" s="100"/>
      <c r="F399" s="100"/>
    </row>
    <row r="400" spans="5:6" ht="14.25" x14ac:dyDescent="0.2">
      <c r="E400" s="100"/>
      <c r="F400" s="100"/>
    </row>
    <row r="401" spans="5:6" ht="14.25" x14ac:dyDescent="0.2">
      <c r="E401" s="100"/>
      <c r="F401" s="100"/>
    </row>
    <row r="402" spans="5:6" ht="14.25" x14ac:dyDescent="0.2">
      <c r="E402" s="100"/>
      <c r="F402" s="100"/>
    </row>
    <row r="403" spans="5:6" ht="14.25" x14ac:dyDescent="0.2">
      <c r="E403" s="100"/>
      <c r="F403" s="100"/>
    </row>
    <row r="404" spans="5:6" ht="14.25" x14ac:dyDescent="0.2">
      <c r="E404" s="100"/>
      <c r="F404" s="100"/>
    </row>
    <row r="405" spans="5:6" ht="14.25" x14ac:dyDescent="0.2">
      <c r="E405" s="100"/>
      <c r="F405" s="100"/>
    </row>
    <row r="406" spans="5:6" ht="14.25" x14ac:dyDescent="0.2">
      <c r="E406" s="100"/>
      <c r="F406" s="100"/>
    </row>
    <row r="407" spans="5:6" ht="14.25" x14ac:dyDescent="0.2">
      <c r="E407" s="100"/>
      <c r="F407" s="100"/>
    </row>
    <row r="408" spans="5:6" ht="14.25" x14ac:dyDescent="0.2">
      <c r="E408" s="100"/>
      <c r="F408" s="100"/>
    </row>
    <row r="409" spans="5:6" ht="14.25" x14ac:dyDescent="0.2">
      <c r="E409" s="100"/>
      <c r="F409" s="100"/>
    </row>
    <row r="410" spans="5:6" ht="14.25" x14ac:dyDescent="0.2">
      <c r="E410" s="100"/>
      <c r="F410" s="100"/>
    </row>
    <row r="411" spans="5:6" ht="14.25" x14ac:dyDescent="0.2">
      <c r="E411" s="100"/>
      <c r="F411" s="100"/>
    </row>
    <row r="412" spans="5:6" ht="14.25" x14ac:dyDescent="0.2">
      <c r="E412" s="100"/>
      <c r="F412" s="100"/>
    </row>
    <row r="413" spans="5:6" ht="14.25" x14ac:dyDescent="0.2">
      <c r="E413" s="100"/>
      <c r="F413" s="100"/>
    </row>
    <row r="414" spans="5:6" ht="14.25" x14ac:dyDescent="0.2">
      <c r="E414" s="100"/>
      <c r="F414" s="100"/>
    </row>
    <row r="415" spans="5:6" ht="14.25" x14ac:dyDescent="0.2">
      <c r="E415" s="100"/>
      <c r="F415" s="100"/>
    </row>
    <row r="416" spans="5:6" ht="14.25" x14ac:dyDescent="0.2">
      <c r="E416" s="100"/>
      <c r="F416" s="100"/>
    </row>
    <row r="417" spans="5:6" ht="14.25" x14ac:dyDescent="0.2">
      <c r="E417" s="100"/>
      <c r="F417" s="100"/>
    </row>
    <row r="418" spans="5:6" ht="14.25" x14ac:dyDescent="0.2">
      <c r="E418" s="100"/>
      <c r="F418" s="100"/>
    </row>
    <row r="419" spans="5:6" ht="14.25" x14ac:dyDescent="0.2">
      <c r="E419" s="100"/>
      <c r="F419" s="100"/>
    </row>
    <row r="420" spans="5:6" ht="14.25" x14ac:dyDescent="0.2">
      <c r="E420" s="100"/>
      <c r="F420" s="100"/>
    </row>
    <row r="421" spans="5:6" ht="14.25" x14ac:dyDescent="0.2">
      <c r="E421" s="100"/>
      <c r="F421" s="100"/>
    </row>
    <row r="422" spans="5:6" ht="14.25" x14ac:dyDescent="0.2">
      <c r="E422" s="100"/>
      <c r="F422" s="100"/>
    </row>
    <row r="423" spans="5:6" ht="14.25" x14ac:dyDescent="0.2">
      <c r="E423" s="100"/>
      <c r="F423" s="100"/>
    </row>
    <row r="424" spans="5:6" ht="14.25" x14ac:dyDescent="0.2">
      <c r="E424" s="100"/>
      <c r="F424" s="100"/>
    </row>
    <row r="425" spans="5:6" ht="14.25" x14ac:dyDescent="0.2">
      <c r="E425" s="100"/>
      <c r="F425" s="100"/>
    </row>
    <row r="426" spans="5:6" ht="14.25" x14ac:dyDescent="0.2">
      <c r="E426" s="100"/>
      <c r="F426" s="100"/>
    </row>
    <row r="427" spans="5:6" ht="14.25" x14ac:dyDescent="0.2">
      <c r="E427" s="100"/>
      <c r="F427" s="100"/>
    </row>
    <row r="428" spans="5:6" ht="14.25" x14ac:dyDescent="0.2">
      <c r="E428" s="100"/>
      <c r="F428" s="100"/>
    </row>
    <row r="429" spans="5:6" ht="14.25" x14ac:dyDescent="0.2">
      <c r="E429" s="100"/>
      <c r="F429" s="100"/>
    </row>
    <row r="430" spans="5:6" ht="14.25" x14ac:dyDescent="0.2">
      <c r="E430" s="100"/>
      <c r="F430" s="100"/>
    </row>
    <row r="431" spans="5:6" ht="14.25" x14ac:dyDescent="0.2">
      <c r="E431" s="100"/>
      <c r="F431" s="100"/>
    </row>
    <row r="432" spans="5:6" ht="14.25" x14ac:dyDescent="0.2">
      <c r="E432" s="100"/>
      <c r="F432" s="100"/>
    </row>
    <row r="433" spans="5:6" ht="14.25" x14ac:dyDescent="0.2">
      <c r="E433" s="100"/>
      <c r="F433" s="100"/>
    </row>
    <row r="434" spans="5:6" ht="14.25" x14ac:dyDescent="0.2">
      <c r="E434" s="100"/>
      <c r="F434" s="100"/>
    </row>
    <row r="435" spans="5:6" ht="14.25" x14ac:dyDescent="0.2">
      <c r="E435" s="100"/>
      <c r="F435" s="100"/>
    </row>
    <row r="436" spans="5:6" ht="14.25" x14ac:dyDescent="0.2">
      <c r="E436" s="100"/>
      <c r="F436" s="100"/>
    </row>
    <row r="437" spans="5:6" ht="14.25" x14ac:dyDescent="0.2">
      <c r="E437" s="100"/>
      <c r="F437" s="100"/>
    </row>
    <row r="438" spans="5:6" ht="14.25" x14ac:dyDescent="0.2">
      <c r="E438" s="100"/>
      <c r="F438" s="100"/>
    </row>
    <row r="439" spans="5:6" ht="14.25" x14ac:dyDescent="0.2">
      <c r="E439" s="100"/>
      <c r="F439" s="100"/>
    </row>
    <row r="440" spans="5:6" ht="14.25" x14ac:dyDescent="0.2">
      <c r="E440" s="100"/>
      <c r="F440" s="100"/>
    </row>
    <row r="441" spans="5:6" ht="14.25" x14ac:dyDescent="0.2">
      <c r="E441" s="100"/>
      <c r="F441" s="100"/>
    </row>
    <row r="442" spans="5:6" ht="14.25" x14ac:dyDescent="0.2">
      <c r="E442" s="100"/>
      <c r="F442" s="100"/>
    </row>
    <row r="443" spans="5:6" ht="14.25" x14ac:dyDescent="0.2">
      <c r="E443" s="100"/>
      <c r="F443" s="100"/>
    </row>
    <row r="444" spans="5:6" ht="14.25" x14ac:dyDescent="0.2">
      <c r="E444" s="100"/>
      <c r="F444" s="100"/>
    </row>
    <row r="445" spans="5:6" ht="14.25" x14ac:dyDescent="0.2">
      <c r="E445" s="100"/>
      <c r="F445" s="100"/>
    </row>
    <row r="446" spans="5:6" ht="14.25" x14ac:dyDescent="0.2">
      <c r="E446" s="100"/>
      <c r="F446" s="100"/>
    </row>
    <row r="447" spans="5:6" ht="14.25" x14ac:dyDescent="0.2">
      <c r="E447" s="100"/>
      <c r="F447" s="100"/>
    </row>
    <row r="448" spans="5:6" ht="14.25" x14ac:dyDescent="0.2">
      <c r="E448" s="100"/>
      <c r="F448" s="100"/>
    </row>
    <row r="449" spans="5:6" ht="14.25" x14ac:dyDescent="0.2">
      <c r="E449" s="100"/>
      <c r="F449" s="100"/>
    </row>
    <row r="450" spans="5:6" ht="14.25" x14ac:dyDescent="0.2">
      <c r="E450" s="100"/>
      <c r="F450" s="100"/>
    </row>
    <row r="451" spans="5:6" ht="14.25" x14ac:dyDescent="0.2">
      <c r="E451" s="100"/>
      <c r="F451" s="100"/>
    </row>
    <row r="452" spans="5:6" ht="14.25" x14ac:dyDescent="0.2">
      <c r="E452" s="100"/>
      <c r="F452" s="100"/>
    </row>
    <row r="453" spans="5:6" ht="14.25" x14ac:dyDescent="0.2">
      <c r="E453" s="100"/>
      <c r="F453" s="100"/>
    </row>
    <row r="454" spans="5:6" ht="14.25" x14ac:dyDescent="0.2">
      <c r="E454" s="100"/>
      <c r="F454" s="100"/>
    </row>
    <row r="455" spans="5:6" ht="14.25" x14ac:dyDescent="0.2">
      <c r="E455" s="100"/>
      <c r="F455" s="100"/>
    </row>
    <row r="456" spans="5:6" ht="14.25" x14ac:dyDescent="0.2">
      <c r="E456" s="100"/>
      <c r="F456" s="100"/>
    </row>
    <row r="457" spans="5:6" ht="14.25" x14ac:dyDescent="0.2">
      <c r="E457" s="100"/>
      <c r="F457" s="100"/>
    </row>
    <row r="458" spans="5:6" ht="14.25" x14ac:dyDescent="0.2">
      <c r="E458" s="100"/>
      <c r="F458" s="100"/>
    </row>
    <row r="459" spans="5:6" ht="14.25" x14ac:dyDescent="0.2">
      <c r="E459" s="100"/>
      <c r="F459" s="100"/>
    </row>
    <row r="460" spans="5:6" ht="14.25" x14ac:dyDescent="0.2">
      <c r="E460" s="100"/>
      <c r="F460" s="100"/>
    </row>
    <row r="461" spans="5:6" ht="14.25" x14ac:dyDescent="0.2">
      <c r="E461" s="100"/>
      <c r="F461" s="100"/>
    </row>
    <row r="462" spans="5:6" ht="14.25" x14ac:dyDescent="0.2">
      <c r="E462" s="100"/>
      <c r="F462" s="100"/>
    </row>
    <row r="463" spans="5:6" ht="14.25" x14ac:dyDescent="0.2">
      <c r="E463" s="100"/>
      <c r="F463" s="100"/>
    </row>
    <row r="464" spans="5:6" ht="14.25" x14ac:dyDescent="0.2">
      <c r="E464" s="100"/>
      <c r="F464" s="100"/>
    </row>
    <row r="465" spans="5:6" ht="14.25" x14ac:dyDescent="0.2">
      <c r="E465" s="100"/>
      <c r="F465" s="100"/>
    </row>
    <row r="466" spans="5:6" ht="14.25" x14ac:dyDescent="0.2">
      <c r="E466" s="100"/>
      <c r="F466" s="100"/>
    </row>
    <row r="467" spans="5:6" ht="14.25" x14ac:dyDescent="0.2">
      <c r="E467" s="100"/>
      <c r="F467" s="100"/>
    </row>
    <row r="468" spans="5:6" ht="14.25" x14ac:dyDescent="0.2">
      <c r="E468" s="100"/>
      <c r="F468" s="100"/>
    </row>
    <row r="469" spans="5:6" ht="14.25" x14ac:dyDescent="0.2">
      <c r="E469" s="100"/>
      <c r="F469" s="100"/>
    </row>
    <row r="470" spans="5:6" ht="14.25" x14ac:dyDescent="0.2">
      <c r="E470" s="100"/>
      <c r="F470" s="100"/>
    </row>
    <row r="471" spans="5:6" ht="14.25" x14ac:dyDescent="0.2">
      <c r="E471" s="100"/>
      <c r="F471" s="100"/>
    </row>
    <row r="472" spans="5:6" ht="14.25" x14ac:dyDescent="0.2">
      <c r="E472" s="100"/>
      <c r="F472" s="100"/>
    </row>
    <row r="473" spans="5:6" ht="14.25" x14ac:dyDescent="0.2">
      <c r="E473" s="100"/>
      <c r="F473" s="100"/>
    </row>
    <row r="474" spans="5:6" ht="14.25" x14ac:dyDescent="0.2">
      <c r="E474" s="100"/>
      <c r="F474" s="100"/>
    </row>
    <row r="475" spans="5:6" ht="14.25" x14ac:dyDescent="0.2">
      <c r="E475" s="100"/>
      <c r="F475" s="100"/>
    </row>
    <row r="476" spans="5:6" ht="14.25" x14ac:dyDescent="0.2">
      <c r="E476" s="100"/>
      <c r="F476" s="100"/>
    </row>
    <row r="477" spans="5:6" ht="14.25" x14ac:dyDescent="0.2">
      <c r="E477" s="100"/>
      <c r="F477" s="100"/>
    </row>
    <row r="478" spans="5:6" ht="14.25" x14ac:dyDescent="0.2">
      <c r="E478" s="100"/>
      <c r="F478" s="100"/>
    </row>
    <row r="479" spans="5:6" ht="14.25" x14ac:dyDescent="0.2">
      <c r="E479" s="100"/>
      <c r="F479" s="100"/>
    </row>
    <row r="480" spans="5:6" ht="14.25" x14ac:dyDescent="0.2">
      <c r="E480" s="100"/>
      <c r="F480" s="100"/>
    </row>
    <row r="481" spans="5:6" ht="14.25" x14ac:dyDescent="0.2">
      <c r="E481" s="100"/>
      <c r="F481" s="100"/>
    </row>
    <row r="482" spans="5:6" ht="14.25" x14ac:dyDescent="0.2">
      <c r="E482" s="100"/>
      <c r="F482" s="100"/>
    </row>
    <row r="483" spans="5:6" ht="14.25" x14ac:dyDescent="0.2">
      <c r="E483" s="100"/>
      <c r="F483" s="100"/>
    </row>
    <row r="484" spans="5:6" ht="14.25" x14ac:dyDescent="0.2">
      <c r="E484" s="100"/>
      <c r="F484" s="100"/>
    </row>
    <row r="485" spans="5:6" ht="14.25" x14ac:dyDescent="0.2">
      <c r="E485" s="100"/>
      <c r="F485" s="100"/>
    </row>
    <row r="486" spans="5:6" ht="14.25" x14ac:dyDescent="0.2">
      <c r="E486" s="100"/>
      <c r="F486" s="100"/>
    </row>
    <row r="487" spans="5:6" ht="14.25" x14ac:dyDescent="0.2">
      <c r="E487" s="100"/>
      <c r="F487" s="100"/>
    </row>
    <row r="488" spans="5:6" ht="14.25" x14ac:dyDescent="0.2">
      <c r="E488" s="100"/>
      <c r="F488" s="100"/>
    </row>
    <row r="489" spans="5:6" ht="14.25" x14ac:dyDescent="0.2">
      <c r="E489" s="100"/>
      <c r="F489" s="100"/>
    </row>
    <row r="490" spans="5:6" ht="14.25" x14ac:dyDescent="0.2">
      <c r="E490" s="100"/>
      <c r="F490" s="100"/>
    </row>
    <row r="491" spans="5:6" ht="14.25" x14ac:dyDescent="0.2">
      <c r="E491" s="100"/>
      <c r="F491" s="100"/>
    </row>
    <row r="492" spans="5:6" ht="14.25" x14ac:dyDescent="0.2">
      <c r="E492" s="100"/>
      <c r="F492" s="100"/>
    </row>
    <row r="493" spans="5:6" ht="14.25" x14ac:dyDescent="0.2">
      <c r="E493" s="100"/>
      <c r="F493" s="100"/>
    </row>
    <row r="494" spans="5:6" ht="14.25" x14ac:dyDescent="0.2">
      <c r="E494" s="100"/>
      <c r="F494" s="100"/>
    </row>
    <row r="495" spans="5:6" ht="14.25" x14ac:dyDescent="0.2">
      <c r="E495" s="100"/>
      <c r="F495" s="100"/>
    </row>
    <row r="496" spans="5:6" ht="14.25" x14ac:dyDescent="0.2">
      <c r="E496" s="100"/>
      <c r="F496" s="100"/>
    </row>
    <row r="497" spans="5:6" ht="14.25" x14ac:dyDescent="0.2">
      <c r="E497" s="100"/>
      <c r="F497" s="100"/>
    </row>
    <row r="498" spans="5:6" ht="14.25" x14ac:dyDescent="0.2">
      <c r="E498" s="100"/>
      <c r="F498" s="100"/>
    </row>
    <row r="499" spans="5:6" ht="14.25" x14ac:dyDescent="0.2">
      <c r="E499" s="100"/>
      <c r="F499" s="100"/>
    </row>
    <row r="500" spans="5:6" ht="14.25" x14ac:dyDescent="0.2">
      <c r="E500" s="100"/>
      <c r="F500" s="100"/>
    </row>
    <row r="501" spans="5:6" ht="14.25" x14ac:dyDescent="0.2">
      <c r="E501" s="100"/>
      <c r="F501" s="100"/>
    </row>
    <row r="502" spans="5:6" ht="14.25" x14ac:dyDescent="0.2">
      <c r="E502" s="100"/>
      <c r="F502" s="100"/>
    </row>
    <row r="503" spans="5:6" ht="14.25" x14ac:dyDescent="0.2">
      <c r="E503" s="100"/>
      <c r="F503" s="100"/>
    </row>
    <row r="504" spans="5:6" ht="14.25" x14ac:dyDescent="0.2">
      <c r="E504" s="100"/>
      <c r="F504" s="100"/>
    </row>
    <row r="505" spans="5:6" ht="14.25" x14ac:dyDescent="0.2">
      <c r="E505" s="100"/>
      <c r="F505" s="100"/>
    </row>
    <row r="506" spans="5:6" ht="14.25" x14ac:dyDescent="0.2">
      <c r="E506" s="100"/>
      <c r="F506" s="100"/>
    </row>
    <row r="507" spans="5:6" ht="14.25" x14ac:dyDescent="0.2">
      <c r="E507" s="100"/>
      <c r="F507" s="100"/>
    </row>
    <row r="508" spans="5:6" ht="14.25" x14ac:dyDescent="0.2">
      <c r="E508" s="100"/>
      <c r="F508" s="100"/>
    </row>
    <row r="509" spans="5:6" ht="14.25" x14ac:dyDescent="0.2">
      <c r="E509" s="100"/>
      <c r="F509" s="100"/>
    </row>
    <row r="510" spans="5:6" ht="14.25" x14ac:dyDescent="0.2">
      <c r="E510" s="100"/>
      <c r="F510" s="100"/>
    </row>
    <row r="511" spans="5:6" ht="14.25" x14ac:dyDescent="0.2">
      <c r="E511" s="100"/>
      <c r="F511" s="100"/>
    </row>
    <row r="512" spans="5:6" ht="14.25" x14ac:dyDescent="0.2">
      <c r="E512" s="100"/>
      <c r="F512" s="100"/>
    </row>
    <row r="513" spans="5:6" ht="14.25" x14ac:dyDescent="0.2">
      <c r="E513" s="100"/>
      <c r="F513" s="100"/>
    </row>
    <row r="514" spans="5:6" ht="14.25" x14ac:dyDescent="0.2">
      <c r="E514" s="100"/>
      <c r="F514" s="100"/>
    </row>
    <row r="515" spans="5:6" ht="14.25" x14ac:dyDescent="0.2">
      <c r="E515" s="100"/>
      <c r="F515" s="100"/>
    </row>
    <row r="516" spans="5:6" ht="14.25" x14ac:dyDescent="0.2">
      <c r="E516" s="100"/>
      <c r="F516" s="100"/>
    </row>
    <row r="517" spans="5:6" ht="14.25" x14ac:dyDescent="0.2">
      <c r="E517" s="100"/>
      <c r="F517" s="100"/>
    </row>
    <row r="518" spans="5:6" ht="14.25" x14ac:dyDescent="0.2">
      <c r="E518" s="100"/>
      <c r="F518" s="100"/>
    </row>
    <row r="519" spans="5:6" ht="14.25" x14ac:dyDescent="0.2">
      <c r="E519" s="100"/>
      <c r="F519" s="100"/>
    </row>
    <row r="520" spans="5:6" ht="14.25" x14ac:dyDescent="0.2">
      <c r="E520" s="100"/>
      <c r="F520" s="100"/>
    </row>
    <row r="521" spans="5:6" ht="14.25" x14ac:dyDescent="0.2">
      <c r="E521" s="100"/>
      <c r="F521" s="100"/>
    </row>
    <row r="522" spans="5:6" ht="14.25" x14ac:dyDescent="0.2">
      <c r="E522" s="100"/>
      <c r="F522" s="100"/>
    </row>
    <row r="523" spans="5:6" ht="14.25" x14ac:dyDescent="0.2">
      <c r="E523" s="100"/>
      <c r="F523" s="100"/>
    </row>
    <row r="524" spans="5:6" ht="14.25" x14ac:dyDescent="0.2">
      <c r="E524" s="100"/>
      <c r="F524" s="100"/>
    </row>
    <row r="525" spans="5:6" ht="14.25" x14ac:dyDescent="0.2">
      <c r="E525" s="100"/>
      <c r="F525" s="100"/>
    </row>
    <row r="526" spans="5:6" ht="14.25" x14ac:dyDescent="0.2">
      <c r="E526" s="100"/>
      <c r="F526" s="100"/>
    </row>
    <row r="527" spans="5:6" ht="14.25" x14ac:dyDescent="0.2">
      <c r="E527" s="100"/>
      <c r="F527" s="100"/>
    </row>
    <row r="528" spans="5:6" ht="14.25" x14ac:dyDescent="0.2">
      <c r="E528" s="100"/>
      <c r="F528" s="100"/>
    </row>
    <row r="529" spans="5:6" ht="14.25" x14ac:dyDescent="0.2">
      <c r="E529" s="100"/>
      <c r="F529" s="100"/>
    </row>
    <row r="530" spans="5:6" ht="14.25" x14ac:dyDescent="0.2">
      <c r="E530" s="100"/>
      <c r="F530" s="100"/>
    </row>
    <row r="531" spans="5:6" ht="14.25" x14ac:dyDescent="0.2">
      <c r="E531" s="100"/>
      <c r="F531" s="100"/>
    </row>
    <row r="532" spans="5:6" ht="14.25" x14ac:dyDescent="0.2">
      <c r="E532" s="100"/>
      <c r="F532" s="100"/>
    </row>
    <row r="533" spans="5:6" ht="14.25" x14ac:dyDescent="0.2">
      <c r="E533" s="100"/>
      <c r="F533" s="100"/>
    </row>
    <row r="534" spans="5:6" ht="14.25" x14ac:dyDescent="0.2">
      <c r="E534" s="100"/>
      <c r="F534" s="100"/>
    </row>
    <row r="535" spans="5:6" ht="14.25" x14ac:dyDescent="0.2">
      <c r="E535" s="100"/>
      <c r="F535" s="100"/>
    </row>
    <row r="536" spans="5:6" ht="14.25" x14ac:dyDescent="0.2">
      <c r="E536" s="100"/>
      <c r="F536" s="100"/>
    </row>
    <row r="537" spans="5:6" ht="14.25" x14ac:dyDescent="0.2">
      <c r="E537" s="100"/>
      <c r="F537" s="100"/>
    </row>
    <row r="538" spans="5:6" ht="14.25" x14ac:dyDescent="0.2">
      <c r="E538" s="100"/>
      <c r="F538" s="100"/>
    </row>
    <row r="539" spans="5:6" ht="14.25" x14ac:dyDescent="0.2">
      <c r="E539" s="100"/>
      <c r="F539" s="100"/>
    </row>
    <row r="540" spans="5:6" ht="14.25" x14ac:dyDescent="0.2">
      <c r="E540" s="100"/>
      <c r="F540" s="100"/>
    </row>
    <row r="541" spans="5:6" ht="14.25" x14ac:dyDescent="0.2">
      <c r="E541" s="100"/>
      <c r="F541" s="100"/>
    </row>
    <row r="542" spans="5:6" ht="14.25" x14ac:dyDescent="0.2">
      <c r="E542" s="100"/>
      <c r="F542" s="100"/>
    </row>
    <row r="543" spans="5:6" ht="14.25" x14ac:dyDescent="0.2">
      <c r="E543" s="100"/>
      <c r="F543" s="100"/>
    </row>
    <row r="544" spans="5:6" ht="14.25" x14ac:dyDescent="0.2">
      <c r="E544" s="100"/>
      <c r="F544" s="100"/>
    </row>
    <row r="545" spans="5:6" ht="14.25" x14ac:dyDescent="0.2">
      <c r="E545" s="100"/>
      <c r="F545" s="100"/>
    </row>
    <row r="546" spans="5:6" ht="14.25" x14ac:dyDescent="0.2">
      <c r="E546" s="100"/>
      <c r="F546" s="100"/>
    </row>
    <row r="547" spans="5:6" ht="14.25" x14ac:dyDescent="0.2">
      <c r="E547" s="100"/>
      <c r="F547" s="100"/>
    </row>
    <row r="548" spans="5:6" ht="14.25" x14ac:dyDescent="0.2">
      <c r="E548" s="100"/>
      <c r="F548" s="100"/>
    </row>
    <row r="549" spans="5:6" ht="14.25" x14ac:dyDescent="0.2">
      <c r="E549" s="100"/>
      <c r="F549" s="100"/>
    </row>
    <row r="550" spans="5:6" ht="14.25" x14ac:dyDescent="0.2">
      <c r="E550" s="100"/>
      <c r="F550" s="100"/>
    </row>
    <row r="551" spans="5:6" ht="14.25" x14ac:dyDescent="0.2">
      <c r="E551" s="100"/>
      <c r="F551" s="100"/>
    </row>
    <row r="552" spans="5:6" ht="14.25" x14ac:dyDescent="0.2">
      <c r="E552" s="100"/>
      <c r="F552" s="100"/>
    </row>
    <row r="553" spans="5:6" ht="14.25" x14ac:dyDescent="0.2">
      <c r="E553" s="100"/>
      <c r="F553" s="100"/>
    </row>
    <row r="554" spans="5:6" ht="14.25" x14ac:dyDescent="0.2">
      <c r="E554" s="100"/>
      <c r="F554" s="100"/>
    </row>
    <row r="555" spans="5:6" ht="14.25" x14ac:dyDescent="0.2">
      <c r="E555" s="100"/>
      <c r="F555" s="100"/>
    </row>
    <row r="556" spans="5:6" ht="14.25" x14ac:dyDescent="0.2">
      <c r="E556" s="100"/>
      <c r="F556" s="100"/>
    </row>
    <row r="557" spans="5:6" ht="14.25" x14ac:dyDescent="0.2">
      <c r="E557" s="100"/>
      <c r="F557" s="100"/>
    </row>
    <row r="558" spans="5:6" ht="14.25" x14ac:dyDescent="0.2">
      <c r="E558" s="100"/>
      <c r="F558" s="100"/>
    </row>
    <row r="559" spans="5:6" ht="14.25" x14ac:dyDescent="0.2">
      <c r="E559" s="100"/>
      <c r="F559" s="100"/>
    </row>
    <row r="560" spans="5:6" ht="14.25" x14ac:dyDescent="0.2">
      <c r="E560" s="100"/>
      <c r="F560" s="100"/>
    </row>
    <row r="561" spans="5:6" ht="14.25" x14ac:dyDescent="0.2">
      <c r="E561" s="100"/>
      <c r="F561" s="100"/>
    </row>
    <row r="562" spans="5:6" ht="14.25" x14ac:dyDescent="0.2">
      <c r="E562" s="100"/>
      <c r="F562" s="100"/>
    </row>
    <row r="563" spans="5:6" ht="14.25" x14ac:dyDescent="0.2">
      <c r="E563" s="100"/>
      <c r="F563" s="100"/>
    </row>
    <row r="564" spans="5:6" ht="14.25" x14ac:dyDescent="0.2">
      <c r="E564" s="100"/>
      <c r="F564" s="100"/>
    </row>
    <row r="565" spans="5:6" ht="14.25" x14ac:dyDescent="0.2">
      <c r="E565" s="100"/>
      <c r="F565" s="100"/>
    </row>
    <row r="566" spans="5:6" ht="14.25" x14ac:dyDescent="0.2">
      <c r="E566" s="100"/>
      <c r="F566" s="100"/>
    </row>
    <row r="567" spans="5:6" ht="14.25" x14ac:dyDescent="0.2">
      <c r="E567" s="100"/>
      <c r="F567" s="100"/>
    </row>
    <row r="568" spans="5:6" ht="14.25" x14ac:dyDescent="0.2">
      <c r="E568" s="100"/>
      <c r="F568" s="100"/>
    </row>
    <row r="569" spans="5:6" ht="14.25" x14ac:dyDescent="0.2">
      <c r="E569" s="100"/>
      <c r="F569" s="100"/>
    </row>
    <row r="570" spans="5:6" ht="14.25" x14ac:dyDescent="0.2">
      <c r="E570" s="100"/>
      <c r="F570" s="100"/>
    </row>
    <row r="571" spans="5:6" ht="14.25" x14ac:dyDescent="0.2">
      <c r="E571" s="100"/>
      <c r="F571" s="100"/>
    </row>
    <row r="572" spans="5:6" ht="14.25" x14ac:dyDescent="0.2">
      <c r="E572" s="100"/>
      <c r="F572" s="100"/>
    </row>
    <row r="573" spans="5:6" ht="14.25" x14ac:dyDescent="0.2">
      <c r="E573" s="100"/>
      <c r="F573" s="100"/>
    </row>
    <row r="574" spans="5:6" ht="14.25" x14ac:dyDescent="0.2">
      <c r="E574" s="100"/>
      <c r="F574" s="100"/>
    </row>
    <row r="575" spans="5:6" ht="14.25" x14ac:dyDescent="0.2">
      <c r="E575" s="100"/>
      <c r="F575" s="100"/>
    </row>
    <row r="576" spans="5:6" ht="14.25" x14ac:dyDescent="0.2">
      <c r="E576" s="100"/>
      <c r="F576" s="100"/>
    </row>
    <row r="577" spans="5:6" ht="14.25" x14ac:dyDescent="0.2">
      <c r="E577" s="100"/>
      <c r="F577" s="100"/>
    </row>
    <row r="578" spans="5:6" ht="14.25" x14ac:dyDescent="0.2">
      <c r="E578" s="100"/>
      <c r="F578" s="100"/>
    </row>
    <row r="579" spans="5:6" ht="14.25" x14ac:dyDescent="0.2">
      <c r="E579" s="100"/>
      <c r="F579" s="100"/>
    </row>
    <row r="580" spans="5:6" ht="14.25" x14ac:dyDescent="0.2">
      <c r="E580" s="100"/>
      <c r="F580" s="100"/>
    </row>
    <row r="581" spans="5:6" ht="14.25" x14ac:dyDescent="0.2">
      <c r="E581" s="100"/>
      <c r="F581" s="100"/>
    </row>
    <row r="582" spans="5:6" ht="14.25" x14ac:dyDescent="0.2">
      <c r="E582" s="100"/>
      <c r="F582" s="100"/>
    </row>
    <row r="583" spans="5:6" ht="14.25" x14ac:dyDescent="0.2">
      <c r="E583" s="100"/>
      <c r="F583" s="100"/>
    </row>
    <row r="584" spans="5:6" ht="14.25" x14ac:dyDescent="0.2">
      <c r="E584" s="100"/>
      <c r="F584" s="100"/>
    </row>
    <row r="585" spans="5:6" ht="14.25" x14ac:dyDescent="0.2">
      <c r="E585" s="100"/>
      <c r="F585" s="100"/>
    </row>
    <row r="586" spans="5:6" ht="14.25" x14ac:dyDescent="0.2">
      <c r="E586" s="100"/>
      <c r="F586" s="100"/>
    </row>
    <row r="587" spans="5:6" ht="14.25" x14ac:dyDescent="0.2">
      <c r="E587" s="100"/>
      <c r="F587" s="100"/>
    </row>
    <row r="588" spans="5:6" ht="14.25" x14ac:dyDescent="0.2">
      <c r="E588" s="100"/>
      <c r="F588" s="100"/>
    </row>
    <row r="589" spans="5:6" ht="14.25" x14ac:dyDescent="0.2">
      <c r="E589" s="100"/>
      <c r="F589" s="100"/>
    </row>
    <row r="590" spans="5:6" ht="14.25" x14ac:dyDescent="0.2">
      <c r="E590" s="100"/>
      <c r="F590" s="100"/>
    </row>
    <row r="591" spans="5:6" ht="14.25" x14ac:dyDescent="0.2">
      <c r="E591" s="100"/>
      <c r="F591" s="100"/>
    </row>
    <row r="592" spans="5:6" ht="14.25" x14ac:dyDescent="0.2">
      <c r="E592" s="100"/>
      <c r="F592" s="100"/>
    </row>
    <row r="593" spans="5:6" ht="14.25" x14ac:dyDescent="0.2">
      <c r="E593" s="100"/>
      <c r="F593" s="100"/>
    </row>
    <row r="594" spans="5:6" ht="14.25" x14ac:dyDescent="0.2">
      <c r="E594" s="100"/>
      <c r="F594" s="100"/>
    </row>
    <row r="595" spans="5:6" ht="14.25" x14ac:dyDescent="0.2">
      <c r="E595" s="100"/>
      <c r="F595" s="100"/>
    </row>
    <row r="596" spans="5:6" ht="14.25" x14ac:dyDescent="0.2">
      <c r="E596" s="100"/>
      <c r="F596" s="100"/>
    </row>
    <row r="597" spans="5:6" ht="14.25" x14ac:dyDescent="0.2">
      <c r="E597" s="100"/>
      <c r="F597" s="100"/>
    </row>
    <row r="598" spans="5:6" ht="14.25" x14ac:dyDescent="0.2">
      <c r="E598" s="100"/>
      <c r="F598" s="100"/>
    </row>
    <row r="599" spans="5:6" ht="14.25" x14ac:dyDescent="0.2">
      <c r="E599" s="100"/>
      <c r="F599" s="100"/>
    </row>
    <row r="600" spans="5:6" ht="14.25" x14ac:dyDescent="0.2">
      <c r="E600" s="100"/>
      <c r="F600" s="100"/>
    </row>
    <row r="601" spans="5:6" ht="14.25" x14ac:dyDescent="0.2">
      <c r="E601" s="100"/>
      <c r="F601" s="100"/>
    </row>
    <row r="602" spans="5:6" ht="14.25" x14ac:dyDescent="0.2">
      <c r="E602" s="100"/>
      <c r="F602" s="100"/>
    </row>
    <row r="603" spans="5:6" ht="14.25" x14ac:dyDescent="0.2">
      <c r="E603" s="100"/>
      <c r="F603" s="100"/>
    </row>
    <row r="604" spans="5:6" ht="14.25" x14ac:dyDescent="0.2">
      <c r="E604" s="100"/>
      <c r="F604" s="100"/>
    </row>
    <row r="605" spans="5:6" ht="14.25" x14ac:dyDescent="0.2">
      <c r="E605" s="100"/>
      <c r="F605" s="100"/>
    </row>
    <row r="606" spans="5:6" ht="14.25" x14ac:dyDescent="0.2">
      <c r="E606" s="100"/>
      <c r="F606" s="100"/>
    </row>
    <row r="607" spans="5:6" ht="14.25" x14ac:dyDescent="0.2">
      <c r="E607" s="100"/>
      <c r="F607" s="100"/>
    </row>
    <row r="608" spans="5:6" ht="14.25" x14ac:dyDescent="0.2">
      <c r="E608" s="100"/>
      <c r="F608" s="100"/>
    </row>
    <row r="609" spans="5:6" ht="14.25" x14ac:dyDescent="0.2">
      <c r="E609" s="100"/>
      <c r="F609" s="100"/>
    </row>
    <row r="610" spans="5:6" ht="14.25" x14ac:dyDescent="0.2">
      <c r="E610" s="100"/>
      <c r="F610" s="100"/>
    </row>
    <row r="611" spans="5:6" ht="14.25" x14ac:dyDescent="0.2">
      <c r="E611" s="100"/>
      <c r="F611" s="100"/>
    </row>
    <row r="612" spans="5:6" ht="14.25" x14ac:dyDescent="0.2">
      <c r="E612" s="100"/>
      <c r="F612" s="100"/>
    </row>
    <row r="613" spans="5:6" ht="14.25" x14ac:dyDescent="0.2">
      <c r="E613" s="100"/>
      <c r="F613" s="100"/>
    </row>
    <row r="614" spans="5:6" ht="14.25" x14ac:dyDescent="0.2">
      <c r="E614" s="100"/>
      <c r="F614" s="100"/>
    </row>
    <row r="615" spans="5:6" ht="14.25" x14ac:dyDescent="0.2">
      <c r="E615" s="100"/>
      <c r="F615" s="100"/>
    </row>
    <row r="616" spans="5:6" ht="14.25" x14ac:dyDescent="0.2">
      <c r="E616" s="100"/>
      <c r="F616" s="100"/>
    </row>
    <row r="617" spans="5:6" ht="14.25" x14ac:dyDescent="0.2">
      <c r="E617" s="100"/>
      <c r="F617" s="100"/>
    </row>
    <row r="618" spans="5:6" ht="14.25" x14ac:dyDescent="0.2">
      <c r="E618" s="100"/>
      <c r="F618" s="100"/>
    </row>
    <row r="619" spans="5:6" ht="14.25" x14ac:dyDescent="0.2">
      <c r="E619" s="100"/>
      <c r="F619" s="100"/>
    </row>
    <row r="620" spans="5:6" ht="14.25" x14ac:dyDescent="0.2">
      <c r="E620" s="100"/>
      <c r="F620" s="100"/>
    </row>
    <row r="621" spans="5:6" ht="14.25" x14ac:dyDescent="0.2">
      <c r="E621" s="100"/>
      <c r="F621" s="100"/>
    </row>
    <row r="622" spans="5:6" ht="14.25" x14ac:dyDescent="0.2">
      <c r="E622" s="100"/>
      <c r="F622" s="100"/>
    </row>
    <row r="623" spans="5:6" ht="14.25" x14ac:dyDescent="0.2">
      <c r="E623" s="100"/>
      <c r="F623" s="100"/>
    </row>
    <row r="624" spans="5:6" ht="14.25" x14ac:dyDescent="0.2">
      <c r="E624" s="100"/>
      <c r="F624" s="100"/>
    </row>
    <row r="625" spans="5:6" ht="14.25" x14ac:dyDescent="0.2">
      <c r="E625" s="100"/>
      <c r="F625" s="100"/>
    </row>
    <row r="626" spans="5:6" ht="14.25" x14ac:dyDescent="0.2">
      <c r="E626" s="100"/>
      <c r="F626" s="100"/>
    </row>
    <row r="627" spans="5:6" ht="14.25" x14ac:dyDescent="0.2">
      <c r="E627" s="100"/>
      <c r="F627" s="100"/>
    </row>
    <row r="628" spans="5:6" ht="14.25" x14ac:dyDescent="0.2">
      <c r="E628" s="100"/>
      <c r="F628" s="100"/>
    </row>
    <row r="629" spans="5:6" ht="14.25" x14ac:dyDescent="0.2">
      <c r="E629" s="100"/>
      <c r="F629" s="100"/>
    </row>
    <row r="630" spans="5:6" ht="14.25" x14ac:dyDescent="0.2">
      <c r="E630" s="100"/>
      <c r="F630" s="100"/>
    </row>
    <row r="631" spans="5:6" ht="14.25" x14ac:dyDescent="0.2">
      <c r="E631" s="100"/>
      <c r="F631" s="100"/>
    </row>
    <row r="632" spans="5:6" ht="14.25" x14ac:dyDescent="0.2">
      <c r="E632" s="100"/>
      <c r="F632" s="100"/>
    </row>
    <row r="633" spans="5:6" ht="14.25" x14ac:dyDescent="0.2">
      <c r="E633" s="100"/>
      <c r="F633" s="100"/>
    </row>
    <row r="634" spans="5:6" ht="14.25" x14ac:dyDescent="0.2">
      <c r="E634" s="100"/>
      <c r="F634" s="100"/>
    </row>
    <row r="635" spans="5:6" ht="14.25" x14ac:dyDescent="0.2">
      <c r="E635" s="100"/>
      <c r="F635" s="100"/>
    </row>
    <row r="636" spans="5:6" ht="14.25" x14ac:dyDescent="0.2">
      <c r="E636" s="100"/>
      <c r="F636" s="100"/>
    </row>
    <row r="637" spans="5:6" ht="14.25" x14ac:dyDescent="0.2">
      <c r="E637" s="100"/>
      <c r="F637" s="100"/>
    </row>
    <row r="638" spans="5:6" ht="14.25" x14ac:dyDescent="0.2">
      <c r="E638" s="100"/>
      <c r="F638" s="100"/>
    </row>
    <row r="639" spans="5:6" ht="14.25" x14ac:dyDescent="0.2">
      <c r="E639" s="100"/>
      <c r="F639" s="100"/>
    </row>
    <row r="640" spans="5:6" ht="14.25" x14ac:dyDescent="0.2">
      <c r="E640" s="100"/>
      <c r="F640" s="100"/>
    </row>
    <row r="641" spans="5:6" ht="14.25" x14ac:dyDescent="0.2">
      <c r="E641" s="100"/>
      <c r="F641" s="100"/>
    </row>
    <row r="642" spans="5:6" ht="14.25" x14ac:dyDescent="0.2">
      <c r="E642" s="100"/>
      <c r="F642" s="100"/>
    </row>
    <row r="643" spans="5:6" ht="14.25" x14ac:dyDescent="0.2">
      <c r="E643" s="100"/>
      <c r="F643" s="100"/>
    </row>
    <row r="644" spans="5:6" ht="14.25" x14ac:dyDescent="0.2">
      <c r="E644" s="100"/>
      <c r="F644" s="100"/>
    </row>
    <row r="645" spans="5:6" ht="14.25" x14ac:dyDescent="0.2">
      <c r="E645" s="100"/>
      <c r="F645" s="100"/>
    </row>
    <row r="646" spans="5:6" ht="14.25" x14ac:dyDescent="0.2">
      <c r="E646" s="100"/>
      <c r="F646" s="100"/>
    </row>
    <row r="647" spans="5:6" ht="14.25" x14ac:dyDescent="0.2">
      <c r="E647" s="100"/>
      <c r="F647" s="100"/>
    </row>
    <row r="648" spans="5:6" ht="14.25" x14ac:dyDescent="0.2">
      <c r="E648" s="100"/>
      <c r="F648" s="100"/>
    </row>
    <row r="649" spans="5:6" ht="14.25" x14ac:dyDescent="0.2">
      <c r="E649" s="100"/>
      <c r="F649" s="100"/>
    </row>
    <row r="650" spans="5:6" ht="14.25" x14ac:dyDescent="0.2">
      <c r="E650" s="100"/>
      <c r="F650" s="100"/>
    </row>
    <row r="651" spans="5:6" ht="14.25" x14ac:dyDescent="0.2">
      <c r="E651" s="100"/>
      <c r="F651" s="100"/>
    </row>
    <row r="652" spans="5:6" ht="14.25" x14ac:dyDescent="0.2">
      <c r="E652" s="100"/>
      <c r="F652" s="100"/>
    </row>
    <row r="653" spans="5:6" ht="14.25" x14ac:dyDescent="0.2">
      <c r="E653" s="100"/>
      <c r="F653" s="100"/>
    </row>
    <row r="654" spans="5:6" ht="14.25" x14ac:dyDescent="0.2">
      <c r="E654" s="100"/>
      <c r="F654" s="100"/>
    </row>
    <row r="655" spans="5:6" ht="14.25" x14ac:dyDescent="0.2">
      <c r="E655" s="100"/>
      <c r="F655" s="100"/>
    </row>
    <row r="656" spans="5:6" ht="14.25" x14ac:dyDescent="0.2">
      <c r="E656" s="100"/>
      <c r="F656" s="100"/>
    </row>
    <row r="657" spans="5:6" ht="14.25" x14ac:dyDescent="0.2">
      <c r="E657" s="100"/>
      <c r="F657" s="100"/>
    </row>
    <row r="658" spans="5:6" ht="14.25" x14ac:dyDescent="0.2">
      <c r="E658" s="100"/>
      <c r="F658" s="100"/>
    </row>
    <row r="659" spans="5:6" ht="14.25" x14ac:dyDescent="0.2">
      <c r="E659" s="100"/>
      <c r="F659" s="100"/>
    </row>
    <row r="660" spans="5:6" ht="14.25" x14ac:dyDescent="0.2">
      <c r="E660" s="100"/>
      <c r="F660" s="100"/>
    </row>
    <row r="661" spans="5:6" ht="14.25" x14ac:dyDescent="0.2">
      <c r="E661" s="100"/>
      <c r="F661" s="100"/>
    </row>
    <row r="662" spans="5:6" ht="14.25" x14ac:dyDescent="0.2">
      <c r="E662" s="100"/>
      <c r="F662" s="100"/>
    </row>
    <row r="663" spans="5:6" ht="14.25" x14ac:dyDescent="0.2">
      <c r="E663" s="100"/>
      <c r="F663" s="100"/>
    </row>
    <row r="664" spans="5:6" ht="14.25" x14ac:dyDescent="0.2">
      <c r="E664" s="100"/>
      <c r="F664" s="100"/>
    </row>
    <row r="665" spans="5:6" ht="14.25" x14ac:dyDescent="0.2">
      <c r="E665" s="100"/>
      <c r="F665" s="100"/>
    </row>
    <row r="666" spans="5:6" ht="14.25" x14ac:dyDescent="0.2">
      <c r="E666" s="100"/>
      <c r="F666" s="100"/>
    </row>
    <row r="667" spans="5:6" ht="14.25" x14ac:dyDescent="0.2">
      <c r="E667" s="100"/>
      <c r="F667" s="100"/>
    </row>
    <row r="668" spans="5:6" ht="14.25" x14ac:dyDescent="0.2">
      <c r="E668" s="100"/>
      <c r="F668" s="100"/>
    </row>
    <row r="669" spans="5:6" ht="14.25" x14ac:dyDescent="0.2">
      <c r="E669" s="100"/>
      <c r="F669" s="100"/>
    </row>
    <row r="670" spans="5:6" ht="14.25" x14ac:dyDescent="0.2">
      <c r="E670" s="100"/>
      <c r="F670" s="100"/>
    </row>
    <row r="671" spans="5:6" ht="14.25" x14ac:dyDescent="0.2">
      <c r="E671" s="100"/>
      <c r="F671" s="100"/>
    </row>
    <row r="672" spans="5:6" ht="14.25" x14ac:dyDescent="0.2">
      <c r="E672" s="100"/>
      <c r="F672" s="100"/>
    </row>
    <row r="673" spans="5:6" ht="14.25" x14ac:dyDescent="0.2">
      <c r="E673" s="100"/>
      <c r="F673" s="100"/>
    </row>
    <row r="674" spans="5:6" ht="14.25" x14ac:dyDescent="0.2">
      <c r="E674" s="100"/>
      <c r="F674" s="100"/>
    </row>
    <row r="675" spans="5:6" ht="14.25" x14ac:dyDescent="0.2">
      <c r="E675" s="100"/>
      <c r="F675" s="100"/>
    </row>
    <row r="676" spans="5:6" ht="14.25" x14ac:dyDescent="0.2">
      <c r="E676" s="100"/>
      <c r="F676" s="100"/>
    </row>
    <row r="677" spans="5:6" ht="14.25" x14ac:dyDescent="0.2">
      <c r="E677" s="100"/>
      <c r="F677" s="100"/>
    </row>
    <row r="678" spans="5:6" ht="14.25" x14ac:dyDescent="0.2">
      <c r="E678" s="100"/>
      <c r="F678" s="100"/>
    </row>
    <row r="679" spans="5:6" ht="14.25" x14ac:dyDescent="0.2">
      <c r="E679" s="100"/>
      <c r="F679" s="100"/>
    </row>
    <row r="680" spans="5:6" ht="14.25" x14ac:dyDescent="0.2">
      <c r="E680" s="100"/>
      <c r="F680" s="100"/>
    </row>
    <row r="681" spans="5:6" ht="14.25" x14ac:dyDescent="0.2">
      <c r="E681" s="100"/>
      <c r="F681" s="100"/>
    </row>
    <row r="682" spans="5:6" ht="14.25" x14ac:dyDescent="0.2">
      <c r="E682" s="100"/>
      <c r="F682" s="100"/>
    </row>
    <row r="683" spans="5:6" ht="14.25" x14ac:dyDescent="0.2">
      <c r="E683" s="100"/>
      <c r="F683" s="100"/>
    </row>
    <row r="684" spans="5:6" ht="14.25" x14ac:dyDescent="0.2">
      <c r="E684" s="100"/>
      <c r="F684" s="100"/>
    </row>
    <row r="685" spans="5:6" ht="14.25" x14ac:dyDescent="0.2">
      <c r="E685" s="100"/>
      <c r="F685" s="100"/>
    </row>
    <row r="686" spans="5:6" ht="14.25" x14ac:dyDescent="0.2">
      <c r="E686" s="100"/>
      <c r="F686" s="100"/>
    </row>
    <row r="687" spans="5:6" ht="14.25" x14ac:dyDescent="0.2">
      <c r="E687" s="100"/>
      <c r="F687" s="100"/>
    </row>
    <row r="688" spans="5:6" ht="14.25" x14ac:dyDescent="0.2">
      <c r="E688" s="100"/>
      <c r="F688" s="100"/>
    </row>
    <row r="689" spans="5:6" ht="14.25" x14ac:dyDescent="0.2">
      <c r="E689" s="100"/>
      <c r="F689" s="100"/>
    </row>
    <row r="690" spans="5:6" ht="14.25" x14ac:dyDescent="0.2">
      <c r="E690" s="100"/>
      <c r="F690" s="100"/>
    </row>
    <row r="691" spans="5:6" ht="14.25" x14ac:dyDescent="0.2">
      <c r="E691" s="100"/>
      <c r="F691" s="100"/>
    </row>
    <row r="692" spans="5:6" ht="14.25" x14ac:dyDescent="0.2">
      <c r="E692" s="100"/>
      <c r="F692" s="100"/>
    </row>
    <row r="693" spans="5:6" ht="14.25" x14ac:dyDescent="0.2">
      <c r="E693" s="100"/>
      <c r="F693" s="100"/>
    </row>
    <row r="694" spans="5:6" ht="14.25" x14ac:dyDescent="0.2">
      <c r="E694" s="100"/>
      <c r="F694" s="100"/>
    </row>
    <row r="695" spans="5:6" ht="14.25" x14ac:dyDescent="0.2">
      <c r="E695" s="100"/>
      <c r="F695" s="100"/>
    </row>
    <row r="696" spans="5:6" ht="14.25" x14ac:dyDescent="0.2">
      <c r="E696" s="100"/>
      <c r="F696" s="100"/>
    </row>
    <row r="697" spans="5:6" ht="14.25" x14ac:dyDescent="0.2">
      <c r="E697" s="100"/>
      <c r="F697" s="100"/>
    </row>
    <row r="698" spans="5:6" ht="14.25" x14ac:dyDescent="0.2">
      <c r="E698" s="100"/>
      <c r="F698" s="100"/>
    </row>
    <row r="699" spans="5:6" ht="14.25" x14ac:dyDescent="0.2">
      <c r="E699" s="100"/>
      <c r="F699" s="100"/>
    </row>
    <row r="700" spans="5:6" ht="14.25" x14ac:dyDescent="0.2">
      <c r="E700" s="100"/>
      <c r="F700" s="100"/>
    </row>
    <row r="701" spans="5:6" ht="14.25" x14ac:dyDescent="0.2">
      <c r="E701" s="100"/>
      <c r="F701" s="100"/>
    </row>
    <row r="702" spans="5:6" ht="14.25" x14ac:dyDescent="0.2">
      <c r="E702" s="100"/>
      <c r="F702" s="100"/>
    </row>
    <row r="703" spans="5:6" ht="14.25" x14ac:dyDescent="0.2">
      <c r="E703" s="100"/>
      <c r="F703" s="100"/>
    </row>
    <row r="704" spans="5:6" ht="14.25" x14ac:dyDescent="0.2">
      <c r="E704" s="100"/>
      <c r="F704" s="100"/>
    </row>
    <row r="705" spans="5:6" ht="14.25" x14ac:dyDescent="0.2">
      <c r="E705" s="100"/>
      <c r="F705" s="100"/>
    </row>
    <row r="706" spans="5:6" ht="14.25" x14ac:dyDescent="0.2">
      <c r="E706" s="100"/>
      <c r="F706" s="100"/>
    </row>
    <row r="707" spans="5:6" ht="14.25" x14ac:dyDescent="0.2">
      <c r="E707" s="100"/>
      <c r="F707" s="100"/>
    </row>
    <row r="708" spans="5:6" ht="14.25" x14ac:dyDescent="0.2">
      <c r="E708" s="100"/>
      <c r="F708" s="100"/>
    </row>
    <row r="709" spans="5:6" ht="14.25" x14ac:dyDescent="0.2">
      <c r="E709" s="100"/>
      <c r="F709" s="100"/>
    </row>
    <row r="710" spans="5:6" ht="14.25" x14ac:dyDescent="0.2">
      <c r="E710" s="100"/>
      <c r="F710" s="100"/>
    </row>
    <row r="711" spans="5:6" ht="14.25" x14ac:dyDescent="0.2">
      <c r="E711" s="100"/>
      <c r="F711" s="100"/>
    </row>
    <row r="712" spans="5:6" ht="14.25" x14ac:dyDescent="0.2">
      <c r="E712" s="100"/>
      <c r="F712" s="100"/>
    </row>
    <row r="713" spans="5:6" ht="14.25" x14ac:dyDescent="0.2">
      <c r="E713" s="100"/>
      <c r="F713" s="100"/>
    </row>
    <row r="714" spans="5:6" ht="14.25" x14ac:dyDescent="0.2">
      <c r="E714" s="100"/>
      <c r="F714" s="100"/>
    </row>
    <row r="715" spans="5:6" ht="14.25" x14ac:dyDescent="0.2">
      <c r="E715" s="100"/>
      <c r="F715" s="100"/>
    </row>
    <row r="716" spans="5:6" ht="14.25" x14ac:dyDescent="0.2">
      <c r="E716" s="100"/>
      <c r="F716" s="100"/>
    </row>
    <row r="717" spans="5:6" ht="14.25" x14ac:dyDescent="0.2">
      <c r="E717" s="100"/>
      <c r="F717" s="100"/>
    </row>
    <row r="718" spans="5:6" ht="14.25" x14ac:dyDescent="0.2">
      <c r="E718" s="100"/>
      <c r="F718" s="100"/>
    </row>
    <row r="719" spans="5:6" ht="14.25" x14ac:dyDescent="0.2">
      <c r="E719" s="100"/>
      <c r="F719" s="100"/>
    </row>
    <row r="720" spans="5:6" ht="14.25" x14ac:dyDescent="0.2">
      <c r="E720" s="100"/>
      <c r="F720" s="100"/>
    </row>
    <row r="721" spans="5:6" ht="14.25" x14ac:dyDescent="0.2">
      <c r="E721" s="100"/>
      <c r="F721" s="100"/>
    </row>
    <row r="722" spans="5:6" ht="14.25" x14ac:dyDescent="0.2">
      <c r="E722" s="100"/>
      <c r="F722" s="100"/>
    </row>
    <row r="723" spans="5:6" ht="14.25" x14ac:dyDescent="0.2">
      <c r="E723" s="100"/>
      <c r="F723" s="100"/>
    </row>
    <row r="724" spans="5:6" ht="14.25" x14ac:dyDescent="0.2">
      <c r="E724" s="100"/>
      <c r="F724" s="100"/>
    </row>
    <row r="725" spans="5:6" ht="14.25" x14ac:dyDescent="0.2">
      <c r="E725" s="100"/>
      <c r="F725" s="100"/>
    </row>
    <row r="726" spans="5:6" ht="14.25" x14ac:dyDescent="0.2">
      <c r="E726" s="100"/>
      <c r="F726" s="100"/>
    </row>
    <row r="727" spans="5:6" ht="14.25" x14ac:dyDescent="0.2">
      <c r="E727" s="100"/>
      <c r="F727" s="100"/>
    </row>
    <row r="728" spans="5:6" ht="14.25" x14ac:dyDescent="0.2">
      <c r="E728" s="100"/>
      <c r="F728" s="100"/>
    </row>
    <row r="729" spans="5:6" ht="14.25" x14ac:dyDescent="0.2">
      <c r="E729" s="100"/>
      <c r="F729" s="100"/>
    </row>
    <row r="730" spans="5:6" ht="14.25" x14ac:dyDescent="0.2">
      <c r="E730" s="100"/>
      <c r="F730" s="100"/>
    </row>
    <row r="731" spans="5:6" ht="14.25" x14ac:dyDescent="0.2">
      <c r="E731" s="100"/>
      <c r="F731" s="100"/>
    </row>
    <row r="732" spans="5:6" ht="14.25" x14ac:dyDescent="0.2">
      <c r="E732" s="100"/>
      <c r="F732" s="100"/>
    </row>
    <row r="733" spans="5:6" ht="14.25" x14ac:dyDescent="0.2">
      <c r="E733" s="100"/>
      <c r="F733" s="100"/>
    </row>
    <row r="734" spans="5:6" ht="14.25" x14ac:dyDescent="0.2">
      <c r="E734" s="100"/>
      <c r="F734" s="100"/>
    </row>
    <row r="735" spans="5:6" ht="14.25" x14ac:dyDescent="0.2">
      <c r="E735" s="100"/>
      <c r="F735" s="100"/>
    </row>
    <row r="736" spans="5:6" ht="14.25" x14ac:dyDescent="0.2">
      <c r="E736" s="100"/>
      <c r="F736" s="100"/>
    </row>
    <row r="737" spans="5:6" ht="14.25" x14ac:dyDescent="0.2">
      <c r="E737" s="100"/>
      <c r="F737" s="100"/>
    </row>
    <row r="738" spans="5:6" ht="14.25" x14ac:dyDescent="0.2">
      <c r="E738" s="100"/>
      <c r="F738" s="100"/>
    </row>
    <row r="739" spans="5:6" ht="14.25" x14ac:dyDescent="0.2">
      <c r="E739" s="100"/>
      <c r="F739" s="100"/>
    </row>
    <row r="740" spans="5:6" ht="14.25" x14ac:dyDescent="0.2">
      <c r="E740" s="100"/>
      <c r="F740" s="100"/>
    </row>
    <row r="741" spans="5:6" ht="14.25" x14ac:dyDescent="0.2">
      <c r="E741" s="100"/>
      <c r="F741" s="100"/>
    </row>
    <row r="742" spans="5:6" ht="14.25" x14ac:dyDescent="0.2">
      <c r="E742" s="100"/>
      <c r="F742" s="100"/>
    </row>
    <row r="743" spans="5:6" ht="14.25" x14ac:dyDescent="0.2">
      <c r="E743" s="100"/>
      <c r="F743" s="100"/>
    </row>
    <row r="744" spans="5:6" ht="14.25" x14ac:dyDescent="0.2">
      <c r="E744" s="100"/>
      <c r="F744" s="100"/>
    </row>
    <row r="745" spans="5:6" ht="14.25" x14ac:dyDescent="0.2">
      <c r="E745" s="100"/>
      <c r="F745" s="100"/>
    </row>
    <row r="746" spans="5:6" ht="14.25" x14ac:dyDescent="0.2">
      <c r="E746" s="100"/>
      <c r="F746" s="100"/>
    </row>
    <row r="747" spans="5:6" ht="14.25" x14ac:dyDescent="0.2">
      <c r="E747" s="100"/>
      <c r="F747" s="100"/>
    </row>
    <row r="748" spans="5:6" ht="14.25" x14ac:dyDescent="0.2">
      <c r="E748" s="100"/>
      <c r="F748" s="100"/>
    </row>
    <row r="749" spans="5:6" ht="14.25" x14ac:dyDescent="0.2">
      <c r="E749" s="100"/>
      <c r="F749" s="100"/>
    </row>
    <row r="750" spans="5:6" ht="14.25" x14ac:dyDescent="0.2">
      <c r="E750" s="100"/>
      <c r="F750" s="100"/>
    </row>
    <row r="751" spans="5:6" ht="14.25" x14ac:dyDescent="0.2">
      <c r="E751" s="100"/>
      <c r="F751" s="100"/>
    </row>
    <row r="752" spans="5:6" ht="14.25" x14ac:dyDescent="0.2">
      <c r="E752" s="100"/>
      <c r="F752" s="100"/>
    </row>
    <row r="753" spans="5:6" ht="14.25" x14ac:dyDescent="0.2">
      <c r="E753" s="100"/>
      <c r="F753" s="100"/>
    </row>
    <row r="754" spans="5:6" ht="14.25" x14ac:dyDescent="0.2">
      <c r="E754" s="100"/>
      <c r="F754" s="100"/>
    </row>
    <row r="755" spans="5:6" ht="14.25" x14ac:dyDescent="0.2">
      <c r="E755" s="100"/>
      <c r="F755" s="100"/>
    </row>
    <row r="756" spans="5:6" ht="14.25" x14ac:dyDescent="0.2">
      <c r="E756" s="100"/>
      <c r="F756" s="100"/>
    </row>
    <row r="757" spans="5:6" ht="14.25" x14ac:dyDescent="0.2">
      <c r="E757" s="100"/>
      <c r="F757" s="100"/>
    </row>
    <row r="758" spans="5:6" ht="14.25" x14ac:dyDescent="0.2">
      <c r="E758" s="100"/>
      <c r="F758" s="100"/>
    </row>
    <row r="759" spans="5:6" ht="14.25" x14ac:dyDescent="0.2">
      <c r="E759" s="100"/>
      <c r="F759" s="100"/>
    </row>
    <row r="760" spans="5:6" ht="14.25" x14ac:dyDescent="0.2">
      <c r="E760" s="100"/>
      <c r="F760" s="100"/>
    </row>
    <row r="761" spans="5:6" ht="14.25" x14ac:dyDescent="0.2">
      <c r="E761" s="100"/>
      <c r="F761" s="100"/>
    </row>
    <row r="762" spans="5:6" ht="14.25" x14ac:dyDescent="0.2">
      <c r="E762" s="100"/>
      <c r="F762" s="100"/>
    </row>
    <row r="763" spans="5:6" ht="14.25" x14ac:dyDescent="0.2">
      <c r="E763" s="100"/>
      <c r="F763" s="100"/>
    </row>
    <row r="764" spans="5:6" ht="14.25" x14ac:dyDescent="0.2">
      <c r="E764" s="100"/>
      <c r="F764" s="100"/>
    </row>
    <row r="765" spans="5:6" ht="14.25" x14ac:dyDescent="0.2">
      <c r="E765" s="100"/>
      <c r="F765" s="100"/>
    </row>
    <row r="766" spans="5:6" ht="14.25" x14ac:dyDescent="0.2">
      <c r="E766" s="100"/>
      <c r="F766" s="100"/>
    </row>
    <row r="767" spans="5:6" ht="14.25" x14ac:dyDescent="0.2">
      <c r="E767" s="100"/>
      <c r="F767" s="100"/>
    </row>
    <row r="768" spans="5:6" ht="14.25" x14ac:dyDescent="0.2">
      <c r="E768" s="100"/>
      <c r="F768" s="100"/>
    </row>
    <row r="769" spans="5:6" ht="14.25" x14ac:dyDescent="0.2">
      <c r="E769" s="100"/>
      <c r="F769" s="100"/>
    </row>
    <row r="770" spans="5:6" ht="14.25" x14ac:dyDescent="0.2">
      <c r="E770" s="100"/>
      <c r="F770" s="100"/>
    </row>
    <row r="771" spans="5:6" ht="14.25" x14ac:dyDescent="0.2">
      <c r="E771" s="100"/>
      <c r="F771" s="100"/>
    </row>
    <row r="772" spans="5:6" ht="14.25" x14ac:dyDescent="0.2">
      <c r="E772" s="100"/>
      <c r="F772" s="100"/>
    </row>
    <row r="773" spans="5:6" ht="14.25" x14ac:dyDescent="0.2">
      <c r="E773" s="100"/>
      <c r="F773" s="100"/>
    </row>
    <row r="774" spans="5:6" ht="14.25" x14ac:dyDescent="0.2">
      <c r="E774" s="100"/>
      <c r="F774" s="100"/>
    </row>
    <row r="775" spans="5:6" ht="14.25" x14ac:dyDescent="0.2">
      <c r="E775" s="100"/>
      <c r="F775" s="100"/>
    </row>
    <row r="776" spans="5:6" ht="14.25" x14ac:dyDescent="0.2">
      <c r="E776" s="100"/>
      <c r="F776" s="100"/>
    </row>
    <row r="777" spans="5:6" ht="14.25" x14ac:dyDescent="0.2">
      <c r="E777" s="100"/>
      <c r="F777" s="100"/>
    </row>
    <row r="778" spans="5:6" ht="14.25" x14ac:dyDescent="0.2">
      <c r="E778" s="100"/>
      <c r="F778" s="100"/>
    </row>
    <row r="779" spans="5:6" ht="14.25" x14ac:dyDescent="0.2">
      <c r="E779" s="100"/>
      <c r="F779" s="100"/>
    </row>
    <row r="780" spans="5:6" ht="14.25" x14ac:dyDescent="0.2">
      <c r="E780" s="100"/>
      <c r="F780" s="100"/>
    </row>
    <row r="781" spans="5:6" ht="14.25" x14ac:dyDescent="0.2">
      <c r="E781" s="100"/>
      <c r="F781" s="100"/>
    </row>
    <row r="782" spans="5:6" ht="14.25" x14ac:dyDescent="0.2">
      <c r="E782" s="100"/>
      <c r="F782" s="100"/>
    </row>
    <row r="783" spans="5:6" ht="14.25" x14ac:dyDescent="0.2">
      <c r="E783" s="100"/>
      <c r="F783" s="100"/>
    </row>
    <row r="784" spans="5:6" ht="14.25" x14ac:dyDescent="0.2">
      <c r="E784" s="100"/>
      <c r="F784" s="100"/>
    </row>
    <row r="785" spans="5:6" ht="14.25" x14ac:dyDescent="0.2">
      <c r="E785" s="100"/>
      <c r="F785" s="100"/>
    </row>
    <row r="786" spans="5:6" ht="14.25" x14ac:dyDescent="0.2">
      <c r="E786" s="100"/>
      <c r="F786" s="100"/>
    </row>
    <row r="787" spans="5:6" ht="14.25" x14ac:dyDescent="0.2">
      <c r="E787" s="100"/>
      <c r="F787" s="100"/>
    </row>
    <row r="788" spans="5:6" ht="14.25" x14ac:dyDescent="0.2">
      <c r="E788" s="100"/>
      <c r="F788" s="100"/>
    </row>
    <row r="789" spans="5:6" ht="14.25" x14ac:dyDescent="0.2">
      <c r="E789" s="100"/>
      <c r="F789" s="100"/>
    </row>
    <row r="790" spans="5:6" ht="14.25" x14ac:dyDescent="0.2">
      <c r="E790" s="100"/>
      <c r="F790" s="100"/>
    </row>
    <row r="791" spans="5:6" ht="14.25" x14ac:dyDescent="0.2">
      <c r="E791" s="100"/>
      <c r="F791" s="100"/>
    </row>
    <row r="792" spans="5:6" ht="14.25" x14ac:dyDescent="0.2">
      <c r="E792" s="100"/>
      <c r="F792" s="100"/>
    </row>
    <row r="793" spans="5:6" ht="14.25" x14ac:dyDescent="0.2">
      <c r="E793" s="100"/>
      <c r="F793" s="100"/>
    </row>
    <row r="794" spans="5:6" ht="14.25" x14ac:dyDescent="0.2">
      <c r="E794" s="100"/>
      <c r="F794" s="100"/>
    </row>
    <row r="795" spans="5:6" ht="14.25" x14ac:dyDescent="0.2">
      <c r="E795" s="100"/>
      <c r="F795" s="100"/>
    </row>
    <row r="796" spans="5:6" ht="14.25" x14ac:dyDescent="0.2">
      <c r="E796" s="100"/>
      <c r="F796" s="100"/>
    </row>
    <row r="797" spans="5:6" ht="14.25" x14ac:dyDescent="0.2">
      <c r="E797" s="100"/>
      <c r="F797" s="100"/>
    </row>
    <row r="798" spans="5:6" ht="14.25" x14ac:dyDescent="0.2">
      <c r="E798" s="100"/>
      <c r="F798" s="100"/>
    </row>
    <row r="799" spans="5:6" ht="14.25" x14ac:dyDescent="0.2">
      <c r="E799" s="100"/>
      <c r="F799" s="100"/>
    </row>
    <row r="800" spans="5:6" ht="14.25" x14ac:dyDescent="0.2">
      <c r="E800" s="100"/>
      <c r="F800" s="100"/>
    </row>
    <row r="801" spans="5:6" ht="14.25" x14ac:dyDescent="0.2">
      <c r="E801" s="100"/>
      <c r="F801" s="100"/>
    </row>
    <row r="802" spans="5:6" ht="14.25" x14ac:dyDescent="0.2">
      <c r="E802" s="100"/>
      <c r="F802" s="100"/>
    </row>
    <row r="803" spans="5:6" ht="14.25" x14ac:dyDescent="0.2">
      <c r="E803" s="100"/>
      <c r="F803" s="100"/>
    </row>
    <row r="804" spans="5:6" ht="14.25" x14ac:dyDescent="0.2">
      <c r="E804" s="100"/>
      <c r="F804" s="100"/>
    </row>
    <row r="805" spans="5:6" ht="14.25" x14ac:dyDescent="0.2">
      <c r="E805" s="100"/>
      <c r="F805" s="100"/>
    </row>
    <row r="806" spans="5:6" ht="14.25" x14ac:dyDescent="0.2">
      <c r="E806" s="100"/>
      <c r="F806" s="100"/>
    </row>
    <row r="807" spans="5:6" ht="14.25" x14ac:dyDescent="0.2">
      <c r="E807" s="100"/>
      <c r="F807" s="100"/>
    </row>
    <row r="808" spans="5:6" ht="14.25" x14ac:dyDescent="0.2">
      <c r="E808" s="100"/>
      <c r="F808" s="100"/>
    </row>
    <row r="809" spans="5:6" ht="14.25" x14ac:dyDescent="0.2">
      <c r="E809" s="100"/>
      <c r="F809" s="100"/>
    </row>
    <row r="810" spans="5:6" ht="14.25" x14ac:dyDescent="0.2">
      <c r="E810" s="100"/>
      <c r="F810" s="100"/>
    </row>
    <row r="811" spans="5:6" ht="14.25" x14ac:dyDescent="0.2">
      <c r="E811" s="100"/>
      <c r="F811" s="100"/>
    </row>
    <row r="812" spans="5:6" ht="14.25" x14ac:dyDescent="0.2">
      <c r="E812" s="100"/>
      <c r="F812" s="100"/>
    </row>
    <row r="813" spans="5:6" ht="14.25" x14ac:dyDescent="0.2">
      <c r="E813" s="100"/>
      <c r="F813" s="100"/>
    </row>
    <row r="814" spans="5:6" ht="14.25" x14ac:dyDescent="0.2">
      <c r="E814" s="100"/>
      <c r="F814" s="100"/>
    </row>
    <row r="815" spans="5:6" ht="14.25" x14ac:dyDescent="0.2">
      <c r="E815" s="100"/>
      <c r="F815" s="100"/>
    </row>
    <row r="816" spans="5:6" ht="14.25" x14ac:dyDescent="0.2">
      <c r="E816" s="100"/>
      <c r="F816" s="100"/>
    </row>
    <row r="817" spans="5:6" ht="14.25" x14ac:dyDescent="0.2">
      <c r="E817" s="100"/>
      <c r="F817" s="100"/>
    </row>
    <row r="818" spans="5:6" ht="14.25" x14ac:dyDescent="0.2">
      <c r="E818" s="100"/>
      <c r="F818" s="100"/>
    </row>
    <row r="819" spans="5:6" ht="14.25" x14ac:dyDescent="0.2">
      <c r="E819" s="100"/>
      <c r="F819" s="100"/>
    </row>
    <row r="820" spans="5:6" ht="14.25" x14ac:dyDescent="0.2">
      <c r="E820" s="100"/>
      <c r="F820" s="100"/>
    </row>
    <row r="821" spans="5:6" ht="14.25" x14ac:dyDescent="0.2">
      <c r="E821" s="100"/>
      <c r="F821" s="100"/>
    </row>
    <row r="822" spans="5:6" ht="14.25" x14ac:dyDescent="0.2">
      <c r="E822" s="100"/>
      <c r="F822" s="100"/>
    </row>
    <row r="823" spans="5:6" ht="14.25" x14ac:dyDescent="0.2">
      <c r="E823" s="100"/>
      <c r="F823" s="100"/>
    </row>
    <row r="824" spans="5:6" ht="14.25" x14ac:dyDescent="0.2">
      <c r="E824" s="100"/>
      <c r="F824" s="100"/>
    </row>
    <row r="825" spans="5:6" ht="14.25" x14ac:dyDescent="0.2">
      <c r="E825" s="100"/>
      <c r="F825" s="100"/>
    </row>
    <row r="826" spans="5:6" ht="14.25" x14ac:dyDescent="0.2">
      <c r="E826" s="100"/>
      <c r="F826" s="100"/>
    </row>
    <row r="827" spans="5:6" ht="14.25" x14ac:dyDescent="0.2">
      <c r="E827" s="100"/>
      <c r="F827" s="100"/>
    </row>
    <row r="828" spans="5:6" ht="14.25" x14ac:dyDescent="0.2">
      <c r="E828" s="100"/>
      <c r="F828" s="100"/>
    </row>
    <row r="829" spans="5:6" ht="14.25" x14ac:dyDescent="0.2">
      <c r="E829" s="100"/>
      <c r="F829" s="100"/>
    </row>
    <row r="830" spans="5:6" ht="14.25" x14ac:dyDescent="0.2">
      <c r="E830" s="100"/>
      <c r="F830" s="100"/>
    </row>
    <row r="831" spans="5:6" ht="14.25" x14ac:dyDescent="0.2">
      <c r="E831" s="100"/>
      <c r="F831" s="100"/>
    </row>
    <row r="832" spans="5:6" ht="14.25" x14ac:dyDescent="0.2">
      <c r="E832" s="100"/>
      <c r="F832" s="100"/>
    </row>
    <row r="833" spans="5:6" ht="14.25" x14ac:dyDescent="0.2">
      <c r="E833" s="100"/>
      <c r="F833" s="100"/>
    </row>
    <row r="834" spans="5:6" ht="14.25" x14ac:dyDescent="0.2">
      <c r="E834" s="100"/>
      <c r="F834" s="100"/>
    </row>
    <row r="835" spans="5:6" ht="14.25" x14ac:dyDescent="0.2">
      <c r="E835" s="100"/>
      <c r="F835" s="100"/>
    </row>
    <row r="836" spans="5:6" ht="14.25" x14ac:dyDescent="0.2">
      <c r="E836" s="100"/>
      <c r="F836" s="100"/>
    </row>
    <row r="837" spans="5:6" ht="14.25" x14ac:dyDescent="0.2">
      <c r="E837" s="100"/>
      <c r="F837" s="100"/>
    </row>
    <row r="838" spans="5:6" ht="14.25" x14ac:dyDescent="0.2">
      <c r="E838" s="100"/>
      <c r="F838" s="100"/>
    </row>
    <row r="839" spans="5:6" ht="14.25" x14ac:dyDescent="0.2">
      <c r="E839" s="100"/>
      <c r="F839" s="100"/>
    </row>
    <row r="840" spans="5:6" ht="14.25" x14ac:dyDescent="0.2">
      <c r="E840" s="100"/>
      <c r="F840" s="100"/>
    </row>
    <row r="841" spans="5:6" ht="14.25" x14ac:dyDescent="0.2">
      <c r="E841" s="100"/>
      <c r="F841" s="100"/>
    </row>
    <row r="842" spans="5:6" ht="14.25" x14ac:dyDescent="0.2">
      <c r="E842" s="100"/>
      <c r="F842" s="100"/>
    </row>
    <row r="843" spans="5:6" ht="14.25" x14ac:dyDescent="0.2">
      <c r="E843" s="100"/>
      <c r="F843" s="100"/>
    </row>
    <row r="844" spans="5:6" ht="14.25" x14ac:dyDescent="0.2">
      <c r="E844" s="100"/>
      <c r="F844" s="100"/>
    </row>
    <row r="845" spans="5:6" ht="14.25" x14ac:dyDescent="0.2">
      <c r="E845" s="100"/>
      <c r="F845" s="100"/>
    </row>
    <row r="846" spans="5:6" ht="14.25" x14ac:dyDescent="0.2">
      <c r="E846" s="100"/>
      <c r="F846" s="100"/>
    </row>
    <row r="847" spans="5:6" ht="14.25" x14ac:dyDescent="0.2">
      <c r="E847" s="100"/>
      <c r="F847" s="100"/>
    </row>
    <row r="848" spans="5:6" ht="14.25" x14ac:dyDescent="0.2">
      <c r="E848" s="100"/>
      <c r="F848" s="100"/>
    </row>
    <row r="849" spans="5:6" ht="14.25" x14ac:dyDescent="0.2">
      <c r="E849" s="100"/>
      <c r="F849" s="100"/>
    </row>
    <row r="850" spans="5:6" ht="14.25" x14ac:dyDescent="0.2">
      <c r="E850" s="100"/>
      <c r="F850" s="100"/>
    </row>
    <row r="851" spans="5:6" ht="14.25" x14ac:dyDescent="0.2">
      <c r="E851" s="100"/>
      <c r="F851" s="100"/>
    </row>
    <row r="852" spans="5:6" ht="14.25" x14ac:dyDescent="0.2">
      <c r="E852" s="100"/>
      <c r="F852" s="100"/>
    </row>
    <row r="853" spans="5:6" ht="14.25" x14ac:dyDescent="0.2">
      <c r="E853" s="100"/>
      <c r="F853" s="100"/>
    </row>
    <row r="854" spans="5:6" ht="14.25" x14ac:dyDescent="0.2">
      <c r="E854" s="100"/>
      <c r="F854" s="100"/>
    </row>
    <row r="855" spans="5:6" ht="14.25" x14ac:dyDescent="0.2">
      <c r="E855" s="100"/>
      <c r="F855" s="100"/>
    </row>
    <row r="856" spans="5:6" ht="14.25" x14ac:dyDescent="0.2">
      <c r="E856" s="100"/>
      <c r="F856" s="100"/>
    </row>
    <row r="857" spans="5:6" ht="14.25" x14ac:dyDescent="0.2">
      <c r="E857" s="100"/>
      <c r="F857" s="100"/>
    </row>
    <row r="858" spans="5:6" ht="14.25" x14ac:dyDescent="0.2">
      <c r="E858" s="100"/>
      <c r="F858" s="100"/>
    </row>
    <row r="859" spans="5:6" ht="14.25" x14ac:dyDescent="0.2">
      <c r="E859" s="100"/>
      <c r="F859" s="100"/>
    </row>
    <row r="860" spans="5:6" ht="14.25" x14ac:dyDescent="0.2">
      <c r="E860" s="100"/>
      <c r="F860" s="100"/>
    </row>
    <row r="861" spans="5:6" ht="14.25" x14ac:dyDescent="0.2">
      <c r="E861" s="100"/>
      <c r="F861" s="100"/>
    </row>
    <row r="862" spans="5:6" ht="14.25" x14ac:dyDescent="0.2">
      <c r="E862" s="100"/>
      <c r="F862" s="100"/>
    </row>
    <row r="863" spans="5:6" ht="14.25" x14ac:dyDescent="0.2">
      <c r="E863" s="100"/>
      <c r="F863" s="100"/>
    </row>
    <row r="864" spans="5:6" ht="14.25" x14ac:dyDescent="0.2">
      <c r="E864" s="100"/>
      <c r="F864" s="100"/>
    </row>
    <row r="865" spans="5:6" ht="14.25" x14ac:dyDescent="0.2">
      <c r="E865" s="100"/>
      <c r="F865" s="100"/>
    </row>
    <row r="866" spans="5:6" ht="14.25" x14ac:dyDescent="0.2">
      <c r="E866" s="100"/>
      <c r="F866" s="100"/>
    </row>
    <row r="867" spans="5:6" ht="14.25" x14ac:dyDescent="0.2">
      <c r="E867" s="100"/>
      <c r="F867" s="100"/>
    </row>
    <row r="868" spans="5:6" ht="14.25" x14ac:dyDescent="0.2">
      <c r="E868" s="100"/>
      <c r="F868" s="100"/>
    </row>
    <row r="869" spans="5:6" ht="14.25" x14ac:dyDescent="0.2">
      <c r="E869" s="100"/>
      <c r="F869" s="100"/>
    </row>
    <row r="870" spans="5:6" ht="14.25" x14ac:dyDescent="0.2">
      <c r="E870" s="100"/>
      <c r="F870" s="100"/>
    </row>
    <row r="871" spans="5:6" ht="14.25" x14ac:dyDescent="0.2">
      <c r="E871" s="100"/>
      <c r="F871" s="100"/>
    </row>
    <row r="872" spans="5:6" ht="14.25" x14ac:dyDescent="0.2">
      <c r="E872" s="100"/>
      <c r="F872" s="100"/>
    </row>
    <row r="873" spans="5:6" ht="14.25" x14ac:dyDescent="0.2">
      <c r="E873" s="100"/>
      <c r="F873" s="100"/>
    </row>
    <row r="874" spans="5:6" ht="14.25" x14ac:dyDescent="0.2">
      <c r="E874" s="100"/>
      <c r="F874" s="100"/>
    </row>
    <row r="875" spans="5:6" ht="14.25" x14ac:dyDescent="0.2">
      <c r="E875" s="100"/>
      <c r="F875" s="100"/>
    </row>
    <row r="876" spans="5:6" ht="14.25" x14ac:dyDescent="0.2">
      <c r="E876" s="100"/>
      <c r="F876" s="100"/>
    </row>
    <row r="877" spans="5:6" ht="14.25" x14ac:dyDescent="0.2">
      <c r="E877" s="100"/>
      <c r="F877" s="100"/>
    </row>
    <row r="878" spans="5:6" ht="14.25" x14ac:dyDescent="0.2">
      <c r="E878" s="100"/>
      <c r="F878" s="100"/>
    </row>
    <row r="879" spans="5:6" ht="14.25" x14ac:dyDescent="0.2">
      <c r="E879" s="100"/>
      <c r="F879" s="100"/>
    </row>
    <row r="880" spans="5:6" ht="14.25" x14ac:dyDescent="0.2">
      <c r="E880" s="100"/>
      <c r="F880" s="100"/>
    </row>
    <row r="881" spans="5:6" ht="14.25" x14ac:dyDescent="0.2">
      <c r="E881" s="100"/>
      <c r="F881" s="100"/>
    </row>
    <row r="882" spans="5:6" ht="14.25" x14ac:dyDescent="0.2">
      <c r="E882" s="100"/>
      <c r="F882" s="100"/>
    </row>
    <row r="883" spans="5:6" ht="14.25" x14ac:dyDescent="0.2">
      <c r="E883" s="100"/>
      <c r="F883" s="100"/>
    </row>
    <row r="884" spans="5:6" ht="14.25" x14ac:dyDescent="0.2">
      <c r="E884" s="100"/>
      <c r="F884" s="100"/>
    </row>
    <row r="885" spans="5:6" ht="14.25" x14ac:dyDescent="0.2">
      <c r="E885" s="100"/>
      <c r="F885" s="100"/>
    </row>
    <row r="886" spans="5:6" ht="14.25" x14ac:dyDescent="0.2">
      <c r="E886" s="100"/>
      <c r="F886" s="100"/>
    </row>
    <row r="887" spans="5:6" ht="14.25" x14ac:dyDescent="0.2">
      <c r="E887" s="100"/>
      <c r="F887" s="100"/>
    </row>
    <row r="888" spans="5:6" ht="14.25" x14ac:dyDescent="0.2">
      <c r="E888" s="100"/>
      <c r="F888" s="100"/>
    </row>
    <row r="889" spans="5:6" ht="14.25" x14ac:dyDescent="0.2">
      <c r="E889" s="100"/>
      <c r="F889" s="100"/>
    </row>
    <row r="890" spans="5:6" ht="14.25" x14ac:dyDescent="0.2">
      <c r="E890" s="100"/>
      <c r="F890" s="100"/>
    </row>
    <row r="891" spans="5:6" ht="14.25" x14ac:dyDescent="0.2">
      <c r="E891" s="100"/>
      <c r="F891" s="100"/>
    </row>
    <row r="892" spans="5:6" ht="14.25" x14ac:dyDescent="0.2">
      <c r="E892" s="100"/>
      <c r="F892" s="100"/>
    </row>
    <row r="893" spans="5:6" ht="14.25" x14ac:dyDescent="0.2">
      <c r="E893" s="100"/>
      <c r="F893" s="100"/>
    </row>
    <row r="894" spans="5:6" ht="14.25" x14ac:dyDescent="0.2">
      <c r="E894" s="100"/>
      <c r="F894" s="100"/>
    </row>
    <row r="895" spans="5:6" ht="14.25" x14ac:dyDescent="0.2">
      <c r="E895" s="100"/>
      <c r="F895" s="100"/>
    </row>
    <row r="896" spans="5:6" ht="14.25" x14ac:dyDescent="0.2">
      <c r="E896" s="100"/>
      <c r="F896" s="100"/>
    </row>
    <row r="897" spans="5:6" ht="14.25" x14ac:dyDescent="0.2">
      <c r="E897" s="100"/>
      <c r="F897" s="100"/>
    </row>
    <row r="898" spans="5:6" ht="14.25" x14ac:dyDescent="0.2">
      <c r="E898" s="100"/>
      <c r="F898" s="100"/>
    </row>
    <row r="899" spans="5:6" ht="14.25" x14ac:dyDescent="0.2">
      <c r="E899" s="100"/>
      <c r="F899" s="100"/>
    </row>
    <row r="900" spans="5:6" ht="14.25" x14ac:dyDescent="0.2">
      <c r="E900" s="100"/>
      <c r="F900" s="100"/>
    </row>
    <row r="901" spans="5:6" ht="14.25" x14ac:dyDescent="0.2">
      <c r="E901" s="100"/>
      <c r="F901" s="100"/>
    </row>
    <row r="902" spans="5:6" ht="14.25" x14ac:dyDescent="0.2">
      <c r="E902" s="100"/>
      <c r="F902" s="100"/>
    </row>
    <row r="903" spans="5:6" ht="14.25" x14ac:dyDescent="0.2">
      <c r="E903" s="100"/>
      <c r="F903" s="100"/>
    </row>
    <row r="904" spans="5:6" ht="14.25" x14ac:dyDescent="0.2">
      <c r="E904" s="100"/>
      <c r="F904" s="100"/>
    </row>
    <row r="905" spans="5:6" ht="14.25" x14ac:dyDescent="0.2">
      <c r="E905" s="100"/>
      <c r="F905" s="100"/>
    </row>
    <row r="906" spans="5:6" ht="14.25" x14ac:dyDescent="0.2">
      <c r="E906" s="100"/>
      <c r="F906" s="100"/>
    </row>
    <row r="907" spans="5:6" ht="14.25" x14ac:dyDescent="0.2">
      <c r="E907" s="100"/>
      <c r="F907" s="100"/>
    </row>
    <row r="908" spans="5:6" ht="14.25" x14ac:dyDescent="0.2">
      <c r="E908" s="100"/>
      <c r="F908" s="100"/>
    </row>
    <row r="909" spans="5:6" ht="14.25" x14ac:dyDescent="0.2">
      <c r="E909" s="100"/>
      <c r="F909" s="100"/>
    </row>
    <row r="910" spans="5:6" ht="14.25" x14ac:dyDescent="0.2">
      <c r="E910" s="100"/>
      <c r="F910" s="100"/>
    </row>
    <row r="911" spans="5:6" ht="14.25" x14ac:dyDescent="0.2">
      <c r="E911" s="100"/>
      <c r="F911" s="100"/>
    </row>
    <row r="912" spans="5:6" ht="14.25" x14ac:dyDescent="0.2">
      <c r="E912" s="100"/>
      <c r="F912" s="100"/>
    </row>
    <row r="913" spans="5:6" ht="14.25" x14ac:dyDescent="0.2">
      <c r="E913" s="100"/>
      <c r="F913" s="100"/>
    </row>
    <row r="914" spans="5:6" ht="14.25" x14ac:dyDescent="0.2">
      <c r="E914" s="100"/>
      <c r="F914" s="100"/>
    </row>
    <row r="915" spans="5:6" ht="14.25" x14ac:dyDescent="0.2">
      <c r="E915" s="100"/>
      <c r="F915" s="100"/>
    </row>
    <row r="916" spans="5:6" ht="14.25" x14ac:dyDescent="0.2">
      <c r="E916" s="100"/>
      <c r="F916" s="100"/>
    </row>
    <row r="917" spans="5:6" ht="14.25" x14ac:dyDescent="0.2">
      <c r="E917" s="100"/>
      <c r="F917" s="100"/>
    </row>
    <row r="918" spans="5:6" ht="14.25" x14ac:dyDescent="0.2">
      <c r="E918" s="100"/>
      <c r="F918" s="100"/>
    </row>
    <row r="919" spans="5:6" ht="14.25" x14ac:dyDescent="0.2">
      <c r="E919" s="100"/>
      <c r="F919" s="100"/>
    </row>
    <row r="920" spans="5:6" ht="14.25" x14ac:dyDescent="0.2">
      <c r="E920" s="100"/>
      <c r="F920" s="100"/>
    </row>
    <row r="921" spans="5:6" ht="14.25" x14ac:dyDescent="0.2">
      <c r="E921" s="100"/>
      <c r="F921" s="100"/>
    </row>
    <row r="922" spans="5:6" ht="14.25" x14ac:dyDescent="0.2">
      <c r="E922" s="100"/>
      <c r="F922" s="100"/>
    </row>
    <row r="923" spans="5:6" ht="14.25" x14ac:dyDescent="0.2">
      <c r="E923" s="100"/>
      <c r="F923" s="100"/>
    </row>
    <row r="924" spans="5:6" ht="14.25" x14ac:dyDescent="0.2">
      <c r="E924" s="100"/>
      <c r="F924" s="100"/>
    </row>
    <row r="925" spans="5:6" ht="14.25" x14ac:dyDescent="0.2">
      <c r="E925" s="100"/>
      <c r="F925" s="100"/>
    </row>
    <row r="926" spans="5:6" ht="14.25" x14ac:dyDescent="0.2">
      <c r="E926" s="100"/>
      <c r="F926" s="100"/>
    </row>
    <row r="927" spans="5:6" ht="14.25" x14ac:dyDescent="0.2">
      <c r="E927" s="100"/>
      <c r="F927" s="100"/>
    </row>
    <row r="928" spans="5:6" ht="14.25" x14ac:dyDescent="0.2">
      <c r="E928" s="100"/>
      <c r="F928" s="100"/>
    </row>
    <row r="929" spans="5:6" ht="14.25" x14ac:dyDescent="0.2">
      <c r="E929" s="100"/>
      <c r="F929" s="100"/>
    </row>
    <row r="930" spans="5:6" ht="14.25" x14ac:dyDescent="0.2">
      <c r="E930" s="100"/>
      <c r="F930" s="100"/>
    </row>
    <row r="931" spans="5:6" ht="14.25" x14ac:dyDescent="0.2">
      <c r="E931" s="100"/>
      <c r="F931" s="100"/>
    </row>
    <row r="932" spans="5:6" ht="14.25" x14ac:dyDescent="0.2">
      <c r="E932" s="100"/>
      <c r="F932" s="100"/>
    </row>
    <row r="933" spans="5:6" ht="14.25" x14ac:dyDescent="0.2">
      <c r="E933" s="100"/>
      <c r="F933" s="100"/>
    </row>
    <row r="934" spans="5:6" ht="14.25" x14ac:dyDescent="0.2">
      <c r="E934" s="100"/>
      <c r="F934" s="100"/>
    </row>
    <row r="935" spans="5:6" ht="14.25" x14ac:dyDescent="0.2">
      <c r="E935" s="100"/>
      <c r="F935" s="100"/>
    </row>
    <row r="936" spans="5:6" ht="14.25" x14ac:dyDescent="0.2">
      <c r="E936" s="100"/>
      <c r="F936" s="100"/>
    </row>
    <row r="937" spans="5:6" ht="14.25" x14ac:dyDescent="0.2">
      <c r="E937" s="100"/>
      <c r="F937" s="100"/>
    </row>
    <row r="938" spans="5:6" ht="14.25" x14ac:dyDescent="0.2">
      <c r="E938" s="100"/>
      <c r="F938" s="100"/>
    </row>
    <row r="939" spans="5:6" ht="14.25" x14ac:dyDescent="0.2">
      <c r="E939" s="100"/>
      <c r="F939" s="100"/>
    </row>
    <row r="940" spans="5:6" ht="14.25" x14ac:dyDescent="0.2">
      <c r="E940" s="100"/>
      <c r="F940" s="100"/>
    </row>
    <row r="941" spans="5:6" ht="14.25" x14ac:dyDescent="0.2">
      <c r="E941" s="100"/>
      <c r="F941" s="100"/>
    </row>
    <row r="942" spans="5:6" ht="14.25" x14ac:dyDescent="0.2">
      <c r="E942" s="100"/>
      <c r="F942" s="100"/>
    </row>
    <row r="943" spans="5:6" ht="14.25" x14ac:dyDescent="0.2">
      <c r="E943" s="100"/>
      <c r="F943" s="100"/>
    </row>
    <row r="944" spans="5:6" ht="14.25" x14ac:dyDescent="0.2">
      <c r="E944" s="100"/>
      <c r="F944" s="100"/>
    </row>
    <row r="945" spans="5:6" ht="14.25" x14ac:dyDescent="0.2">
      <c r="E945" s="100"/>
      <c r="F945" s="100"/>
    </row>
    <row r="946" spans="5:6" ht="14.25" x14ac:dyDescent="0.2">
      <c r="E946" s="100"/>
      <c r="F946" s="100"/>
    </row>
    <row r="947" spans="5:6" ht="14.25" x14ac:dyDescent="0.2">
      <c r="E947" s="100"/>
      <c r="F947" s="100"/>
    </row>
    <row r="948" spans="5:6" ht="14.25" x14ac:dyDescent="0.2">
      <c r="E948" s="100"/>
      <c r="F948" s="100"/>
    </row>
    <row r="949" spans="5:6" ht="14.25" x14ac:dyDescent="0.2">
      <c r="E949" s="100"/>
      <c r="F949" s="100"/>
    </row>
    <row r="950" spans="5:6" ht="14.25" x14ac:dyDescent="0.2">
      <c r="E950" s="100"/>
      <c r="F950" s="100"/>
    </row>
    <row r="951" spans="5:6" ht="14.25" x14ac:dyDescent="0.2">
      <c r="E951" s="100"/>
      <c r="F951" s="100"/>
    </row>
    <row r="952" spans="5:6" ht="14.25" x14ac:dyDescent="0.2">
      <c r="E952" s="100"/>
      <c r="F952" s="100"/>
    </row>
    <row r="953" spans="5:6" ht="14.25" x14ac:dyDescent="0.2">
      <c r="E953" s="100"/>
      <c r="F953" s="100"/>
    </row>
    <row r="954" spans="5:6" ht="14.25" x14ac:dyDescent="0.2">
      <c r="E954" s="100"/>
      <c r="F954" s="100"/>
    </row>
    <row r="955" spans="5:6" ht="14.25" x14ac:dyDescent="0.2">
      <c r="E955" s="100"/>
      <c r="F955" s="100"/>
    </row>
    <row r="956" spans="5:6" ht="14.25" x14ac:dyDescent="0.2">
      <c r="E956" s="100"/>
      <c r="F956" s="100"/>
    </row>
    <row r="957" spans="5:6" ht="14.25" x14ac:dyDescent="0.2">
      <c r="E957" s="100"/>
      <c r="F957" s="100"/>
    </row>
    <row r="958" spans="5:6" ht="14.25" x14ac:dyDescent="0.2">
      <c r="E958" s="100"/>
      <c r="F958" s="100"/>
    </row>
    <row r="959" spans="5:6" ht="14.25" x14ac:dyDescent="0.2">
      <c r="E959" s="100"/>
      <c r="F959" s="100"/>
    </row>
    <row r="960" spans="5:6" ht="14.25" x14ac:dyDescent="0.2">
      <c r="E960" s="100"/>
      <c r="F960" s="100"/>
    </row>
    <row r="961" spans="5:6" ht="14.25" x14ac:dyDescent="0.2">
      <c r="E961" s="100"/>
      <c r="F961" s="100"/>
    </row>
    <row r="962" spans="5:6" ht="14.25" x14ac:dyDescent="0.2">
      <c r="E962" s="100"/>
      <c r="F962" s="100"/>
    </row>
    <row r="963" spans="5:6" ht="14.25" x14ac:dyDescent="0.2">
      <c r="E963" s="100"/>
      <c r="F963" s="100"/>
    </row>
    <row r="964" spans="5:6" ht="14.25" x14ac:dyDescent="0.2">
      <c r="E964" s="100"/>
      <c r="F964" s="100"/>
    </row>
    <row r="965" spans="5:6" ht="14.25" x14ac:dyDescent="0.2">
      <c r="E965" s="100"/>
      <c r="F965" s="100"/>
    </row>
    <row r="966" spans="5:6" ht="14.25" x14ac:dyDescent="0.2">
      <c r="E966" s="100"/>
      <c r="F966" s="100"/>
    </row>
    <row r="967" spans="5:6" ht="14.25" x14ac:dyDescent="0.2">
      <c r="E967" s="100"/>
      <c r="F967" s="100"/>
    </row>
    <row r="968" spans="5:6" ht="14.25" x14ac:dyDescent="0.2">
      <c r="E968" s="100"/>
      <c r="F968" s="100"/>
    </row>
    <row r="969" spans="5:6" ht="14.25" x14ac:dyDescent="0.2">
      <c r="E969" s="100"/>
      <c r="F969" s="100"/>
    </row>
    <row r="970" spans="5:6" ht="14.25" x14ac:dyDescent="0.2">
      <c r="E970" s="100"/>
      <c r="F970" s="100"/>
    </row>
    <row r="971" spans="5:6" ht="14.25" x14ac:dyDescent="0.2">
      <c r="E971" s="100"/>
      <c r="F971" s="100"/>
    </row>
    <row r="972" spans="5:6" ht="14.25" x14ac:dyDescent="0.2">
      <c r="E972" s="100"/>
      <c r="F972" s="100"/>
    </row>
    <row r="973" spans="5:6" ht="14.25" x14ac:dyDescent="0.2">
      <c r="E973" s="100"/>
      <c r="F973" s="100"/>
    </row>
    <row r="974" spans="5:6" ht="14.25" x14ac:dyDescent="0.2">
      <c r="E974" s="100"/>
      <c r="F974" s="100"/>
    </row>
    <row r="975" spans="5:6" ht="14.25" x14ac:dyDescent="0.2">
      <c r="E975" s="100"/>
      <c r="F975" s="100"/>
    </row>
    <row r="976" spans="5:6" ht="14.25" x14ac:dyDescent="0.2">
      <c r="E976" s="100"/>
      <c r="F976" s="100"/>
    </row>
    <row r="977" spans="5:6" ht="14.25" x14ac:dyDescent="0.2">
      <c r="E977" s="100"/>
      <c r="F977" s="100"/>
    </row>
    <row r="978" spans="5:6" ht="14.25" x14ac:dyDescent="0.2">
      <c r="E978" s="100"/>
      <c r="F978" s="100"/>
    </row>
    <row r="979" spans="5:6" ht="14.25" x14ac:dyDescent="0.2">
      <c r="E979" s="100"/>
      <c r="F979" s="100"/>
    </row>
    <row r="980" spans="5:6" ht="14.25" x14ac:dyDescent="0.2">
      <c r="E980" s="100"/>
      <c r="F980" s="100"/>
    </row>
    <row r="981" spans="5:6" ht="14.25" x14ac:dyDescent="0.2">
      <c r="E981" s="100"/>
      <c r="F981" s="100"/>
    </row>
    <row r="982" spans="5:6" ht="14.25" x14ac:dyDescent="0.2">
      <c r="E982" s="100"/>
      <c r="F982" s="100"/>
    </row>
    <row r="983" spans="5:6" ht="14.25" x14ac:dyDescent="0.2">
      <c r="E983" s="100"/>
      <c r="F983" s="100"/>
    </row>
    <row r="984" spans="5:6" ht="14.25" x14ac:dyDescent="0.2">
      <c r="E984" s="100"/>
      <c r="F984" s="100"/>
    </row>
    <row r="985" spans="5:6" ht="14.25" x14ac:dyDescent="0.2">
      <c r="E985" s="100"/>
      <c r="F985" s="100"/>
    </row>
    <row r="986" spans="5:6" ht="14.25" x14ac:dyDescent="0.2">
      <c r="E986" s="100"/>
      <c r="F986" s="100"/>
    </row>
    <row r="987" spans="5:6" ht="14.25" x14ac:dyDescent="0.2">
      <c r="E987" s="100"/>
      <c r="F987" s="100"/>
    </row>
    <row r="988" spans="5:6" ht="14.25" x14ac:dyDescent="0.2">
      <c r="E988" s="100"/>
      <c r="F988" s="100"/>
    </row>
    <row r="989" spans="5:6" ht="14.25" x14ac:dyDescent="0.2">
      <c r="E989" s="100"/>
      <c r="F989" s="100"/>
    </row>
    <row r="990" spans="5:6" ht="14.25" x14ac:dyDescent="0.2">
      <c r="E990" s="100"/>
      <c r="F990" s="100"/>
    </row>
    <row r="991" spans="5:6" ht="14.25" x14ac:dyDescent="0.2">
      <c r="E991" s="100"/>
      <c r="F991" s="100"/>
    </row>
    <row r="992" spans="5:6" ht="14.25" x14ac:dyDescent="0.2">
      <c r="E992" s="100"/>
      <c r="F992" s="100"/>
    </row>
    <row r="993" spans="5:6" ht="14.25" x14ac:dyDescent="0.2">
      <c r="E993" s="100"/>
      <c r="F993" s="100"/>
    </row>
    <row r="994" spans="5:6" ht="14.25" x14ac:dyDescent="0.2">
      <c r="E994" s="100"/>
      <c r="F994" s="100"/>
    </row>
    <row r="995" spans="5:6" ht="14.25" x14ac:dyDescent="0.2">
      <c r="E995" s="100"/>
      <c r="F995" s="100"/>
    </row>
    <row r="996" spans="5:6" ht="14.25" x14ac:dyDescent="0.2">
      <c r="E996" s="100"/>
      <c r="F996" s="100"/>
    </row>
    <row r="997" spans="5:6" ht="14.25" x14ac:dyDescent="0.2">
      <c r="E997" s="100"/>
      <c r="F997" s="100"/>
    </row>
    <row r="998" spans="5:6" ht="14.25" x14ac:dyDescent="0.2">
      <c r="E998" s="100"/>
      <c r="F998" s="100"/>
    </row>
    <row r="999" spans="5:6" ht="14.25" x14ac:dyDescent="0.2">
      <c r="E999" s="100"/>
      <c r="F999" s="100"/>
    </row>
    <row r="1000" spans="5:6" ht="14.25" x14ac:dyDescent="0.2">
      <c r="E1000" s="100"/>
      <c r="F1000" s="100"/>
    </row>
  </sheetData>
  <mergeCells count="27">
    <mergeCell ref="B22:D22"/>
    <mergeCell ref="A24:C26"/>
    <mergeCell ref="D24:E24"/>
    <mergeCell ref="D25:E25"/>
    <mergeCell ref="D26:E26"/>
    <mergeCell ref="B10:D10"/>
    <mergeCell ref="B11:D11"/>
    <mergeCell ref="B12:D12"/>
    <mergeCell ref="B13:D13"/>
    <mergeCell ref="B21:D21"/>
    <mergeCell ref="B14:D14"/>
    <mergeCell ref="B15:D15"/>
    <mergeCell ref="B16:D16"/>
    <mergeCell ref="B17:D17"/>
    <mergeCell ref="B18:D18"/>
    <mergeCell ref="B19:D19"/>
    <mergeCell ref="B20:D20"/>
    <mergeCell ref="B5:D5"/>
    <mergeCell ref="B6:D6"/>
    <mergeCell ref="B7:D7"/>
    <mergeCell ref="B8:D8"/>
    <mergeCell ref="B9:D9"/>
    <mergeCell ref="A1:A2"/>
    <mergeCell ref="D1:E1"/>
    <mergeCell ref="D2:E2"/>
    <mergeCell ref="A3:G3"/>
    <mergeCell ref="B4:E4"/>
  </mergeCells>
  <pageMargins left="0.511811024" right="0.511811024" top="0.78740157499999996" bottom="0.78740157499999996"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5"/>
  <sheetViews>
    <sheetView workbookViewId="0">
      <selection sqref="A1:F1"/>
    </sheetView>
  </sheetViews>
  <sheetFormatPr defaultColWidth="12.625" defaultRowHeight="15" customHeight="1" x14ac:dyDescent="0.2"/>
  <cols>
    <col min="4" max="4" width="18.875" customWidth="1"/>
    <col min="7" max="26" width="12.625" hidden="1"/>
  </cols>
  <sheetData>
    <row r="1" spans="1:6" ht="97.5" customHeight="1" x14ac:dyDescent="0.25">
      <c r="A1" s="244">
        <f>Resumo!A1</f>
        <v>0</v>
      </c>
      <c r="B1" s="234"/>
      <c r="C1" s="234"/>
      <c r="D1" s="234"/>
      <c r="E1" s="234"/>
      <c r="F1" s="235"/>
    </row>
    <row r="2" spans="1:6" x14ac:dyDescent="0.25">
      <c r="A2" s="245" t="s">
        <v>1627</v>
      </c>
      <c r="B2" s="234"/>
      <c r="C2" s="234"/>
      <c r="D2" s="234"/>
      <c r="E2" s="234"/>
      <c r="F2" s="235"/>
    </row>
    <row r="3" spans="1:6" x14ac:dyDescent="0.25">
      <c r="A3" s="245" t="s">
        <v>1628</v>
      </c>
      <c r="B3" s="234"/>
      <c r="C3" s="234"/>
      <c r="D3" s="234"/>
      <c r="E3" s="234"/>
      <c r="F3" s="235"/>
    </row>
    <row r="4" spans="1:6" ht="26.25" x14ac:dyDescent="0.4">
      <c r="A4" s="245" t="s">
        <v>1629</v>
      </c>
      <c r="B4" s="235"/>
      <c r="C4" s="246" t="s">
        <v>1630</v>
      </c>
      <c r="D4" s="234"/>
      <c r="E4" s="234"/>
      <c r="F4" s="235"/>
    </row>
    <row r="5" spans="1:6" x14ac:dyDescent="0.25">
      <c r="A5" s="247" t="s">
        <v>1631</v>
      </c>
      <c r="B5" s="234"/>
      <c r="C5" s="234"/>
      <c r="D5" s="234"/>
      <c r="E5" s="234"/>
      <c r="F5" s="235"/>
    </row>
    <row r="6" spans="1:6" x14ac:dyDescent="0.25">
      <c r="A6" s="128" t="s">
        <v>1632</v>
      </c>
      <c r="B6" s="129" t="s">
        <v>1633</v>
      </c>
      <c r="C6" s="129" t="s">
        <v>13</v>
      </c>
      <c r="D6" s="129" t="s">
        <v>1634</v>
      </c>
      <c r="E6" s="129" t="s">
        <v>1635</v>
      </c>
      <c r="F6" s="129" t="s">
        <v>1636</v>
      </c>
    </row>
    <row r="7" spans="1:6" x14ac:dyDescent="0.25">
      <c r="A7" s="130">
        <v>1</v>
      </c>
      <c r="B7" s="130" t="s">
        <v>1637</v>
      </c>
      <c r="C7" s="131" t="s">
        <v>1638</v>
      </c>
      <c r="D7" s="131" t="s">
        <v>1639</v>
      </c>
      <c r="E7" s="130" t="s">
        <v>1640</v>
      </c>
      <c r="F7" s="130" t="s">
        <v>1641</v>
      </c>
    </row>
    <row r="8" spans="1:6" x14ac:dyDescent="0.25">
      <c r="A8" s="130">
        <v>2</v>
      </c>
      <c r="B8" s="130" t="s">
        <v>1642</v>
      </c>
      <c r="C8" s="131" t="s">
        <v>1643</v>
      </c>
      <c r="D8" s="131" t="s">
        <v>1644</v>
      </c>
      <c r="E8" s="130" t="s">
        <v>1645</v>
      </c>
      <c r="F8" s="130" t="s">
        <v>1641</v>
      </c>
    </row>
    <row r="9" spans="1:6" x14ac:dyDescent="0.25">
      <c r="A9" s="130">
        <v>3</v>
      </c>
      <c r="B9" s="130" t="s">
        <v>1646</v>
      </c>
      <c r="C9" s="131" t="s">
        <v>1647</v>
      </c>
      <c r="D9" s="131" t="s">
        <v>1648</v>
      </c>
      <c r="E9" s="130" t="s">
        <v>1649</v>
      </c>
      <c r="F9" s="130" t="s">
        <v>1641</v>
      </c>
    </row>
    <row r="10" spans="1:6" x14ac:dyDescent="0.25">
      <c r="A10" s="130">
        <v>4</v>
      </c>
      <c r="B10" s="130" t="s">
        <v>1650</v>
      </c>
      <c r="C10" s="131" t="s">
        <v>1651</v>
      </c>
      <c r="D10" s="131" t="s">
        <v>1648</v>
      </c>
      <c r="E10" s="130" t="s">
        <v>1652</v>
      </c>
      <c r="F10" s="130" t="s">
        <v>1641</v>
      </c>
    </row>
    <row r="11" spans="1:6" x14ac:dyDescent="0.25">
      <c r="A11" s="130">
        <v>5</v>
      </c>
      <c r="B11" s="130" t="s">
        <v>110</v>
      </c>
      <c r="C11" s="131" t="s">
        <v>1653</v>
      </c>
      <c r="D11" s="131" t="s">
        <v>1654</v>
      </c>
      <c r="E11" s="130" t="s">
        <v>1655</v>
      </c>
      <c r="F11" s="130" t="s">
        <v>1641</v>
      </c>
    </row>
    <row r="12" spans="1:6" x14ac:dyDescent="0.25">
      <c r="A12" s="130">
        <v>6</v>
      </c>
      <c r="B12" s="130" t="s">
        <v>1656</v>
      </c>
      <c r="C12" s="131" t="s">
        <v>1657</v>
      </c>
      <c r="D12" s="131" t="s">
        <v>1658</v>
      </c>
      <c r="E12" s="130" t="s">
        <v>1659</v>
      </c>
      <c r="F12" s="130" t="s">
        <v>1641</v>
      </c>
    </row>
    <row r="13" spans="1:6" x14ac:dyDescent="0.25">
      <c r="A13" s="130">
        <v>7</v>
      </c>
      <c r="B13" s="130" t="s">
        <v>1660</v>
      </c>
      <c r="C13" s="131" t="s">
        <v>1661</v>
      </c>
      <c r="D13" s="131" t="s">
        <v>1662</v>
      </c>
      <c r="E13" s="130" t="s">
        <v>1663</v>
      </c>
      <c r="F13" s="130" t="s">
        <v>1641</v>
      </c>
    </row>
    <row r="14" spans="1:6" x14ac:dyDescent="0.25">
      <c r="A14" s="130">
        <v>8</v>
      </c>
      <c r="B14" s="130" t="s">
        <v>1664</v>
      </c>
      <c r="C14" s="131" t="s">
        <v>1665</v>
      </c>
      <c r="D14" s="131" t="s">
        <v>1666</v>
      </c>
      <c r="E14" s="130" t="s">
        <v>1667</v>
      </c>
      <c r="F14" s="130" t="s">
        <v>1641</v>
      </c>
    </row>
    <row r="15" spans="1:6" x14ac:dyDescent="0.25">
      <c r="A15" s="130">
        <v>9</v>
      </c>
      <c r="B15" s="130" t="s">
        <v>1668</v>
      </c>
      <c r="C15" s="131" t="s">
        <v>1669</v>
      </c>
      <c r="D15" s="131" t="s">
        <v>1670</v>
      </c>
      <c r="E15" s="130" t="s">
        <v>1667</v>
      </c>
      <c r="F15" s="130" t="s">
        <v>1641</v>
      </c>
    </row>
    <row r="16" spans="1:6" x14ac:dyDescent="0.25">
      <c r="A16" s="130">
        <v>10</v>
      </c>
      <c r="B16" s="130" t="s">
        <v>1671</v>
      </c>
      <c r="C16" s="131" t="s">
        <v>1672</v>
      </c>
      <c r="D16" s="131" t="s">
        <v>1673</v>
      </c>
      <c r="E16" s="130" t="s">
        <v>1663</v>
      </c>
      <c r="F16" s="130" t="s">
        <v>1641</v>
      </c>
    </row>
    <row r="17" spans="1:6" x14ac:dyDescent="0.25">
      <c r="A17" s="233" t="s">
        <v>1674</v>
      </c>
      <c r="B17" s="234"/>
      <c r="C17" s="234"/>
      <c r="D17" s="235"/>
      <c r="E17" s="248" t="s">
        <v>1675</v>
      </c>
      <c r="F17" s="235"/>
    </row>
    <row r="18" spans="1:6" ht="14.25" x14ac:dyDescent="0.2">
      <c r="A18" s="236" t="str">
        <f>Resumo!A24</f>
        <v xml:space="preserve">SABRINA MACHADO GONCALVES COSTA
CNPJ 30.344.322/0001-19
S. M. GONCALVES COSTA LTDA
</v>
      </c>
      <c r="B18" s="237"/>
      <c r="C18" s="237"/>
      <c r="D18" s="237"/>
      <c r="E18" s="237"/>
      <c r="F18" s="238"/>
    </row>
    <row r="19" spans="1:6" ht="14.25" x14ac:dyDescent="0.2">
      <c r="A19" s="239"/>
      <c r="B19" s="195"/>
      <c r="C19" s="195"/>
      <c r="D19" s="195"/>
      <c r="E19" s="195"/>
      <c r="F19" s="240"/>
    </row>
    <row r="20" spans="1:6" ht="14.25" x14ac:dyDescent="0.2">
      <c r="A20" s="239"/>
      <c r="B20" s="195"/>
      <c r="C20" s="195"/>
      <c r="D20" s="195"/>
      <c r="E20" s="195"/>
      <c r="F20" s="240"/>
    </row>
    <row r="21" spans="1:6" ht="14.25" x14ac:dyDescent="0.2">
      <c r="A21" s="239"/>
      <c r="B21" s="195"/>
      <c r="C21" s="195"/>
      <c r="D21" s="195"/>
      <c r="E21" s="195"/>
      <c r="F21" s="240"/>
    </row>
    <row r="22" spans="1:6" ht="14.25" x14ac:dyDescent="0.2">
      <c r="A22" s="239"/>
      <c r="B22" s="195"/>
      <c r="C22" s="195"/>
      <c r="D22" s="195"/>
      <c r="E22" s="195"/>
      <c r="F22" s="240"/>
    </row>
    <row r="23" spans="1:6" ht="14.25" x14ac:dyDescent="0.2">
      <c r="A23" s="239"/>
      <c r="B23" s="195"/>
      <c r="C23" s="195"/>
      <c r="D23" s="195"/>
      <c r="E23" s="195"/>
      <c r="F23" s="240"/>
    </row>
    <row r="24" spans="1:6" ht="14.25" x14ac:dyDescent="0.2">
      <c r="A24" s="239"/>
      <c r="B24" s="195"/>
      <c r="C24" s="195"/>
      <c r="D24" s="195"/>
      <c r="E24" s="195"/>
      <c r="F24" s="240"/>
    </row>
    <row r="25" spans="1:6" ht="14.25" x14ac:dyDescent="0.2">
      <c r="A25" s="241"/>
      <c r="B25" s="242"/>
      <c r="C25" s="242"/>
      <c r="D25" s="242"/>
      <c r="E25" s="242"/>
      <c r="F25" s="243"/>
    </row>
  </sheetData>
  <mergeCells count="9">
    <mergeCell ref="A17:D17"/>
    <mergeCell ref="A18:F25"/>
    <mergeCell ref="A1:F1"/>
    <mergeCell ref="A2:F2"/>
    <mergeCell ref="A3:F3"/>
    <mergeCell ref="A4:B4"/>
    <mergeCell ref="C4:F4"/>
    <mergeCell ref="A5:F5"/>
    <mergeCell ref="E17:F17"/>
  </mergeCells>
  <pageMargins left="0.511811024" right="0.511811024" top="0.78740157499999996" bottom="0.78740157499999996"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2.625" defaultRowHeight="15" customHeight="1" x14ac:dyDescent="0.2"/>
  <cols>
    <col min="1" max="3" width="10" customWidth="1"/>
    <col min="4" max="4" width="60" customWidth="1"/>
    <col min="5" max="5" width="5" customWidth="1"/>
    <col min="6" max="15" width="10" customWidth="1"/>
    <col min="16" max="26" width="8.625" customWidth="1"/>
  </cols>
  <sheetData>
    <row r="1" spans="1:26" ht="14.25" customHeight="1" x14ac:dyDescent="0.2">
      <c r="A1" s="1"/>
      <c r="B1" s="1"/>
      <c r="C1" s="1"/>
      <c r="D1" s="1" t="s">
        <v>0</v>
      </c>
      <c r="E1" s="249" t="s">
        <v>1</v>
      </c>
      <c r="F1" s="203"/>
      <c r="G1" s="188"/>
      <c r="H1" s="249" t="s">
        <v>2</v>
      </c>
      <c r="I1" s="203"/>
      <c r="J1" s="188"/>
      <c r="K1" s="249" t="s">
        <v>3</v>
      </c>
      <c r="L1" s="203"/>
      <c r="M1" s="203"/>
      <c r="N1" s="203"/>
      <c r="O1" s="188"/>
      <c r="P1" s="121"/>
      <c r="Q1" s="121"/>
      <c r="R1" s="121"/>
      <c r="S1" s="121"/>
      <c r="T1" s="121"/>
      <c r="U1" s="121"/>
      <c r="V1" s="121"/>
      <c r="W1" s="121"/>
      <c r="X1" s="121"/>
      <c r="Y1" s="121"/>
      <c r="Z1" s="121"/>
    </row>
    <row r="2" spans="1:26" ht="79.5" customHeight="1" x14ac:dyDescent="0.2">
      <c r="A2" s="3"/>
      <c r="B2" s="3"/>
      <c r="C2" s="3"/>
      <c r="D2" s="3" t="s">
        <v>1676</v>
      </c>
      <c r="E2" s="250" t="s">
        <v>5</v>
      </c>
      <c r="F2" s="203"/>
      <c r="G2" s="188"/>
      <c r="H2" s="250" t="s">
        <v>1677</v>
      </c>
      <c r="I2" s="203"/>
      <c r="J2" s="188"/>
      <c r="K2" s="250" t="s">
        <v>6</v>
      </c>
      <c r="L2" s="203"/>
      <c r="M2" s="203"/>
      <c r="N2" s="203"/>
      <c r="O2" s="188"/>
      <c r="P2" s="121"/>
      <c r="Q2" s="121"/>
      <c r="R2" s="121"/>
      <c r="S2" s="121"/>
      <c r="T2" s="121"/>
      <c r="U2" s="121"/>
      <c r="V2" s="121"/>
      <c r="W2" s="121"/>
      <c r="X2" s="121"/>
      <c r="Y2" s="121"/>
      <c r="Z2" s="121"/>
    </row>
    <row r="3" spans="1:26" ht="14.25" customHeight="1" x14ac:dyDescent="0.25">
      <c r="A3" s="221" t="s">
        <v>1678</v>
      </c>
      <c r="B3" s="203"/>
      <c r="C3" s="203"/>
      <c r="D3" s="203"/>
      <c r="E3" s="203"/>
      <c r="F3" s="203"/>
      <c r="G3" s="203"/>
      <c r="H3" s="203"/>
      <c r="I3" s="203"/>
      <c r="J3" s="203"/>
      <c r="K3" s="203"/>
      <c r="L3" s="203"/>
      <c r="M3" s="203"/>
      <c r="N3" s="203"/>
      <c r="O3" s="188"/>
      <c r="P3" s="121"/>
      <c r="Q3" s="121"/>
      <c r="R3" s="121"/>
      <c r="S3" s="121"/>
      <c r="T3" s="121"/>
      <c r="U3" s="121"/>
      <c r="V3" s="121"/>
      <c r="W3" s="121"/>
      <c r="X3" s="121"/>
      <c r="Y3" s="121"/>
      <c r="Z3" s="121"/>
    </row>
    <row r="4" spans="1:26" ht="15" customHeight="1" x14ac:dyDescent="0.2">
      <c r="A4" s="252" t="s">
        <v>1588</v>
      </c>
      <c r="B4" s="254" t="s">
        <v>11</v>
      </c>
      <c r="C4" s="252" t="s">
        <v>12</v>
      </c>
      <c r="D4" s="252" t="s">
        <v>13</v>
      </c>
      <c r="E4" s="255" t="s">
        <v>15</v>
      </c>
      <c r="F4" s="254" t="s">
        <v>16</v>
      </c>
      <c r="G4" s="254" t="s">
        <v>17</v>
      </c>
      <c r="H4" s="251" t="s">
        <v>1589</v>
      </c>
      <c r="I4" s="228"/>
      <c r="J4" s="228"/>
      <c r="K4" s="184"/>
      <c r="L4" s="251" t="s">
        <v>18</v>
      </c>
      <c r="M4" s="228"/>
      <c r="N4" s="228"/>
      <c r="O4" s="184"/>
      <c r="P4" s="121"/>
      <c r="Q4" s="121"/>
      <c r="R4" s="121"/>
      <c r="S4" s="121"/>
      <c r="T4" s="121"/>
      <c r="U4" s="121"/>
      <c r="V4" s="121"/>
      <c r="W4" s="121"/>
      <c r="X4" s="121"/>
      <c r="Y4" s="121"/>
      <c r="Z4" s="121"/>
    </row>
    <row r="5" spans="1:26" ht="15" customHeight="1" x14ac:dyDescent="0.2">
      <c r="A5" s="253"/>
      <c r="B5" s="253"/>
      <c r="C5" s="253"/>
      <c r="D5" s="253"/>
      <c r="E5" s="253"/>
      <c r="F5" s="253"/>
      <c r="G5" s="253"/>
      <c r="H5" s="102" t="s">
        <v>1679</v>
      </c>
      <c r="I5" s="102" t="s">
        <v>1680</v>
      </c>
      <c r="J5" s="102" t="s">
        <v>1681</v>
      </c>
      <c r="K5" s="102" t="s">
        <v>18</v>
      </c>
      <c r="L5" s="102" t="s">
        <v>1679</v>
      </c>
      <c r="M5" s="102" t="s">
        <v>1680</v>
      </c>
      <c r="N5" s="102" t="s">
        <v>1681</v>
      </c>
      <c r="O5" s="102" t="s">
        <v>18</v>
      </c>
      <c r="P5" s="121"/>
      <c r="Q5" s="121"/>
      <c r="R5" s="121"/>
      <c r="S5" s="121"/>
      <c r="T5" s="121"/>
      <c r="U5" s="121"/>
      <c r="V5" s="121"/>
      <c r="W5" s="121"/>
      <c r="X5" s="121"/>
      <c r="Y5" s="121"/>
      <c r="Z5" s="121"/>
    </row>
    <row r="6" spans="1:26" ht="24" customHeight="1" x14ac:dyDescent="0.2">
      <c r="A6" s="132" t="s">
        <v>8</v>
      </c>
      <c r="B6" s="132"/>
      <c r="C6" s="132"/>
      <c r="D6" s="132" t="s">
        <v>9</v>
      </c>
      <c r="E6" s="132"/>
      <c r="F6" s="133"/>
      <c r="G6" s="133"/>
      <c r="H6" s="132"/>
      <c r="I6" s="132"/>
      <c r="J6" s="132"/>
      <c r="K6" s="132"/>
      <c r="L6" s="132"/>
      <c r="M6" s="132"/>
      <c r="N6" s="132"/>
      <c r="O6" s="134">
        <v>97846.69</v>
      </c>
      <c r="P6" s="121"/>
      <c r="Q6" s="121"/>
      <c r="R6" s="121"/>
      <c r="S6" s="121"/>
      <c r="T6" s="121"/>
      <c r="U6" s="121"/>
      <c r="V6" s="121"/>
      <c r="W6" s="121"/>
      <c r="X6" s="121"/>
      <c r="Y6" s="121"/>
      <c r="Z6" s="121"/>
    </row>
    <row r="7" spans="1:26" ht="25.5" customHeight="1" x14ac:dyDescent="0.2">
      <c r="A7" s="135" t="s">
        <v>10</v>
      </c>
      <c r="B7" s="136" t="s">
        <v>20</v>
      </c>
      <c r="C7" s="135" t="s">
        <v>21</v>
      </c>
      <c r="D7" s="135" t="s">
        <v>22</v>
      </c>
      <c r="E7" s="137" t="s">
        <v>24</v>
      </c>
      <c r="F7" s="136">
        <v>128</v>
      </c>
      <c r="G7" s="138">
        <v>116.4</v>
      </c>
      <c r="H7" s="138">
        <v>144.22</v>
      </c>
      <c r="I7" s="138">
        <v>0</v>
      </c>
      <c r="J7" s="138">
        <v>2.09</v>
      </c>
      <c r="K7" s="138">
        <v>146.31</v>
      </c>
      <c r="L7" s="138">
        <v>18460.16</v>
      </c>
      <c r="M7" s="138">
        <v>0</v>
      </c>
      <c r="N7" s="138">
        <v>267.52</v>
      </c>
      <c r="O7" s="138">
        <v>18727.68</v>
      </c>
      <c r="P7" s="121"/>
      <c r="Q7" s="121"/>
      <c r="R7" s="121"/>
      <c r="S7" s="121"/>
      <c r="T7" s="121"/>
      <c r="U7" s="121"/>
      <c r="V7" s="121"/>
      <c r="W7" s="121"/>
      <c r="X7" s="121"/>
      <c r="Y7" s="121"/>
      <c r="Z7" s="121"/>
    </row>
    <row r="8" spans="1:26" ht="24" customHeight="1" x14ac:dyDescent="0.2">
      <c r="A8" s="135" t="s">
        <v>49</v>
      </c>
      <c r="B8" s="136" t="s">
        <v>50</v>
      </c>
      <c r="C8" s="135" t="s">
        <v>21</v>
      </c>
      <c r="D8" s="135" t="s">
        <v>51</v>
      </c>
      <c r="E8" s="137" t="s">
        <v>24</v>
      </c>
      <c r="F8" s="136">
        <v>1760</v>
      </c>
      <c r="G8" s="138">
        <v>29.23</v>
      </c>
      <c r="H8" s="138">
        <v>34.07</v>
      </c>
      <c r="I8" s="138">
        <v>0</v>
      </c>
      <c r="J8" s="138">
        <v>2.67</v>
      </c>
      <c r="K8" s="138">
        <v>36.74</v>
      </c>
      <c r="L8" s="138">
        <v>59963.199999999997</v>
      </c>
      <c r="M8" s="138">
        <v>0</v>
      </c>
      <c r="N8" s="138">
        <v>4699.2</v>
      </c>
      <c r="O8" s="138">
        <v>64662.400000000001</v>
      </c>
      <c r="P8" s="121"/>
      <c r="Q8" s="121"/>
      <c r="R8" s="121"/>
      <c r="S8" s="121"/>
      <c r="T8" s="121"/>
      <c r="U8" s="121"/>
      <c r="V8" s="121"/>
      <c r="W8" s="121"/>
      <c r="X8" s="121"/>
      <c r="Y8" s="121"/>
      <c r="Z8" s="121"/>
    </row>
    <row r="9" spans="1:26" ht="24" customHeight="1" x14ac:dyDescent="0.2">
      <c r="A9" s="135" t="s">
        <v>61</v>
      </c>
      <c r="B9" s="136" t="s">
        <v>62</v>
      </c>
      <c r="C9" s="135" t="s">
        <v>63</v>
      </c>
      <c r="D9" s="135" t="s">
        <v>64</v>
      </c>
      <c r="E9" s="137" t="s">
        <v>66</v>
      </c>
      <c r="F9" s="136">
        <v>12.5</v>
      </c>
      <c r="G9" s="138">
        <v>419.43</v>
      </c>
      <c r="H9" s="138">
        <v>63.83</v>
      </c>
      <c r="I9" s="138">
        <v>0</v>
      </c>
      <c r="J9" s="138">
        <v>463.39</v>
      </c>
      <c r="K9" s="138">
        <v>527.22</v>
      </c>
      <c r="L9" s="138">
        <v>797.875</v>
      </c>
      <c r="M9" s="138">
        <v>0</v>
      </c>
      <c r="N9" s="138">
        <v>5792.375</v>
      </c>
      <c r="O9" s="138">
        <v>6590.25</v>
      </c>
      <c r="P9" s="121"/>
      <c r="Q9" s="121"/>
      <c r="R9" s="121"/>
      <c r="S9" s="121"/>
      <c r="T9" s="121"/>
      <c r="U9" s="121"/>
      <c r="V9" s="121"/>
      <c r="W9" s="121"/>
      <c r="X9" s="121"/>
      <c r="Y9" s="121"/>
      <c r="Z9" s="121"/>
    </row>
    <row r="10" spans="1:26" ht="39" customHeight="1" x14ac:dyDescent="0.2">
      <c r="A10" s="135" t="s">
        <v>87</v>
      </c>
      <c r="B10" s="136" t="s">
        <v>88</v>
      </c>
      <c r="C10" s="135" t="s">
        <v>21</v>
      </c>
      <c r="D10" s="135" t="s">
        <v>89</v>
      </c>
      <c r="E10" s="137" t="s">
        <v>83</v>
      </c>
      <c r="F10" s="136">
        <v>8</v>
      </c>
      <c r="G10" s="138">
        <v>53.32</v>
      </c>
      <c r="H10" s="138">
        <v>34.21</v>
      </c>
      <c r="I10" s="138">
        <v>0</v>
      </c>
      <c r="J10" s="138">
        <v>32.81</v>
      </c>
      <c r="K10" s="138">
        <v>67.02</v>
      </c>
      <c r="L10" s="138">
        <v>273.68</v>
      </c>
      <c r="M10" s="138">
        <v>0</v>
      </c>
      <c r="N10" s="138">
        <v>262.48</v>
      </c>
      <c r="O10" s="138">
        <v>536.16</v>
      </c>
      <c r="P10" s="121"/>
      <c r="Q10" s="121"/>
      <c r="R10" s="121"/>
      <c r="S10" s="121"/>
      <c r="T10" s="121"/>
      <c r="U10" s="121"/>
      <c r="V10" s="121"/>
      <c r="W10" s="121"/>
      <c r="X10" s="121"/>
      <c r="Y10" s="121"/>
      <c r="Z10" s="121"/>
    </row>
    <row r="11" spans="1:26" ht="24" customHeight="1" x14ac:dyDescent="0.2">
      <c r="A11" s="135" t="s">
        <v>112</v>
      </c>
      <c r="B11" s="136" t="s">
        <v>113</v>
      </c>
      <c r="C11" s="135" t="s">
        <v>63</v>
      </c>
      <c r="D11" s="135" t="s">
        <v>114</v>
      </c>
      <c r="E11" s="137" t="s">
        <v>116</v>
      </c>
      <c r="F11" s="136">
        <v>15</v>
      </c>
      <c r="G11" s="138">
        <v>388.77</v>
      </c>
      <c r="H11" s="138">
        <v>0</v>
      </c>
      <c r="I11" s="138">
        <v>488.68</v>
      </c>
      <c r="J11" s="138">
        <v>0</v>
      </c>
      <c r="K11" s="138">
        <v>488.68</v>
      </c>
      <c r="L11" s="138">
        <v>0</v>
      </c>
      <c r="M11" s="138">
        <v>7330.2</v>
      </c>
      <c r="N11" s="138">
        <v>0</v>
      </c>
      <c r="O11" s="138">
        <v>7330.2</v>
      </c>
      <c r="P11" s="121"/>
      <c r="Q11" s="121"/>
      <c r="R11" s="121"/>
      <c r="S11" s="121"/>
      <c r="T11" s="121"/>
      <c r="U11" s="121"/>
      <c r="V11" s="121"/>
      <c r="W11" s="121"/>
      <c r="X11" s="121"/>
      <c r="Y11" s="121"/>
      <c r="Z11" s="121"/>
    </row>
    <row r="12" spans="1:26" ht="24" customHeight="1" x14ac:dyDescent="0.2">
      <c r="A12" s="132" t="s">
        <v>120</v>
      </c>
      <c r="B12" s="132"/>
      <c r="C12" s="132"/>
      <c r="D12" s="132" t="s">
        <v>121</v>
      </c>
      <c r="E12" s="132"/>
      <c r="F12" s="133"/>
      <c r="G12" s="133"/>
      <c r="H12" s="132"/>
      <c r="I12" s="132"/>
      <c r="J12" s="132"/>
      <c r="K12" s="132"/>
      <c r="L12" s="132"/>
      <c r="M12" s="132"/>
      <c r="N12" s="132"/>
      <c r="O12" s="134">
        <v>21721.23</v>
      </c>
      <c r="P12" s="121"/>
      <c r="Q12" s="121"/>
      <c r="R12" s="121"/>
      <c r="S12" s="121"/>
      <c r="T12" s="121"/>
      <c r="U12" s="121"/>
      <c r="V12" s="121"/>
      <c r="W12" s="121"/>
      <c r="X12" s="121"/>
      <c r="Y12" s="121"/>
      <c r="Z12" s="121"/>
    </row>
    <row r="13" spans="1:26" ht="39" customHeight="1" x14ac:dyDescent="0.2">
      <c r="A13" s="135" t="s">
        <v>122</v>
      </c>
      <c r="B13" s="136" t="s">
        <v>123</v>
      </c>
      <c r="C13" s="135" t="s">
        <v>21</v>
      </c>
      <c r="D13" s="135" t="s">
        <v>124</v>
      </c>
      <c r="E13" s="137" t="s">
        <v>77</v>
      </c>
      <c r="F13" s="136">
        <v>268.22000000000003</v>
      </c>
      <c r="G13" s="138">
        <v>3.17</v>
      </c>
      <c r="H13" s="138">
        <v>3.17</v>
      </c>
      <c r="I13" s="138">
        <v>0</v>
      </c>
      <c r="J13" s="138">
        <v>0.81</v>
      </c>
      <c r="K13" s="138">
        <v>3.98</v>
      </c>
      <c r="L13" s="138">
        <v>850.25739999999996</v>
      </c>
      <c r="M13" s="138">
        <v>0</v>
      </c>
      <c r="N13" s="138">
        <v>217.2526</v>
      </c>
      <c r="O13" s="138">
        <v>1067.51</v>
      </c>
      <c r="P13" s="121"/>
      <c r="Q13" s="121"/>
      <c r="R13" s="121"/>
      <c r="S13" s="121"/>
      <c r="T13" s="121"/>
      <c r="U13" s="121"/>
      <c r="V13" s="121"/>
      <c r="W13" s="121"/>
      <c r="X13" s="121"/>
      <c r="Y13" s="121"/>
      <c r="Z13" s="121"/>
    </row>
    <row r="14" spans="1:26" ht="25.5" customHeight="1" x14ac:dyDescent="0.2">
      <c r="A14" s="135" t="s">
        <v>128</v>
      </c>
      <c r="B14" s="136" t="s">
        <v>129</v>
      </c>
      <c r="C14" s="135" t="s">
        <v>21</v>
      </c>
      <c r="D14" s="135" t="s">
        <v>130</v>
      </c>
      <c r="E14" s="137" t="s">
        <v>77</v>
      </c>
      <c r="F14" s="136">
        <v>268.22000000000003</v>
      </c>
      <c r="G14" s="138">
        <v>6.85</v>
      </c>
      <c r="H14" s="138">
        <v>6.88</v>
      </c>
      <c r="I14" s="138">
        <v>0</v>
      </c>
      <c r="J14" s="138">
        <v>1.73</v>
      </c>
      <c r="K14" s="138">
        <v>8.61</v>
      </c>
      <c r="L14" s="138">
        <v>1845.3535999999999</v>
      </c>
      <c r="M14" s="138">
        <v>0</v>
      </c>
      <c r="N14" s="138">
        <v>464.01639999999998</v>
      </c>
      <c r="O14" s="138">
        <v>2309.37</v>
      </c>
      <c r="P14" s="121"/>
      <c r="Q14" s="121"/>
      <c r="R14" s="121"/>
      <c r="S14" s="121"/>
      <c r="T14" s="121"/>
      <c r="U14" s="121"/>
      <c r="V14" s="121"/>
      <c r="W14" s="121"/>
      <c r="X14" s="121"/>
      <c r="Y14" s="121"/>
      <c r="Z14" s="121"/>
    </row>
    <row r="15" spans="1:26" ht="25.5" customHeight="1" x14ac:dyDescent="0.2">
      <c r="A15" s="135" t="s">
        <v>131</v>
      </c>
      <c r="B15" s="136" t="s">
        <v>132</v>
      </c>
      <c r="C15" s="135" t="s">
        <v>21</v>
      </c>
      <c r="D15" s="135" t="s">
        <v>133</v>
      </c>
      <c r="E15" s="137" t="s">
        <v>77</v>
      </c>
      <c r="F15" s="136">
        <v>241.84</v>
      </c>
      <c r="G15" s="138">
        <v>1.72</v>
      </c>
      <c r="H15" s="138">
        <v>1.73</v>
      </c>
      <c r="I15" s="138">
        <v>0</v>
      </c>
      <c r="J15" s="138">
        <v>0.43</v>
      </c>
      <c r="K15" s="138">
        <v>2.16</v>
      </c>
      <c r="L15" s="138">
        <v>418.38319999999999</v>
      </c>
      <c r="M15" s="138">
        <v>0</v>
      </c>
      <c r="N15" s="138">
        <v>103.9868</v>
      </c>
      <c r="O15" s="138">
        <v>522.37</v>
      </c>
      <c r="P15" s="121"/>
      <c r="Q15" s="121"/>
      <c r="R15" s="121"/>
      <c r="S15" s="121"/>
      <c r="T15" s="121"/>
      <c r="U15" s="121"/>
      <c r="V15" s="121"/>
      <c r="W15" s="121"/>
      <c r="X15" s="121"/>
      <c r="Y15" s="121"/>
      <c r="Z15" s="121"/>
    </row>
    <row r="16" spans="1:26" ht="25.5" customHeight="1" x14ac:dyDescent="0.2">
      <c r="A16" s="135" t="s">
        <v>137</v>
      </c>
      <c r="B16" s="136" t="s">
        <v>138</v>
      </c>
      <c r="C16" s="135" t="s">
        <v>21</v>
      </c>
      <c r="D16" s="135" t="s">
        <v>139</v>
      </c>
      <c r="E16" s="137" t="s">
        <v>77</v>
      </c>
      <c r="F16" s="136">
        <v>80.92</v>
      </c>
      <c r="G16" s="138">
        <v>20.399999999999999</v>
      </c>
      <c r="H16" s="138">
        <v>20.46</v>
      </c>
      <c r="I16" s="138">
        <v>0</v>
      </c>
      <c r="J16" s="138">
        <v>5.18</v>
      </c>
      <c r="K16" s="138">
        <v>25.64</v>
      </c>
      <c r="L16" s="138">
        <v>1655.6232</v>
      </c>
      <c r="M16" s="138">
        <v>0</v>
      </c>
      <c r="N16" s="138">
        <v>419.15679999999998</v>
      </c>
      <c r="O16" s="138">
        <v>2074.7800000000002</v>
      </c>
      <c r="P16" s="121"/>
      <c r="Q16" s="121"/>
      <c r="R16" s="121"/>
      <c r="S16" s="121"/>
      <c r="T16" s="121"/>
      <c r="U16" s="121"/>
      <c r="V16" s="121"/>
      <c r="W16" s="121"/>
      <c r="X16" s="121"/>
      <c r="Y16" s="121"/>
      <c r="Z16" s="121"/>
    </row>
    <row r="17" spans="1:26" ht="25.5" customHeight="1" x14ac:dyDescent="0.2">
      <c r="A17" s="135" t="s">
        <v>143</v>
      </c>
      <c r="B17" s="136" t="s">
        <v>144</v>
      </c>
      <c r="C17" s="135" t="s">
        <v>21</v>
      </c>
      <c r="D17" s="135" t="s">
        <v>145</v>
      </c>
      <c r="E17" s="137" t="s">
        <v>77</v>
      </c>
      <c r="F17" s="136">
        <v>17.2</v>
      </c>
      <c r="G17" s="138">
        <v>22.04</v>
      </c>
      <c r="H17" s="138">
        <v>22.17</v>
      </c>
      <c r="I17" s="138">
        <v>0</v>
      </c>
      <c r="J17" s="138">
        <v>5.53</v>
      </c>
      <c r="K17" s="138">
        <v>27.7</v>
      </c>
      <c r="L17" s="138">
        <v>381.32400000000001</v>
      </c>
      <c r="M17" s="138">
        <v>0</v>
      </c>
      <c r="N17" s="138">
        <v>95.116</v>
      </c>
      <c r="O17" s="138">
        <v>476.44</v>
      </c>
      <c r="P17" s="121"/>
      <c r="Q17" s="121"/>
      <c r="R17" s="121"/>
      <c r="S17" s="121"/>
      <c r="T17" s="121"/>
      <c r="U17" s="121"/>
      <c r="V17" s="121"/>
      <c r="W17" s="121"/>
      <c r="X17" s="121"/>
      <c r="Y17" s="121"/>
      <c r="Z17" s="121"/>
    </row>
    <row r="18" spans="1:26" ht="25.5" customHeight="1" x14ac:dyDescent="0.2">
      <c r="A18" s="135" t="s">
        <v>149</v>
      </c>
      <c r="B18" s="136" t="s">
        <v>150</v>
      </c>
      <c r="C18" s="135" t="s">
        <v>21</v>
      </c>
      <c r="D18" s="135" t="s">
        <v>151</v>
      </c>
      <c r="E18" s="137" t="s">
        <v>77</v>
      </c>
      <c r="F18" s="136">
        <v>31.05</v>
      </c>
      <c r="G18" s="138">
        <v>8.5299999999999994</v>
      </c>
      <c r="H18" s="138">
        <v>8.59</v>
      </c>
      <c r="I18" s="138">
        <v>0</v>
      </c>
      <c r="J18" s="138">
        <v>2.13</v>
      </c>
      <c r="K18" s="138">
        <v>10.72</v>
      </c>
      <c r="L18" s="138">
        <v>266.71949999999998</v>
      </c>
      <c r="M18" s="138">
        <v>0</v>
      </c>
      <c r="N18" s="138">
        <v>66.130499999999998</v>
      </c>
      <c r="O18" s="138">
        <v>332.85</v>
      </c>
      <c r="P18" s="121"/>
      <c r="Q18" s="121"/>
      <c r="R18" s="121"/>
      <c r="S18" s="121"/>
      <c r="T18" s="121"/>
      <c r="U18" s="121"/>
      <c r="V18" s="121"/>
      <c r="W18" s="121"/>
      <c r="X18" s="121"/>
      <c r="Y18" s="121"/>
      <c r="Z18" s="121"/>
    </row>
    <row r="19" spans="1:26" ht="25.5" customHeight="1" x14ac:dyDescent="0.2">
      <c r="A19" s="135" t="s">
        <v>153</v>
      </c>
      <c r="B19" s="136" t="s">
        <v>154</v>
      </c>
      <c r="C19" s="135" t="s">
        <v>21</v>
      </c>
      <c r="D19" s="135" t="s">
        <v>155</v>
      </c>
      <c r="E19" s="137" t="s">
        <v>77</v>
      </c>
      <c r="F19" s="136">
        <v>80.92</v>
      </c>
      <c r="G19" s="138">
        <v>10.220000000000001</v>
      </c>
      <c r="H19" s="138">
        <v>10.25</v>
      </c>
      <c r="I19" s="138">
        <v>0</v>
      </c>
      <c r="J19" s="138">
        <v>2.59</v>
      </c>
      <c r="K19" s="138">
        <v>12.84</v>
      </c>
      <c r="L19" s="138">
        <v>829.43</v>
      </c>
      <c r="M19" s="138">
        <v>0</v>
      </c>
      <c r="N19" s="138">
        <v>209.58</v>
      </c>
      <c r="O19" s="138">
        <v>1039.01</v>
      </c>
      <c r="P19" s="121"/>
      <c r="Q19" s="121"/>
      <c r="R19" s="121"/>
      <c r="S19" s="121"/>
      <c r="T19" s="121"/>
      <c r="U19" s="121"/>
      <c r="V19" s="121"/>
      <c r="W19" s="121"/>
      <c r="X19" s="121"/>
      <c r="Y19" s="121"/>
      <c r="Z19" s="121"/>
    </row>
    <row r="20" spans="1:26" ht="25.5" customHeight="1" x14ac:dyDescent="0.2">
      <c r="A20" s="135" t="s">
        <v>156</v>
      </c>
      <c r="B20" s="136" t="s">
        <v>157</v>
      </c>
      <c r="C20" s="135" t="s">
        <v>21</v>
      </c>
      <c r="D20" s="135" t="s">
        <v>158</v>
      </c>
      <c r="E20" s="137" t="s">
        <v>159</v>
      </c>
      <c r="F20" s="136">
        <v>4</v>
      </c>
      <c r="G20" s="138">
        <v>8.2899999999999991</v>
      </c>
      <c r="H20" s="138">
        <v>8.41</v>
      </c>
      <c r="I20" s="138">
        <v>0</v>
      </c>
      <c r="J20" s="138">
        <v>2.0099999999999998</v>
      </c>
      <c r="K20" s="138">
        <v>10.42</v>
      </c>
      <c r="L20" s="138">
        <v>33.64</v>
      </c>
      <c r="M20" s="138">
        <v>0</v>
      </c>
      <c r="N20" s="138">
        <v>8.0399999999999991</v>
      </c>
      <c r="O20" s="138">
        <v>41.68</v>
      </c>
      <c r="P20" s="121"/>
      <c r="Q20" s="121"/>
      <c r="R20" s="121"/>
      <c r="S20" s="121"/>
      <c r="T20" s="121"/>
      <c r="U20" s="121"/>
      <c r="V20" s="121"/>
      <c r="W20" s="121"/>
      <c r="X20" s="121"/>
      <c r="Y20" s="121"/>
      <c r="Z20" s="121"/>
    </row>
    <row r="21" spans="1:26" ht="25.5" customHeight="1" x14ac:dyDescent="0.2">
      <c r="A21" s="135" t="s">
        <v>163</v>
      </c>
      <c r="B21" s="136" t="s">
        <v>164</v>
      </c>
      <c r="C21" s="135" t="s">
        <v>21</v>
      </c>
      <c r="D21" s="135" t="s">
        <v>165</v>
      </c>
      <c r="E21" s="137" t="s">
        <v>70</v>
      </c>
      <c r="F21" s="136">
        <v>8.39</v>
      </c>
      <c r="G21" s="138">
        <v>50.69</v>
      </c>
      <c r="H21" s="138">
        <v>50.63</v>
      </c>
      <c r="I21" s="138">
        <v>0</v>
      </c>
      <c r="J21" s="138">
        <v>13.08</v>
      </c>
      <c r="K21" s="138">
        <v>63.71</v>
      </c>
      <c r="L21" s="138">
        <v>424.78570000000002</v>
      </c>
      <c r="M21" s="138">
        <v>0</v>
      </c>
      <c r="N21" s="138">
        <v>109.7343</v>
      </c>
      <c r="O21" s="138">
        <v>534.52</v>
      </c>
      <c r="P21" s="121"/>
      <c r="Q21" s="121"/>
      <c r="R21" s="121"/>
      <c r="S21" s="121"/>
      <c r="T21" s="121"/>
      <c r="U21" s="121"/>
      <c r="V21" s="121"/>
      <c r="W21" s="121"/>
      <c r="X21" s="121"/>
      <c r="Y21" s="121"/>
      <c r="Z21" s="121"/>
    </row>
    <row r="22" spans="1:26" ht="25.5" customHeight="1" x14ac:dyDescent="0.2">
      <c r="A22" s="135" t="s">
        <v>167</v>
      </c>
      <c r="B22" s="136" t="s">
        <v>168</v>
      </c>
      <c r="C22" s="135" t="s">
        <v>21</v>
      </c>
      <c r="D22" s="135" t="s">
        <v>169</v>
      </c>
      <c r="E22" s="137" t="s">
        <v>159</v>
      </c>
      <c r="F22" s="136">
        <v>1</v>
      </c>
      <c r="G22" s="138">
        <v>11.38</v>
      </c>
      <c r="H22" s="138">
        <v>11.55</v>
      </c>
      <c r="I22" s="138">
        <v>0</v>
      </c>
      <c r="J22" s="138">
        <v>2.75</v>
      </c>
      <c r="K22" s="138">
        <v>14.3</v>
      </c>
      <c r="L22" s="138">
        <v>11.55</v>
      </c>
      <c r="M22" s="138">
        <v>0</v>
      </c>
      <c r="N22" s="138">
        <v>2.75</v>
      </c>
      <c r="O22" s="138">
        <v>14.3</v>
      </c>
      <c r="P22" s="121"/>
      <c r="Q22" s="121"/>
      <c r="R22" s="121"/>
      <c r="S22" s="121"/>
      <c r="T22" s="121"/>
      <c r="U22" s="121"/>
      <c r="V22" s="121"/>
      <c r="W22" s="121"/>
      <c r="X22" s="121"/>
      <c r="Y22" s="121"/>
      <c r="Z22" s="121"/>
    </row>
    <row r="23" spans="1:26" ht="25.5" customHeight="1" x14ac:dyDescent="0.2">
      <c r="A23" s="135" t="s">
        <v>171</v>
      </c>
      <c r="B23" s="136" t="s">
        <v>168</v>
      </c>
      <c r="C23" s="135" t="s">
        <v>21</v>
      </c>
      <c r="D23" s="135" t="s">
        <v>169</v>
      </c>
      <c r="E23" s="137" t="s">
        <v>159</v>
      </c>
      <c r="F23" s="136">
        <v>4</v>
      </c>
      <c r="G23" s="138">
        <v>11.38</v>
      </c>
      <c r="H23" s="138">
        <v>11.55</v>
      </c>
      <c r="I23" s="138">
        <v>0</v>
      </c>
      <c r="J23" s="138">
        <v>2.75</v>
      </c>
      <c r="K23" s="138">
        <v>14.3</v>
      </c>
      <c r="L23" s="138">
        <v>46.2</v>
      </c>
      <c r="M23" s="138">
        <v>0</v>
      </c>
      <c r="N23" s="138">
        <v>11</v>
      </c>
      <c r="O23" s="138">
        <v>57.2</v>
      </c>
      <c r="P23" s="121"/>
      <c r="Q23" s="121"/>
      <c r="R23" s="121"/>
      <c r="S23" s="121"/>
      <c r="T23" s="121"/>
      <c r="U23" s="121"/>
      <c r="V23" s="121"/>
      <c r="W23" s="121"/>
      <c r="X23" s="121"/>
      <c r="Y23" s="121"/>
      <c r="Z23" s="121"/>
    </row>
    <row r="24" spans="1:26" ht="25.5" customHeight="1" x14ac:dyDescent="0.2">
      <c r="A24" s="135" t="s">
        <v>172</v>
      </c>
      <c r="B24" s="136" t="s">
        <v>168</v>
      </c>
      <c r="C24" s="135" t="s">
        <v>21</v>
      </c>
      <c r="D24" s="135" t="s">
        <v>169</v>
      </c>
      <c r="E24" s="137" t="s">
        <v>159</v>
      </c>
      <c r="F24" s="136">
        <v>4</v>
      </c>
      <c r="G24" s="138">
        <v>11.38</v>
      </c>
      <c r="H24" s="138">
        <v>11.55</v>
      </c>
      <c r="I24" s="138">
        <v>0</v>
      </c>
      <c r="J24" s="138">
        <v>2.75</v>
      </c>
      <c r="K24" s="138">
        <v>14.3</v>
      </c>
      <c r="L24" s="138">
        <v>46.2</v>
      </c>
      <c r="M24" s="138">
        <v>0</v>
      </c>
      <c r="N24" s="138">
        <v>11</v>
      </c>
      <c r="O24" s="138">
        <v>57.2</v>
      </c>
      <c r="P24" s="121"/>
      <c r="Q24" s="121"/>
      <c r="R24" s="121"/>
      <c r="S24" s="121"/>
      <c r="T24" s="121"/>
      <c r="U24" s="121"/>
      <c r="V24" s="121"/>
      <c r="W24" s="121"/>
      <c r="X24" s="121"/>
      <c r="Y24" s="121"/>
      <c r="Z24" s="121"/>
    </row>
    <row r="25" spans="1:26" ht="24" customHeight="1" x14ac:dyDescent="0.2">
      <c r="A25" s="135" t="s">
        <v>173</v>
      </c>
      <c r="B25" s="136" t="s">
        <v>174</v>
      </c>
      <c r="C25" s="135" t="s">
        <v>63</v>
      </c>
      <c r="D25" s="135" t="s">
        <v>175</v>
      </c>
      <c r="E25" s="137" t="s">
        <v>176</v>
      </c>
      <c r="F25" s="136">
        <v>37.450000000000003</v>
      </c>
      <c r="G25" s="138">
        <v>280.27999999999997</v>
      </c>
      <c r="H25" s="138">
        <v>279.22000000000003</v>
      </c>
      <c r="I25" s="138">
        <v>0</v>
      </c>
      <c r="J25" s="138">
        <v>73.09</v>
      </c>
      <c r="K25" s="138">
        <v>352.31</v>
      </c>
      <c r="L25" s="138">
        <v>10456.789000000001</v>
      </c>
      <c r="M25" s="138">
        <v>0</v>
      </c>
      <c r="N25" s="138">
        <v>2737.2109999999998</v>
      </c>
      <c r="O25" s="138">
        <v>13194</v>
      </c>
      <c r="P25" s="121"/>
      <c r="Q25" s="121"/>
      <c r="R25" s="121"/>
      <c r="S25" s="121"/>
      <c r="T25" s="121"/>
      <c r="U25" s="121"/>
      <c r="V25" s="121"/>
      <c r="W25" s="121"/>
      <c r="X25" s="121"/>
      <c r="Y25" s="121"/>
      <c r="Z25" s="121"/>
    </row>
    <row r="26" spans="1:26" ht="24" customHeight="1" x14ac:dyDescent="0.2">
      <c r="A26" s="132" t="s">
        <v>178</v>
      </c>
      <c r="B26" s="132"/>
      <c r="C26" s="132"/>
      <c r="D26" s="132" t="s">
        <v>179</v>
      </c>
      <c r="E26" s="132"/>
      <c r="F26" s="133"/>
      <c r="G26" s="133"/>
      <c r="H26" s="132"/>
      <c r="I26" s="132"/>
      <c r="J26" s="132"/>
      <c r="K26" s="132"/>
      <c r="L26" s="132"/>
      <c r="M26" s="132"/>
      <c r="N26" s="132"/>
      <c r="O26" s="134">
        <v>612.88</v>
      </c>
      <c r="P26" s="121"/>
      <c r="Q26" s="121"/>
      <c r="R26" s="121"/>
      <c r="S26" s="121"/>
      <c r="T26" s="121"/>
      <c r="U26" s="121"/>
      <c r="V26" s="121"/>
      <c r="W26" s="121"/>
      <c r="X26" s="121"/>
      <c r="Y26" s="121"/>
      <c r="Z26" s="121"/>
    </row>
    <row r="27" spans="1:26" ht="25.5" customHeight="1" x14ac:dyDescent="0.2">
      <c r="A27" s="135" t="s">
        <v>180</v>
      </c>
      <c r="B27" s="136" t="s">
        <v>181</v>
      </c>
      <c r="C27" s="135" t="s">
        <v>21</v>
      </c>
      <c r="D27" s="135" t="s">
        <v>182</v>
      </c>
      <c r="E27" s="137" t="s">
        <v>70</v>
      </c>
      <c r="F27" s="136">
        <v>5.96</v>
      </c>
      <c r="G27" s="138">
        <v>75.75</v>
      </c>
      <c r="H27" s="138">
        <v>74.989999999999995</v>
      </c>
      <c r="I27" s="138">
        <v>0</v>
      </c>
      <c r="J27" s="138">
        <v>20.22</v>
      </c>
      <c r="K27" s="138">
        <v>95.21</v>
      </c>
      <c r="L27" s="138">
        <v>446.94040000000001</v>
      </c>
      <c r="M27" s="138">
        <v>0</v>
      </c>
      <c r="N27" s="138">
        <v>120.50960000000001</v>
      </c>
      <c r="O27" s="138">
        <v>567.45000000000005</v>
      </c>
      <c r="P27" s="121"/>
      <c r="Q27" s="121"/>
      <c r="R27" s="121"/>
      <c r="S27" s="121"/>
      <c r="T27" s="121"/>
      <c r="U27" s="121"/>
      <c r="V27" s="121"/>
      <c r="W27" s="121"/>
      <c r="X27" s="121"/>
      <c r="Y27" s="121"/>
      <c r="Z27" s="121"/>
    </row>
    <row r="28" spans="1:26" ht="39" customHeight="1" x14ac:dyDescent="0.2">
      <c r="A28" s="135" t="s">
        <v>185</v>
      </c>
      <c r="B28" s="136" t="s">
        <v>186</v>
      </c>
      <c r="C28" s="135" t="s">
        <v>21</v>
      </c>
      <c r="D28" s="135" t="s">
        <v>187</v>
      </c>
      <c r="E28" s="137" t="s">
        <v>70</v>
      </c>
      <c r="F28" s="136">
        <v>3.9</v>
      </c>
      <c r="G28" s="138">
        <v>9.27</v>
      </c>
      <c r="H28" s="138">
        <v>3.41</v>
      </c>
      <c r="I28" s="138">
        <v>0</v>
      </c>
      <c r="J28" s="138">
        <v>8.24</v>
      </c>
      <c r="K28" s="138">
        <v>11.65</v>
      </c>
      <c r="L28" s="138">
        <v>13.298999999999999</v>
      </c>
      <c r="M28" s="138">
        <v>0</v>
      </c>
      <c r="N28" s="138">
        <v>32.131</v>
      </c>
      <c r="O28" s="138">
        <v>45.43</v>
      </c>
      <c r="P28" s="121"/>
      <c r="Q28" s="121"/>
      <c r="R28" s="121"/>
      <c r="S28" s="121"/>
      <c r="T28" s="121"/>
      <c r="U28" s="121"/>
      <c r="V28" s="121"/>
      <c r="W28" s="121"/>
      <c r="X28" s="121"/>
      <c r="Y28" s="121"/>
      <c r="Z28" s="121"/>
    </row>
    <row r="29" spans="1:26" ht="24" customHeight="1" x14ac:dyDescent="0.2">
      <c r="A29" s="132" t="s">
        <v>201</v>
      </c>
      <c r="B29" s="132"/>
      <c r="C29" s="132"/>
      <c r="D29" s="132" t="s">
        <v>202</v>
      </c>
      <c r="E29" s="132"/>
      <c r="F29" s="133"/>
      <c r="G29" s="133"/>
      <c r="H29" s="132"/>
      <c r="I29" s="132"/>
      <c r="J29" s="132"/>
      <c r="K29" s="132"/>
      <c r="L29" s="132"/>
      <c r="M29" s="132"/>
      <c r="N29" s="132"/>
      <c r="O29" s="134">
        <v>6968.47</v>
      </c>
      <c r="P29" s="121"/>
      <c r="Q29" s="121"/>
      <c r="R29" s="121"/>
      <c r="S29" s="121"/>
      <c r="T29" s="121"/>
      <c r="U29" s="121"/>
      <c r="V29" s="121"/>
      <c r="W29" s="121"/>
      <c r="X29" s="121"/>
      <c r="Y29" s="121"/>
      <c r="Z29" s="121"/>
    </row>
    <row r="30" spans="1:26" ht="39" customHeight="1" x14ac:dyDescent="0.2">
      <c r="A30" s="135" t="s">
        <v>203</v>
      </c>
      <c r="B30" s="136" t="s">
        <v>67</v>
      </c>
      <c r="C30" s="135" t="s">
        <v>21</v>
      </c>
      <c r="D30" s="135" t="s">
        <v>68</v>
      </c>
      <c r="E30" s="137" t="s">
        <v>70</v>
      </c>
      <c r="F30" s="136">
        <v>0.32</v>
      </c>
      <c r="G30" s="138">
        <v>361.86</v>
      </c>
      <c r="H30" s="138">
        <v>73.14</v>
      </c>
      <c r="I30" s="138">
        <v>0</v>
      </c>
      <c r="J30" s="138">
        <v>381.71</v>
      </c>
      <c r="K30" s="138">
        <v>454.85</v>
      </c>
      <c r="L30" s="138">
        <v>23.404800000000002</v>
      </c>
      <c r="M30" s="138">
        <v>0</v>
      </c>
      <c r="N30" s="138">
        <v>122.1452</v>
      </c>
      <c r="O30" s="138">
        <v>145.55000000000001</v>
      </c>
      <c r="P30" s="121"/>
      <c r="Q30" s="121"/>
      <c r="R30" s="121"/>
      <c r="S30" s="121"/>
      <c r="T30" s="121"/>
      <c r="U30" s="121"/>
      <c r="V30" s="121"/>
      <c r="W30" s="121"/>
      <c r="X30" s="121"/>
      <c r="Y30" s="121"/>
      <c r="Z30" s="121"/>
    </row>
    <row r="31" spans="1:26" ht="39" customHeight="1" x14ac:dyDescent="0.2">
      <c r="A31" s="135" t="s">
        <v>217</v>
      </c>
      <c r="B31" s="136" t="s">
        <v>218</v>
      </c>
      <c r="C31" s="135" t="s">
        <v>21</v>
      </c>
      <c r="D31" s="135" t="s">
        <v>219</v>
      </c>
      <c r="E31" s="137" t="s">
        <v>70</v>
      </c>
      <c r="F31" s="136">
        <v>2.4300000000000002</v>
      </c>
      <c r="G31" s="138">
        <v>442.55</v>
      </c>
      <c r="H31" s="138">
        <v>61.76</v>
      </c>
      <c r="I31" s="138">
        <v>0</v>
      </c>
      <c r="J31" s="138">
        <v>494.52</v>
      </c>
      <c r="K31" s="138">
        <v>556.28</v>
      </c>
      <c r="L31" s="138">
        <v>150.07679999999999</v>
      </c>
      <c r="M31" s="138">
        <v>0</v>
      </c>
      <c r="N31" s="138">
        <v>1201.6831999999999</v>
      </c>
      <c r="O31" s="138">
        <v>1351.76</v>
      </c>
      <c r="P31" s="121"/>
      <c r="Q31" s="121"/>
      <c r="R31" s="121"/>
      <c r="S31" s="121"/>
      <c r="T31" s="121"/>
      <c r="U31" s="121"/>
      <c r="V31" s="121"/>
      <c r="W31" s="121"/>
      <c r="X31" s="121"/>
      <c r="Y31" s="121"/>
      <c r="Z31" s="121"/>
    </row>
    <row r="32" spans="1:26" ht="25.5" customHeight="1" x14ac:dyDescent="0.2">
      <c r="A32" s="135" t="s">
        <v>225</v>
      </c>
      <c r="B32" s="136" t="s">
        <v>226</v>
      </c>
      <c r="C32" s="135" t="s">
        <v>21</v>
      </c>
      <c r="D32" s="135" t="s">
        <v>227</v>
      </c>
      <c r="E32" s="137" t="s">
        <v>70</v>
      </c>
      <c r="F32" s="136">
        <v>2.4300000000000002</v>
      </c>
      <c r="G32" s="138">
        <v>262.19</v>
      </c>
      <c r="H32" s="138">
        <v>264.39999999999998</v>
      </c>
      <c r="I32" s="138">
        <v>0</v>
      </c>
      <c r="J32" s="138">
        <v>65.17</v>
      </c>
      <c r="K32" s="138">
        <v>329.57</v>
      </c>
      <c r="L32" s="138">
        <v>642.49199999999996</v>
      </c>
      <c r="M32" s="138">
        <v>0</v>
      </c>
      <c r="N32" s="138">
        <v>158.358</v>
      </c>
      <c r="O32" s="138">
        <v>800.85</v>
      </c>
      <c r="P32" s="121"/>
      <c r="Q32" s="121"/>
      <c r="R32" s="121"/>
      <c r="S32" s="121"/>
      <c r="T32" s="121"/>
      <c r="U32" s="121"/>
      <c r="V32" s="121"/>
      <c r="W32" s="121"/>
      <c r="X32" s="121"/>
      <c r="Y32" s="121"/>
      <c r="Z32" s="121"/>
    </row>
    <row r="33" spans="1:26" ht="39" customHeight="1" x14ac:dyDescent="0.2">
      <c r="A33" s="135" t="s">
        <v>232</v>
      </c>
      <c r="B33" s="136" t="s">
        <v>233</v>
      </c>
      <c r="C33" s="135" t="s">
        <v>21</v>
      </c>
      <c r="D33" s="135" t="s">
        <v>234</v>
      </c>
      <c r="E33" s="137" t="s">
        <v>77</v>
      </c>
      <c r="F33" s="136">
        <v>8.64</v>
      </c>
      <c r="G33" s="138">
        <v>62.61</v>
      </c>
      <c r="H33" s="138">
        <v>38.53</v>
      </c>
      <c r="I33" s="138">
        <v>0</v>
      </c>
      <c r="J33" s="138">
        <v>40.17</v>
      </c>
      <c r="K33" s="138">
        <v>78.7</v>
      </c>
      <c r="L33" s="138">
        <v>332.89920000000001</v>
      </c>
      <c r="M33" s="138">
        <v>0</v>
      </c>
      <c r="N33" s="138">
        <v>347.06079999999997</v>
      </c>
      <c r="O33" s="138">
        <v>679.96</v>
      </c>
      <c r="P33" s="121"/>
      <c r="Q33" s="121"/>
      <c r="R33" s="121"/>
      <c r="S33" s="121"/>
      <c r="T33" s="121"/>
      <c r="U33" s="121"/>
      <c r="V33" s="121"/>
      <c r="W33" s="121"/>
      <c r="X33" s="121"/>
      <c r="Y33" s="121"/>
      <c r="Z33" s="121"/>
    </row>
    <row r="34" spans="1:26" ht="39" customHeight="1" x14ac:dyDescent="0.2">
      <c r="A34" s="135" t="s">
        <v>246</v>
      </c>
      <c r="B34" s="136" t="s">
        <v>247</v>
      </c>
      <c r="C34" s="135" t="s">
        <v>21</v>
      </c>
      <c r="D34" s="135" t="s">
        <v>248</v>
      </c>
      <c r="E34" s="137" t="s">
        <v>80</v>
      </c>
      <c r="F34" s="136">
        <v>136.08000000000001</v>
      </c>
      <c r="G34" s="138">
        <v>9.8699999999999992</v>
      </c>
      <c r="H34" s="138">
        <v>1.33</v>
      </c>
      <c r="I34" s="138">
        <v>0</v>
      </c>
      <c r="J34" s="138">
        <v>11.07</v>
      </c>
      <c r="K34" s="138">
        <v>12.4</v>
      </c>
      <c r="L34" s="138">
        <v>180.9864</v>
      </c>
      <c r="M34" s="138">
        <v>0</v>
      </c>
      <c r="N34" s="138">
        <v>1506.4036000000001</v>
      </c>
      <c r="O34" s="138">
        <v>1687.39</v>
      </c>
      <c r="P34" s="121"/>
      <c r="Q34" s="121"/>
      <c r="R34" s="121"/>
      <c r="S34" s="121"/>
      <c r="T34" s="121"/>
      <c r="U34" s="121"/>
      <c r="V34" s="121"/>
      <c r="W34" s="121"/>
      <c r="X34" s="121"/>
      <c r="Y34" s="121"/>
      <c r="Z34" s="121"/>
    </row>
    <row r="35" spans="1:26" ht="39" customHeight="1" x14ac:dyDescent="0.2">
      <c r="A35" s="135" t="s">
        <v>260</v>
      </c>
      <c r="B35" s="136" t="s">
        <v>261</v>
      </c>
      <c r="C35" s="135" t="s">
        <v>21</v>
      </c>
      <c r="D35" s="135" t="s">
        <v>262</v>
      </c>
      <c r="E35" s="137" t="s">
        <v>80</v>
      </c>
      <c r="F35" s="136">
        <v>58.32</v>
      </c>
      <c r="G35" s="138">
        <v>11.8</v>
      </c>
      <c r="H35" s="138">
        <v>3.1</v>
      </c>
      <c r="I35" s="138">
        <v>0</v>
      </c>
      <c r="J35" s="138">
        <v>11.73</v>
      </c>
      <c r="K35" s="138">
        <v>14.83</v>
      </c>
      <c r="L35" s="138">
        <v>180.792</v>
      </c>
      <c r="M35" s="138">
        <v>0</v>
      </c>
      <c r="N35" s="138">
        <v>684.08799999999997</v>
      </c>
      <c r="O35" s="138">
        <v>864.88</v>
      </c>
      <c r="P35" s="121"/>
      <c r="Q35" s="121"/>
      <c r="R35" s="121"/>
      <c r="S35" s="121"/>
      <c r="T35" s="121"/>
      <c r="U35" s="121"/>
      <c r="V35" s="121"/>
      <c r="W35" s="121"/>
      <c r="X35" s="121"/>
      <c r="Y35" s="121"/>
      <c r="Z35" s="121"/>
    </row>
    <row r="36" spans="1:26" ht="39" customHeight="1" x14ac:dyDescent="0.2">
      <c r="A36" s="135" t="s">
        <v>266</v>
      </c>
      <c r="B36" s="136" t="s">
        <v>267</v>
      </c>
      <c r="C36" s="135" t="s">
        <v>21</v>
      </c>
      <c r="D36" s="135" t="s">
        <v>268</v>
      </c>
      <c r="E36" s="137" t="s">
        <v>70</v>
      </c>
      <c r="F36" s="136">
        <v>1.35</v>
      </c>
      <c r="G36" s="138">
        <v>847.46</v>
      </c>
      <c r="H36" s="138">
        <v>370.03</v>
      </c>
      <c r="I36" s="138">
        <v>0</v>
      </c>
      <c r="J36" s="138">
        <v>695.22</v>
      </c>
      <c r="K36" s="138">
        <v>1065.25</v>
      </c>
      <c r="L36" s="138">
        <v>499.54050000000001</v>
      </c>
      <c r="M36" s="138">
        <v>0</v>
      </c>
      <c r="N36" s="138">
        <v>938.53949999999998</v>
      </c>
      <c r="O36" s="138">
        <v>1438.08</v>
      </c>
      <c r="P36" s="121"/>
      <c r="Q36" s="121"/>
      <c r="R36" s="121"/>
      <c r="S36" s="121"/>
      <c r="T36" s="121"/>
      <c r="U36" s="121"/>
      <c r="V36" s="121"/>
      <c r="W36" s="121"/>
      <c r="X36" s="121"/>
      <c r="Y36" s="121"/>
      <c r="Z36" s="121"/>
    </row>
    <row r="37" spans="1:26" ht="24" customHeight="1" x14ac:dyDescent="0.2">
      <c r="A37" s="132" t="s">
        <v>274</v>
      </c>
      <c r="B37" s="132"/>
      <c r="C37" s="132"/>
      <c r="D37" s="132" t="s">
        <v>275</v>
      </c>
      <c r="E37" s="132"/>
      <c r="F37" s="133"/>
      <c r="G37" s="133"/>
      <c r="H37" s="132"/>
      <c r="I37" s="132"/>
      <c r="J37" s="132"/>
      <c r="K37" s="132"/>
      <c r="L37" s="132"/>
      <c r="M37" s="132"/>
      <c r="N37" s="132"/>
      <c r="O37" s="134">
        <v>15867.99</v>
      </c>
      <c r="P37" s="121"/>
      <c r="Q37" s="121"/>
      <c r="R37" s="121"/>
      <c r="S37" s="121"/>
      <c r="T37" s="121"/>
      <c r="U37" s="121"/>
      <c r="V37" s="121"/>
      <c r="W37" s="121"/>
      <c r="X37" s="121"/>
      <c r="Y37" s="121"/>
      <c r="Z37" s="121"/>
    </row>
    <row r="38" spans="1:26" ht="39" customHeight="1" x14ac:dyDescent="0.2">
      <c r="A38" s="135" t="s">
        <v>276</v>
      </c>
      <c r="B38" s="136" t="s">
        <v>218</v>
      </c>
      <c r="C38" s="135" t="s">
        <v>21</v>
      </c>
      <c r="D38" s="135" t="s">
        <v>219</v>
      </c>
      <c r="E38" s="137" t="s">
        <v>70</v>
      </c>
      <c r="F38" s="136">
        <v>1.93</v>
      </c>
      <c r="G38" s="138">
        <v>442.55</v>
      </c>
      <c r="H38" s="138">
        <v>61.76</v>
      </c>
      <c r="I38" s="138">
        <v>0</v>
      </c>
      <c r="J38" s="138">
        <v>494.52</v>
      </c>
      <c r="K38" s="138">
        <v>556.28</v>
      </c>
      <c r="L38" s="138">
        <v>119.1968</v>
      </c>
      <c r="M38" s="138">
        <v>0</v>
      </c>
      <c r="N38" s="138">
        <v>954.42319999999995</v>
      </c>
      <c r="O38" s="138">
        <v>1073.6199999999999</v>
      </c>
      <c r="P38" s="121"/>
      <c r="Q38" s="121"/>
      <c r="R38" s="121"/>
      <c r="S38" s="121"/>
      <c r="T38" s="121"/>
      <c r="U38" s="121"/>
      <c r="V38" s="121"/>
      <c r="W38" s="121"/>
      <c r="X38" s="121"/>
      <c r="Y38" s="121"/>
      <c r="Z38" s="121"/>
    </row>
    <row r="39" spans="1:26" ht="25.5" customHeight="1" x14ac:dyDescent="0.2">
      <c r="A39" s="135" t="s">
        <v>278</v>
      </c>
      <c r="B39" s="136" t="s">
        <v>226</v>
      </c>
      <c r="C39" s="135" t="s">
        <v>21</v>
      </c>
      <c r="D39" s="135" t="s">
        <v>227</v>
      </c>
      <c r="E39" s="137" t="s">
        <v>70</v>
      </c>
      <c r="F39" s="136">
        <v>1.93</v>
      </c>
      <c r="G39" s="138">
        <v>262.19</v>
      </c>
      <c r="H39" s="138">
        <v>264.39999999999998</v>
      </c>
      <c r="I39" s="138">
        <v>0</v>
      </c>
      <c r="J39" s="138">
        <v>65.17</v>
      </c>
      <c r="K39" s="138">
        <v>329.57</v>
      </c>
      <c r="L39" s="138">
        <v>510.29199999999997</v>
      </c>
      <c r="M39" s="138">
        <v>0</v>
      </c>
      <c r="N39" s="138">
        <v>125.77800000000001</v>
      </c>
      <c r="O39" s="138">
        <v>636.07000000000005</v>
      </c>
      <c r="P39" s="121"/>
      <c r="Q39" s="121"/>
      <c r="R39" s="121"/>
      <c r="S39" s="121"/>
      <c r="T39" s="121"/>
      <c r="U39" s="121"/>
      <c r="V39" s="121"/>
      <c r="W39" s="121"/>
      <c r="X39" s="121"/>
      <c r="Y39" s="121"/>
      <c r="Z39" s="121"/>
    </row>
    <row r="40" spans="1:26" ht="39" customHeight="1" x14ac:dyDescent="0.2">
      <c r="A40" s="135" t="s">
        <v>279</v>
      </c>
      <c r="B40" s="136" t="s">
        <v>280</v>
      </c>
      <c r="C40" s="135" t="s">
        <v>21</v>
      </c>
      <c r="D40" s="135" t="s">
        <v>281</v>
      </c>
      <c r="E40" s="137" t="s">
        <v>77</v>
      </c>
      <c r="F40" s="136">
        <v>50.46</v>
      </c>
      <c r="G40" s="138">
        <v>146.26</v>
      </c>
      <c r="H40" s="138">
        <v>89.69</v>
      </c>
      <c r="I40" s="138">
        <v>0</v>
      </c>
      <c r="J40" s="138">
        <v>94.15</v>
      </c>
      <c r="K40" s="138">
        <v>183.84</v>
      </c>
      <c r="L40" s="138">
        <v>4525.7574000000004</v>
      </c>
      <c r="M40" s="138">
        <v>0</v>
      </c>
      <c r="N40" s="138">
        <v>4750.8026</v>
      </c>
      <c r="O40" s="138">
        <v>9276.56</v>
      </c>
      <c r="P40" s="121"/>
      <c r="Q40" s="121"/>
      <c r="R40" s="121"/>
      <c r="S40" s="121"/>
      <c r="T40" s="121"/>
      <c r="U40" s="121"/>
      <c r="V40" s="121"/>
      <c r="W40" s="121"/>
      <c r="X40" s="121"/>
      <c r="Y40" s="121"/>
      <c r="Z40" s="121"/>
    </row>
    <row r="41" spans="1:26" ht="39" customHeight="1" x14ac:dyDescent="0.2">
      <c r="A41" s="135" t="s">
        <v>285</v>
      </c>
      <c r="B41" s="136" t="s">
        <v>247</v>
      </c>
      <c r="C41" s="135" t="s">
        <v>21</v>
      </c>
      <c r="D41" s="135" t="s">
        <v>248</v>
      </c>
      <c r="E41" s="137" t="s">
        <v>80</v>
      </c>
      <c r="F41" s="136">
        <v>108.41</v>
      </c>
      <c r="G41" s="138">
        <v>9.8699999999999992</v>
      </c>
      <c r="H41" s="138">
        <v>1.33</v>
      </c>
      <c r="I41" s="138">
        <v>0</v>
      </c>
      <c r="J41" s="138">
        <v>11.07</v>
      </c>
      <c r="K41" s="138">
        <v>12.4</v>
      </c>
      <c r="L41" s="138">
        <v>144.18530000000001</v>
      </c>
      <c r="M41" s="138">
        <v>0</v>
      </c>
      <c r="N41" s="138">
        <v>1200.0947000000001</v>
      </c>
      <c r="O41" s="138">
        <v>1344.28</v>
      </c>
      <c r="P41" s="121"/>
      <c r="Q41" s="121"/>
      <c r="R41" s="121"/>
      <c r="S41" s="121"/>
      <c r="T41" s="121"/>
      <c r="U41" s="121"/>
      <c r="V41" s="121"/>
      <c r="W41" s="121"/>
      <c r="X41" s="121"/>
      <c r="Y41" s="121"/>
      <c r="Z41" s="121"/>
    </row>
    <row r="42" spans="1:26" ht="39" customHeight="1" x14ac:dyDescent="0.2">
      <c r="A42" s="135" t="s">
        <v>287</v>
      </c>
      <c r="B42" s="136" t="s">
        <v>288</v>
      </c>
      <c r="C42" s="135" t="s">
        <v>21</v>
      </c>
      <c r="D42" s="135" t="s">
        <v>289</v>
      </c>
      <c r="E42" s="137" t="s">
        <v>80</v>
      </c>
      <c r="F42" s="136">
        <v>46.46</v>
      </c>
      <c r="G42" s="138">
        <v>12.5</v>
      </c>
      <c r="H42" s="138">
        <v>4.66</v>
      </c>
      <c r="I42" s="138">
        <v>0</v>
      </c>
      <c r="J42" s="138">
        <v>11.05</v>
      </c>
      <c r="K42" s="138">
        <v>15.71</v>
      </c>
      <c r="L42" s="138">
        <v>216.50360000000001</v>
      </c>
      <c r="M42" s="138">
        <v>0</v>
      </c>
      <c r="N42" s="138">
        <v>513.37639999999999</v>
      </c>
      <c r="O42" s="138">
        <v>729.88</v>
      </c>
      <c r="P42" s="121"/>
      <c r="Q42" s="121"/>
      <c r="R42" s="121"/>
      <c r="S42" s="121"/>
      <c r="T42" s="121"/>
      <c r="U42" s="121"/>
      <c r="V42" s="121"/>
      <c r="W42" s="121"/>
      <c r="X42" s="121"/>
      <c r="Y42" s="121"/>
      <c r="Z42" s="121"/>
    </row>
    <row r="43" spans="1:26" ht="51.75" customHeight="1" x14ac:dyDescent="0.2">
      <c r="A43" s="135" t="s">
        <v>293</v>
      </c>
      <c r="B43" s="136" t="s">
        <v>294</v>
      </c>
      <c r="C43" s="135" t="s">
        <v>21</v>
      </c>
      <c r="D43" s="135" t="s">
        <v>295</v>
      </c>
      <c r="E43" s="137" t="s">
        <v>77</v>
      </c>
      <c r="F43" s="136">
        <v>14.93</v>
      </c>
      <c r="G43" s="138">
        <v>149.61000000000001</v>
      </c>
      <c r="H43" s="138">
        <v>30.7</v>
      </c>
      <c r="I43" s="138">
        <v>0</v>
      </c>
      <c r="J43" s="138">
        <v>157.35</v>
      </c>
      <c r="K43" s="138">
        <v>188.05</v>
      </c>
      <c r="L43" s="138">
        <v>458.351</v>
      </c>
      <c r="M43" s="138">
        <v>0</v>
      </c>
      <c r="N43" s="138">
        <v>2349.2289999999998</v>
      </c>
      <c r="O43" s="138">
        <v>2807.58</v>
      </c>
      <c r="P43" s="121"/>
      <c r="Q43" s="121"/>
      <c r="R43" s="121"/>
      <c r="S43" s="121"/>
      <c r="T43" s="121"/>
      <c r="U43" s="121"/>
      <c r="V43" s="121"/>
      <c r="W43" s="121"/>
      <c r="X43" s="121"/>
      <c r="Y43" s="121"/>
      <c r="Z43" s="121"/>
    </row>
    <row r="44" spans="1:26" ht="24" customHeight="1" x14ac:dyDescent="0.2">
      <c r="A44" s="132" t="s">
        <v>307</v>
      </c>
      <c r="B44" s="132"/>
      <c r="C44" s="132"/>
      <c r="D44" s="132" t="s">
        <v>308</v>
      </c>
      <c r="E44" s="132"/>
      <c r="F44" s="133"/>
      <c r="G44" s="133"/>
      <c r="H44" s="132"/>
      <c r="I44" s="132"/>
      <c r="J44" s="132"/>
      <c r="K44" s="132"/>
      <c r="L44" s="132"/>
      <c r="M44" s="132"/>
      <c r="N44" s="132"/>
      <c r="O44" s="134">
        <v>19684.63</v>
      </c>
      <c r="P44" s="121"/>
      <c r="Q44" s="121"/>
      <c r="R44" s="121"/>
      <c r="S44" s="121"/>
      <c r="T44" s="121"/>
      <c r="U44" s="121"/>
      <c r="V44" s="121"/>
      <c r="W44" s="121"/>
      <c r="X44" s="121"/>
      <c r="Y44" s="121"/>
      <c r="Z44" s="121"/>
    </row>
    <row r="45" spans="1:26" ht="51.75" customHeight="1" x14ac:dyDescent="0.2">
      <c r="A45" s="135" t="s">
        <v>309</v>
      </c>
      <c r="B45" s="136" t="s">
        <v>310</v>
      </c>
      <c r="C45" s="135" t="s">
        <v>21</v>
      </c>
      <c r="D45" s="135" t="s">
        <v>311</v>
      </c>
      <c r="E45" s="137" t="s">
        <v>77</v>
      </c>
      <c r="F45" s="136">
        <v>130.61000000000001</v>
      </c>
      <c r="G45" s="138">
        <v>83.81</v>
      </c>
      <c r="H45" s="138">
        <v>57.04</v>
      </c>
      <c r="I45" s="138">
        <v>0</v>
      </c>
      <c r="J45" s="138">
        <v>48.3</v>
      </c>
      <c r="K45" s="138">
        <v>105.34</v>
      </c>
      <c r="L45" s="138">
        <v>7449.9943999999996</v>
      </c>
      <c r="M45" s="138">
        <v>0</v>
      </c>
      <c r="N45" s="138">
        <v>6308.4556000000002</v>
      </c>
      <c r="O45" s="138">
        <v>13758.45</v>
      </c>
      <c r="P45" s="121"/>
      <c r="Q45" s="121"/>
      <c r="R45" s="121"/>
      <c r="S45" s="121"/>
      <c r="T45" s="121"/>
      <c r="U45" s="121"/>
      <c r="V45" s="121"/>
      <c r="W45" s="121"/>
      <c r="X45" s="121"/>
      <c r="Y45" s="121"/>
      <c r="Z45" s="121"/>
    </row>
    <row r="46" spans="1:26" ht="25.5" customHeight="1" x14ac:dyDescent="0.2">
      <c r="A46" s="135" t="s">
        <v>321</v>
      </c>
      <c r="B46" s="136" t="s">
        <v>322</v>
      </c>
      <c r="C46" s="135" t="s">
        <v>21</v>
      </c>
      <c r="D46" s="135" t="s">
        <v>323</v>
      </c>
      <c r="E46" s="137" t="s">
        <v>83</v>
      </c>
      <c r="F46" s="136">
        <v>52.6</v>
      </c>
      <c r="G46" s="138">
        <v>63.91</v>
      </c>
      <c r="H46" s="138">
        <v>28.49</v>
      </c>
      <c r="I46" s="138">
        <v>0</v>
      </c>
      <c r="J46" s="138">
        <v>51.84</v>
      </c>
      <c r="K46" s="138">
        <v>80.33</v>
      </c>
      <c r="L46" s="138">
        <v>1498.5740000000001</v>
      </c>
      <c r="M46" s="138">
        <v>0</v>
      </c>
      <c r="N46" s="138">
        <v>2726.7759999999998</v>
      </c>
      <c r="O46" s="138">
        <v>4225.3500000000004</v>
      </c>
      <c r="P46" s="121"/>
      <c r="Q46" s="121"/>
      <c r="R46" s="121"/>
      <c r="S46" s="121"/>
      <c r="T46" s="121"/>
      <c r="U46" s="121"/>
      <c r="V46" s="121"/>
      <c r="W46" s="121"/>
      <c r="X46" s="121"/>
      <c r="Y46" s="121"/>
      <c r="Z46" s="121"/>
    </row>
    <row r="47" spans="1:26" ht="25.5" customHeight="1" x14ac:dyDescent="0.2">
      <c r="A47" s="135" t="s">
        <v>331</v>
      </c>
      <c r="B47" s="136" t="s">
        <v>332</v>
      </c>
      <c r="C47" s="135" t="s">
        <v>21</v>
      </c>
      <c r="D47" s="135" t="s">
        <v>333</v>
      </c>
      <c r="E47" s="137" t="s">
        <v>83</v>
      </c>
      <c r="F47" s="136">
        <v>28.3</v>
      </c>
      <c r="G47" s="138">
        <v>47.82</v>
      </c>
      <c r="H47" s="138">
        <v>17.7</v>
      </c>
      <c r="I47" s="138">
        <v>0</v>
      </c>
      <c r="J47" s="138">
        <v>42.4</v>
      </c>
      <c r="K47" s="138">
        <v>60.1</v>
      </c>
      <c r="L47" s="138">
        <v>500.91</v>
      </c>
      <c r="M47" s="138">
        <v>0</v>
      </c>
      <c r="N47" s="138">
        <v>1199.92</v>
      </c>
      <c r="O47" s="138">
        <v>1700.83</v>
      </c>
      <c r="P47" s="121"/>
      <c r="Q47" s="121"/>
      <c r="R47" s="121"/>
      <c r="S47" s="121"/>
      <c r="T47" s="121"/>
      <c r="U47" s="121"/>
      <c r="V47" s="121"/>
      <c r="W47" s="121"/>
      <c r="X47" s="121"/>
      <c r="Y47" s="121"/>
      <c r="Z47" s="121"/>
    </row>
    <row r="48" spans="1:26" ht="24" customHeight="1" x14ac:dyDescent="0.2">
      <c r="A48" s="132" t="s">
        <v>335</v>
      </c>
      <c r="B48" s="132"/>
      <c r="C48" s="132"/>
      <c r="D48" s="132" t="s">
        <v>336</v>
      </c>
      <c r="E48" s="132"/>
      <c r="F48" s="133"/>
      <c r="G48" s="133"/>
      <c r="H48" s="132"/>
      <c r="I48" s="132"/>
      <c r="J48" s="132"/>
      <c r="K48" s="132"/>
      <c r="L48" s="132"/>
      <c r="M48" s="132"/>
      <c r="N48" s="132"/>
      <c r="O48" s="134">
        <v>131993.78</v>
      </c>
      <c r="P48" s="121"/>
      <c r="Q48" s="121"/>
      <c r="R48" s="121"/>
      <c r="S48" s="121"/>
      <c r="T48" s="121"/>
      <c r="U48" s="121"/>
      <c r="V48" s="121"/>
      <c r="W48" s="121"/>
      <c r="X48" s="121"/>
      <c r="Y48" s="121"/>
      <c r="Z48" s="121"/>
    </row>
    <row r="49" spans="1:26" ht="51.75" customHeight="1" x14ac:dyDescent="0.2">
      <c r="A49" s="135" t="s">
        <v>337</v>
      </c>
      <c r="B49" s="136" t="s">
        <v>338</v>
      </c>
      <c r="C49" s="135" t="s">
        <v>21</v>
      </c>
      <c r="D49" s="135" t="s">
        <v>339</v>
      </c>
      <c r="E49" s="137" t="s">
        <v>159</v>
      </c>
      <c r="F49" s="136">
        <v>8</v>
      </c>
      <c r="G49" s="138">
        <v>1599.1</v>
      </c>
      <c r="H49" s="138">
        <v>317.27999999999997</v>
      </c>
      <c r="I49" s="138">
        <v>0</v>
      </c>
      <c r="J49" s="138">
        <v>1692.78</v>
      </c>
      <c r="K49" s="138">
        <v>2010.06</v>
      </c>
      <c r="L49" s="138">
        <v>2538.2399999999998</v>
      </c>
      <c r="M49" s="138">
        <v>0</v>
      </c>
      <c r="N49" s="138">
        <v>13542.24</v>
      </c>
      <c r="O49" s="138">
        <v>16080.48</v>
      </c>
      <c r="P49" s="121"/>
      <c r="Q49" s="121"/>
      <c r="R49" s="121"/>
      <c r="S49" s="121"/>
      <c r="T49" s="121"/>
      <c r="U49" s="121"/>
      <c r="V49" s="121"/>
      <c r="W49" s="121"/>
      <c r="X49" s="121"/>
      <c r="Y49" s="121"/>
      <c r="Z49" s="121"/>
    </row>
    <row r="50" spans="1:26" ht="51.75" customHeight="1" x14ac:dyDescent="0.2">
      <c r="A50" s="135" t="s">
        <v>349</v>
      </c>
      <c r="B50" s="136" t="s">
        <v>350</v>
      </c>
      <c r="C50" s="135" t="s">
        <v>21</v>
      </c>
      <c r="D50" s="135" t="s">
        <v>351</v>
      </c>
      <c r="E50" s="137" t="s">
        <v>159</v>
      </c>
      <c r="F50" s="136">
        <v>8</v>
      </c>
      <c r="G50" s="138">
        <v>1508.85</v>
      </c>
      <c r="H50" s="138">
        <v>317.27999999999997</v>
      </c>
      <c r="I50" s="138">
        <v>0</v>
      </c>
      <c r="J50" s="138">
        <v>1579.34</v>
      </c>
      <c r="K50" s="138">
        <v>1896.62</v>
      </c>
      <c r="L50" s="138">
        <v>2538.2399999999998</v>
      </c>
      <c r="M50" s="138">
        <v>0</v>
      </c>
      <c r="N50" s="138">
        <v>12634.72</v>
      </c>
      <c r="O50" s="138">
        <v>15172.96</v>
      </c>
      <c r="P50" s="121"/>
      <c r="Q50" s="121"/>
      <c r="R50" s="121"/>
      <c r="S50" s="121"/>
      <c r="T50" s="121"/>
      <c r="U50" s="121"/>
      <c r="V50" s="121"/>
      <c r="W50" s="121"/>
      <c r="X50" s="121"/>
      <c r="Y50" s="121"/>
      <c r="Z50" s="121"/>
    </row>
    <row r="51" spans="1:26" ht="39" customHeight="1" x14ac:dyDescent="0.2">
      <c r="A51" s="135" t="s">
        <v>352</v>
      </c>
      <c r="B51" s="136" t="s">
        <v>353</v>
      </c>
      <c r="C51" s="135" t="s">
        <v>21</v>
      </c>
      <c r="D51" s="135" t="s">
        <v>354</v>
      </c>
      <c r="E51" s="137" t="s">
        <v>77</v>
      </c>
      <c r="F51" s="136">
        <v>368.23</v>
      </c>
      <c r="G51" s="138">
        <v>126.14</v>
      </c>
      <c r="H51" s="138">
        <v>2.57</v>
      </c>
      <c r="I51" s="138">
        <v>0</v>
      </c>
      <c r="J51" s="138">
        <v>155.97999999999999</v>
      </c>
      <c r="K51" s="138">
        <v>158.55000000000001</v>
      </c>
      <c r="L51" s="138">
        <v>946.35109999999997</v>
      </c>
      <c r="M51" s="138">
        <v>0</v>
      </c>
      <c r="N51" s="138">
        <v>57436.508900000001</v>
      </c>
      <c r="O51" s="138">
        <v>58382.86</v>
      </c>
      <c r="P51" s="121"/>
      <c r="Q51" s="121"/>
      <c r="R51" s="121"/>
      <c r="S51" s="121"/>
      <c r="T51" s="121"/>
      <c r="U51" s="121"/>
      <c r="V51" s="121"/>
      <c r="W51" s="121"/>
      <c r="X51" s="121"/>
      <c r="Y51" s="121"/>
      <c r="Z51" s="121"/>
    </row>
    <row r="52" spans="1:26" ht="39" customHeight="1" x14ac:dyDescent="0.2">
      <c r="A52" s="135" t="s">
        <v>365</v>
      </c>
      <c r="B52" s="136" t="s">
        <v>366</v>
      </c>
      <c r="C52" s="135" t="s">
        <v>63</v>
      </c>
      <c r="D52" s="135" t="s">
        <v>367</v>
      </c>
      <c r="E52" s="137" t="s">
        <v>83</v>
      </c>
      <c r="F52" s="136">
        <v>232.75</v>
      </c>
      <c r="G52" s="138">
        <v>59.31</v>
      </c>
      <c r="H52" s="138">
        <v>13.63</v>
      </c>
      <c r="I52" s="138">
        <v>0</v>
      </c>
      <c r="J52" s="138">
        <v>60.92</v>
      </c>
      <c r="K52" s="138">
        <v>74.55</v>
      </c>
      <c r="L52" s="138">
        <v>3172.3825000000002</v>
      </c>
      <c r="M52" s="138">
        <v>0</v>
      </c>
      <c r="N52" s="138">
        <v>14179.127500000001</v>
      </c>
      <c r="O52" s="138">
        <v>17351.509999999998</v>
      </c>
      <c r="P52" s="121"/>
      <c r="Q52" s="121"/>
      <c r="R52" s="121"/>
      <c r="S52" s="121"/>
      <c r="T52" s="121"/>
      <c r="U52" s="121"/>
      <c r="V52" s="121"/>
      <c r="W52" s="121"/>
      <c r="X52" s="121"/>
      <c r="Y52" s="121"/>
      <c r="Z52" s="121"/>
    </row>
    <row r="53" spans="1:26" ht="39" customHeight="1" x14ac:dyDescent="0.2">
      <c r="A53" s="135" t="s">
        <v>375</v>
      </c>
      <c r="B53" s="136" t="s">
        <v>376</v>
      </c>
      <c r="C53" s="135" t="s">
        <v>21</v>
      </c>
      <c r="D53" s="135" t="s">
        <v>377</v>
      </c>
      <c r="E53" s="137" t="s">
        <v>83</v>
      </c>
      <c r="F53" s="136">
        <v>136.65</v>
      </c>
      <c r="G53" s="138">
        <v>58.39</v>
      </c>
      <c r="H53" s="138">
        <v>10.65</v>
      </c>
      <c r="I53" s="138">
        <v>0</v>
      </c>
      <c r="J53" s="138">
        <v>62.74</v>
      </c>
      <c r="K53" s="138">
        <v>73.39</v>
      </c>
      <c r="L53" s="138">
        <v>1455.3225</v>
      </c>
      <c r="M53" s="138">
        <v>0</v>
      </c>
      <c r="N53" s="138">
        <v>8573.4174999999996</v>
      </c>
      <c r="O53" s="138">
        <v>10028.74</v>
      </c>
      <c r="P53" s="121"/>
      <c r="Q53" s="121"/>
      <c r="R53" s="121"/>
      <c r="S53" s="121"/>
      <c r="T53" s="121"/>
      <c r="U53" s="121"/>
      <c r="V53" s="121"/>
      <c r="W53" s="121"/>
      <c r="X53" s="121"/>
      <c r="Y53" s="121"/>
      <c r="Z53" s="121"/>
    </row>
    <row r="54" spans="1:26" ht="25.5" customHeight="1" x14ac:dyDescent="0.2">
      <c r="A54" s="135" t="s">
        <v>390</v>
      </c>
      <c r="B54" s="136" t="s">
        <v>391</v>
      </c>
      <c r="C54" s="135" t="s">
        <v>21</v>
      </c>
      <c r="D54" s="135" t="s">
        <v>392</v>
      </c>
      <c r="E54" s="137" t="s">
        <v>83</v>
      </c>
      <c r="F54" s="136">
        <v>213.79</v>
      </c>
      <c r="G54" s="138">
        <v>9.41</v>
      </c>
      <c r="H54" s="138">
        <v>4.8499999999999996</v>
      </c>
      <c r="I54" s="138">
        <v>0</v>
      </c>
      <c r="J54" s="138">
        <v>6.97</v>
      </c>
      <c r="K54" s="138">
        <v>11.82</v>
      </c>
      <c r="L54" s="138">
        <v>1036.8815</v>
      </c>
      <c r="M54" s="138">
        <v>0</v>
      </c>
      <c r="N54" s="138">
        <v>1490.1085</v>
      </c>
      <c r="O54" s="138">
        <v>2526.9899999999998</v>
      </c>
      <c r="P54" s="121"/>
      <c r="Q54" s="121"/>
      <c r="R54" s="121"/>
      <c r="S54" s="121"/>
      <c r="T54" s="121"/>
      <c r="U54" s="121"/>
      <c r="V54" s="121"/>
      <c r="W54" s="121"/>
      <c r="X54" s="121"/>
      <c r="Y54" s="121"/>
      <c r="Z54" s="121"/>
    </row>
    <row r="55" spans="1:26" ht="39" customHeight="1" x14ac:dyDescent="0.2">
      <c r="A55" s="135" t="s">
        <v>401</v>
      </c>
      <c r="B55" s="136" t="s">
        <v>402</v>
      </c>
      <c r="C55" s="135" t="s">
        <v>21</v>
      </c>
      <c r="D55" s="135" t="s">
        <v>403</v>
      </c>
      <c r="E55" s="137" t="s">
        <v>77</v>
      </c>
      <c r="F55" s="136">
        <v>202.18</v>
      </c>
      <c r="G55" s="138">
        <v>48.99</v>
      </c>
      <c r="H55" s="138">
        <v>13.77</v>
      </c>
      <c r="I55" s="138">
        <v>0</v>
      </c>
      <c r="J55" s="138">
        <v>47.81</v>
      </c>
      <c r="K55" s="138">
        <v>61.58</v>
      </c>
      <c r="L55" s="138">
        <v>2784.0185999999999</v>
      </c>
      <c r="M55" s="138">
        <v>0</v>
      </c>
      <c r="N55" s="138">
        <v>9666.2214000000004</v>
      </c>
      <c r="O55" s="138">
        <v>12450.24</v>
      </c>
      <c r="P55" s="121"/>
      <c r="Q55" s="121"/>
      <c r="R55" s="121"/>
      <c r="S55" s="121"/>
      <c r="T55" s="121"/>
      <c r="U55" s="121"/>
      <c r="V55" s="121"/>
      <c r="W55" s="121"/>
      <c r="X55" s="121"/>
      <c r="Y55" s="121"/>
      <c r="Z55" s="121"/>
    </row>
    <row r="56" spans="1:26" ht="24" customHeight="1" x14ac:dyDescent="0.2">
      <c r="A56" s="132" t="s">
        <v>415</v>
      </c>
      <c r="B56" s="132"/>
      <c r="C56" s="132"/>
      <c r="D56" s="132" t="s">
        <v>416</v>
      </c>
      <c r="E56" s="132"/>
      <c r="F56" s="133"/>
      <c r="G56" s="133"/>
      <c r="H56" s="132"/>
      <c r="I56" s="132"/>
      <c r="J56" s="132"/>
      <c r="K56" s="132"/>
      <c r="L56" s="132"/>
      <c r="M56" s="132"/>
      <c r="N56" s="132"/>
      <c r="O56" s="134">
        <v>43859.51</v>
      </c>
      <c r="P56" s="121"/>
      <c r="Q56" s="121"/>
      <c r="R56" s="121"/>
      <c r="S56" s="121"/>
      <c r="T56" s="121"/>
      <c r="U56" s="121"/>
      <c r="V56" s="121"/>
      <c r="W56" s="121"/>
      <c r="X56" s="121"/>
      <c r="Y56" s="121"/>
      <c r="Z56" s="121"/>
    </row>
    <row r="57" spans="1:26" ht="24" customHeight="1" x14ac:dyDescent="0.2">
      <c r="A57" s="132" t="s">
        <v>417</v>
      </c>
      <c r="B57" s="132"/>
      <c r="C57" s="132"/>
      <c r="D57" s="132" t="s">
        <v>418</v>
      </c>
      <c r="E57" s="132"/>
      <c r="F57" s="133"/>
      <c r="G57" s="133"/>
      <c r="H57" s="132"/>
      <c r="I57" s="132"/>
      <c r="J57" s="132"/>
      <c r="K57" s="132"/>
      <c r="L57" s="132"/>
      <c r="M57" s="132"/>
      <c r="N57" s="132"/>
      <c r="O57" s="134">
        <v>13420.73</v>
      </c>
      <c r="P57" s="121"/>
      <c r="Q57" s="121"/>
      <c r="R57" s="121"/>
      <c r="S57" s="121"/>
      <c r="T57" s="121"/>
      <c r="U57" s="121"/>
      <c r="V57" s="121"/>
      <c r="W57" s="121"/>
      <c r="X57" s="121"/>
      <c r="Y57" s="121"/>
      <c r="Z57" s="121"/>
    </row>
    <row r="58" spans="1:26" ht="64.5" customHeight="1" x14ac:dyDescent="0.2">
      <c r="A58" s="135" t="s">
        <v>419</v>
      </c>
      <c r="B58" s="136" t="s">
        <v>420</v>
      </c>
      <c r="C58" s="135" t="s">
        <v>21</v>
      </c>
      <c r="D58" s="135" t="s">
        <v>421</v>
      </c>
      <c r="E58" s="137" t="s">
        <v>159</v>
      </c>
      <c r="F58" s="136">
        <v>3</v>
      </c>
      <c r="G58" s="138">
        <v>844.74</v>
      </c>
      <c r="H58" s="138">
        <v>239.28</v>
      </c>
      <c r="I58" s="138">
        <v>0</v>
      </c>
      <c r="J58" s="138">
        <v>822.55</v>
      </c>
      <c r="K58" s="138">
        <v>1061.83</v>
      </c>
      <c r="L58" s="138">
        <v>717.84</v>
      </c>
      <c r="M58" s="138">
        <v>0</v>
      </c>
      <c r="N58" s="138">
        <v>2467.65</v>
      </c>
      <c r="O58" s="138">
        <v>3185.49</v>
      </c>
      <c r="P58" s="121"/>
      <c r="Q58" s="121"/>
      <c r="R58" s="121"/>
      <c r="S58" s="121"/>
      <c r="T58" s="121"/>
      <c r="U58" s="121"/>
      <c r="V58" s="121"/>
      <c r="W58" s="121"/>
      <c r="X58" s="121"/>
      <c r="Y58" s="121"/>
      <c r="Z58" s="121"/>
    </row>
    <row r="59" spans="1:26" ht="39" customHeight="1" x14ac:dyDescent="0.2">
      <c r="A59" s="135" t="s">
        <v>430</v>
      </c>
      <c r="B59" s="136" t="s">
        <v>431</v>
      </c>
      <c r="C59" s="135" t="s">
        <v>21</v>
      </c>
      <c r="D59" s="135" t="s">
        <v>432</v>
      </c>
      <c r="E59" s="137" t="s">
        <v>159</v>
      </c>
      <c r="F59" s="136">
        <v>13</v>
      </c>
      <c r="G59" s="138">
        <v>81.5</v>
      </c>
      <c r="H59" s="138">
        <v>33.32</v>
      </c>
      <c r="I59" s="138">
        <v>0</v>
      </c>
      <c r="J59" s="138">
        <v>69.12</v>
      </c>
      <c r="K59" s="138">
        <v>102.44</v>
      </c>
      <c r="L59" s="138">
        <v>433.16</v>
      </c>
      <c r="M59" s="138">
        <v>0</v>
      </c>
      <c r="N59" s="138">
        <v>898.56</v>
      </c>
      <c r="O59" s="138">
        <v>1331.72</v>
      </c>
      <c r="P59" s="121"/>
      <c r="Q59" s="121"/>
      <c r="R59" s="121"/>
      <c r="S59" s="121"/>
      <c r="T59" s="121"/>
      <c r="U59" s="121"/>
      <c r="V59" s="121"/>
      <c r="W59" s="121"/>
      <c r="X59" s="121"/>
      <c r="Y59" s="121"/>
      <c r="Z59" s="121"/>
    </row>
    <row r="60" spans="1:26" ht="64.5" customHeight="1" x14ac:dyDescent="0.2">
      <c r="A60" s="135" t="s">
        <v>438</v>
      </c>
      <c r="B60" s="136" t="s">
        <v>439</v>
      </c>
      <c r="C60" s="135" t="s">
        <v>21</v>
      </c>
      <c r="D60" s="135" t="s">
        <v>440</v>
      </c>
      <c r="E60" s="137" t="s">
        <v>159</v>
      </c>
      <c r="F60" s="136">
        <v>6</v>
      </c>
      <c r="G60" s="138">
        <v>804.35</v>
      </c>
      <c r="H60" s="138">
        <v>234.45</v>
      </c>
      <c r="I60" s="138">
        <v>0</v>
      </c>
      <c r="J60" s="138">
        <v>776.61</v>
      </c>
      <c r="K60" s="138">
        <v>1011.06</v>
      </c>
      <c r="L60" s="138">
        <v>1406.7</v>
      </c>
      <c r="M60" s="138">
        <v>0</v>
      </c>
      <c r="N60" s="138">
        <v>4659.66</v>
      </c>
      <c r="O60" s="138">
        <v>6066.36</v>
      </c>
      <c r="P60" s="121"/>
      <c r="Q60" s="121"/>
      <c r="R60" s="121"/>
      <c r="S60" s="121"/>
      <c r="T60" s="121"/>
      <c r="U60" s="121"/>
      <c r="V60" s="121"/>
      <c r="W60" s="121"/>
      <c r="X60" s="121"/>
      <c r="Y60" s="121"/>
      <c r="Z60" s="121"/>
    </row>
    <row r="61" spans="1:26" ht="64.5" customHeight="1" x14ac:dyDescent="0.2">
      <c r="A61" s="135" t="s">
        <v>444</v>
      </c>
      <c r="B61" s="136" t="s">
        <v>445</v>
      </c>
      <c r="C61" s="135" t="s">
        <v>21</v>
      </c>
      <c r="D61" s="135" t="s">
        <v>446</v>
      </c>
      <c r="E61" s="137" t="s">
        <v>159</v>
      </c>
      <c r="F61" s="136">
        <v>3</v>
      </c>
      <c r="G61" s="138">
        <v>752.37</v>
      </c>
      <c r="H61" s="138">
        <v>229.59</v>
      </c>
      <c r="I61" s="138">
        <v>0</v>
      </c>
      <c r="J61" s="138">
        <v>716.13</v>
      </c>
      <c r="K61" s="138">
        <v>945.72</v>
      </c>
      <c r="L61" s="138">
        <v>688.77</v>
      </c>
      <c r="M61" s="138">
        <v>0</v>
      </c>
      <c r="N61" s="138">
        <v>2148.39</v>
      </c>
      <c r="O61" s="138">
        <v>2837.16</v>
      </c>
      <c r="P61" s="121"/>
      <c r="Q61" s="121"/>
      <c r="R61" s="121"/>
      <c r="S61" s="121"/>
      <c r="T61" s="121"/>
      <c r="U61" s="121"/>
      <c r="V61" s="121"/>
      <c r="W61" s="121"/>
      <c r="X61" s="121"/>
      <c r="Y61" s="121"/>
      <c r="Z61" s="121"/>
    </row>
    <row r="62" spans="1:26" ht="24" customHeight="1" x14ac:dyDescent="0.2">
      <c r="A62" s="132" t="s">
        <v>449</v>
      </c>
      <c r="B62" s="132"/>
      <c r="C62" s="132"/>
      <c r="D62" s="132" t="s">
        <v>450</v>
      </c>
      <c r="E62" s="132"/>
      <c r="F62" s="133"/>
      <c r="G62" s="133"/>
      <c r="H62" s="132"/>
      <c r="I62" s="132"/>
      <c r="J62" s="132"/>
      <c r="K62" s="132"/>
      <c r="L62" s="132"/>
      <c r="M62" s="132"/>
      <c r="N62" s="132"/>
      <c r="O62" s="134">
        <v>30438.78</v>
      </c>
      <c r="P62" s="121"/>
      <c r="Q62" s="121"/>
      <c r="R62" s="121"/>
      <c r="S62" s="121"/>
      <c r="T62" s="121"/>
      <c r="U62" s="121"/>
      <c r="V62" s="121"/>
      <c r="W62" s="121"/>
      <c r="X62" s="121"/>
      <c r="Y62" s="121"/>
      <c r="Z62" s="121"/>
    </row>
    <row r="63" spans="1:26" ht="39" customHeight="1" x14ac:dyDescent="0.2">
      <c r="A63" s="135" t="s">
        <v>451</v>
      </c>
      <c r="B63" s="136" t="s">
        <v>452</v>
      </c>
      <c r="C63" s="135" t="s">
        <v>21</v>
      </c>
      <c r="D63" s="135" t="s">
        <v>453</v>
      </c>
      <c r="E63" s="137" t="s">
        <v>77</v>
      </c>
      <c r="F63" s="136">
        <v>3.36</v>
      </c>
      <c r="G63" s="138">
        <v>645.91</v>
      </c>
      <c r="H63" s="138">
        <v>12.43</v>
      </c>
      <c r="I63" s="138">
        <v>0</v>
      </c>
      <c r="J63" s="138">
        <v>799.47</v>
      </c>
      <c r="K63" s="138">
        <v>811.9</v>
      </c>
      <c r="L63" s="138">
        <v>41.764800000000001</v>
      </c>
      <c r="M63" s="138">
        <v>0</v>
      </c>
      <c r="N63" s="138">
        <v>2686.2152000000001</v>
      </c>
      <c r="O63" s="138">
        <v>2727.98</v>
      </c>
      <c r="P63" s="121"/>
      <c r="Q63" s="121"/>
      <c r="R63" s="121"/>
      <c r="S63" s="121"/>
      <c r="T63" s="121"/>
      <c r="U63" s="121"/>
      <c r="V63" s="121"/>
      <c r="W63" s="121"/>
      <c r="X63" s="121"/>
      <c r="Y63" s="121"/>
      <c r="Z63" s="121"/>
    </row>
    <row r="64" spans="1:26" ht="39" customHeight="1" x14ac:dyDescent="0.2">
      <c r="A64" s="135" t="s">
        <v>461</v>
      </c>
      <c r="B64" s="136" t="s">
        <v>462</v>
      </c>
      <c r="C64" s="135" t="s">
        <v>21</v>
      </c>
      <c r="D64" s="135" t="s">
        <v>463</v>
      </c>
      <c r="E64" s="137" t="s">
        <v>159</v>
      </c>
      <c r="F64" s="136">
        <v>1</v>
      </c>
      <c r="G64" s="138">
        <v>3033.45</v>
      </c>
      <c r="H64" s="138">
        <v>271.85000000000002</v>
      </c>
      <c r="I64" s="138">
        <v>0</v>
      </c>
      <c r="J64" s="138">
        <v>3541.19</v>
      </c>
      <c r="K64" s="138">
        <v>3813.04</v>
      </c>
      <c r="L64" s="138">
        <v>271.85000000000002</v>
      </c>
      <c r="M64" s="138">
        <v>0</v>
      </c>
      <c r="N64" s="138">
        <v>3541.19</v>
      </c>
      <c r="O64" s="138">
        <v>3813.04</v>
      </c>
      <c r="P64" s="121"/>
      <c r="Q64" s="121"/>
      <c r="R64" s="121"/>
      <c r="S64" s="121"/>
      <c r="T64" s="121"/>
      <c r="U64" s="121"/>
      <c r="V64" s="121"/>
      <c r="W64" s="121"/>
      <c r="X64" s="121"/>
      <c r="Y64" s="121"/>
      <c r="Z64" s="121"/>
    </row>
    <row r="65" spans="1:26" ht="25.5" customHeight="1" x14ac:dyDescent="0.2">
      <c r="A65" s="135" t="s">
        <v>472</v>
      </c>
      <c r="B65" s="136" t="s">
        <v>473</v>
      </c>
      <c r="C65" s="135" t="s">
        <v>21</v>
      </c>
      <c r="D65" s="135" t="s">
        <v>474</v>
      </c>
      <c r="E65" s="137" t="s">
        <v>77</v>
      </c>
      <c r="F65" s="136">
        <v>5.46</v>
      </c>
      <c r="G65" s="138">
        <v>614.07000000000005</v>
      </c>
      <c r="H65" s="138">
        <v>17.940000000000001</v>
      </c>
      <c r="I65" s="138">
        <v>0</v>
      </c>
      <c r="J65" s="138">
        <v>753.94</v>
      </c>
      <c r="K65" s="138">
        <v>771.88</v>
      </c>
      <c r="L65" s="138">
        <v>97.952399999999997</v>
      </c>
      <c r="M65" s="138">
        <v>0</v>
      </c>
      <c r="N65" s="138">
        <v>4116.5075999999999</v>
      </c>
      <c r="O65" s="138">
        <v>4214.46</v>
      </c>
      <c r="P65" s="121"/>
      <c r="Q65" s="121"/>
      <c r="R65" s="121"/>
      <c r="S65" s="121"/>
      <c r="T65" s="121"/>
      <c r="U65" s="121"/>
      <c r="V65" s="121"/>
      <c r="W65" s="121"/>
      <c r="X65" s="121"/>
      <c r="Y65" s="121"/>
      <c r="Z65" s="121"/>
    </row>
    <row r="66" spans="1:26" ht="51.75" customHeight="1" x14ac:dyDescent="0.2">
      <c r="A66" s="135" t="s">
        <v>480</v>
      </c>
      <c r="B66" s="136" t="s">
        <v>481</v>
      </c>
      <c r="C66" s="135" t="s">
        <v>21</v>
      </c>
      <c r="D66" s="135" t="s">
        <v>482</v>
      </c>
      <c r="E66" s="137" t="s">
        <v>77</v>
      </c>
      <c r="F66" s="136">
        <v>12</v>
      </c>
      <c r="G66" s="138">
        <v>293.47000000000003</v>
      </c>
      <c r="H66" s="138">
        <v>33.53</v>
      </c>
      <c r="I66" s="138">
        <v>0</v>
      </c>
      <c r="J66" s="138">
        <v>335.36</v>
      </c>
      <c r="K66" s="138">
        <v>368.89</v>
      </c>
      <c r="L66" s="138">
        <v>402.36</v>
      </c>
      <c r="M66" s="138">
        <v>0</v>
      </c>
      <c r="N66" s="138">
        <v>4024.32</v>
      </c>
      <c r="O66" s="138">
        <v>4426.68</v>
      </c>
      <c r="P66" s="121"/>
      <c r="Q66" s="121"/>
      <c r="R66" s="121"/>
      <c r="S66" s="121"/>
      <c r="T66" s="121"/>
      <c r="U66" s="121"/>
      <c r="V66" s="121"/>
      <c r="W66" s="121"/>
      <c r="X66" s="121"/>
      <c r="Y66" s="121"/>
      <c r="Z66" s="121"/>
    </row>
    <row r="67" spans="1:26" ht="39" customHeight="1" x14ac:dyDescent="0.2">
      <c r="A67" s="135" t="s">
        <v>490</v>
      </c>
      <c r="B67" s="136" t="s">
        <v>491</v>
      </c>
      <c r="C67" s="135" t="s">
        <v>21</v>
      </c>
      <c r="D67" s="135" t="s">
        <v>492</v>
      </c>
      <c r="E67" s="137" t="s">
        <v>77</v>
      </c>
      <c r="F67" s="136">
        <v>1.2</v>
      </c>
      <c r="G67" s="138">
        <v>491.18</v>
      </c>
      <c r="H67" s="138">
        <v>59.64</v>
      </c>
      <c r="I67" s="138">
        <v>0</v>
      </c>
      <c r="J67" s="138">
        <v>557.77</v>
      </c>
      <c r="K67" s="138">
        <v>617.41</v>
      </c>
      <c r="L67" s="138">
        <v>71.567999999999998</v>
      </c>
      <c r="M67" s="138">
        <v>0</v>
      </c>
      <c r="N67" s="138">
        <v>669.322</v>
      </c>
      <c r="O67" s="138">
        <v>740.89</v>
      </c>
      <c r="P67" s="121"/>
      <c r="Q67" s="121"/>
      <c r="R67" s="121"/>
      <c r="S67" s="121"/>
      <c r="T67" s="121"/>
      <c r="U67" s="121"/>
      <c r="V67" s="121"/>
      <c r="W67" s="121"/>
      <c r="X67" s="121"/>
      <c r="Y67" s="121"/>
      <c r="Z67" s="121"/>
    </row>
    <row r="68" spans="1:26" ht="51.75" customHeight="1" x14ac:dyDescent="0.2">
      <c r="A68" s="135" t="s">
        <v>496</v>
      </c>
      <c r="B68" s="136" t="s">
        <v>497</v>
      </c>
      <c r="C68" s="135" t="s">
        <v>21</v>
      </c>
      <c r="D68" s="135" t="s">
        <v>498</v>
      </c>
      <c r="E68" s="137" t="s">
        <v>77</v>
      </c>
      <c r="F68" s="136">
        <v>1.5</v>
      </c>
      <c r="G68" s="138">
        <v>251.25</v>
      </c>
      <c r="H68" s="138">
        <v>18.11</v>
      </c>
      <c r="I68" s="138">
        <v>0</v>
      </c>
      <c r="J68" s="138">
        <v>297.70999999999998</v>
      </c>
      <c r="K68" s="138">
        <v>315.82</v>
      </c>
      <c r="L68" s="138">
        <v>27.164999999999999</v>
      </c>
      <c r="M68" s="138">
        <v>0</v>
      </c>
      <c r="N68" s="138">
        <v>446.565</v>
      </c>
      <c r="O68" s="138">
        <v>473.73</v>
      </c>
      <c r="P68" s="121"/>
      <c r="Q68" s="121"/>
      <c r="R68" s="121"/>
      <c r="S68" s="121"/>
      <c r="T68" s="121"/>
      <c r="U68" s="121"/>
      <c r="V68" s="121"/>
      <c r="W68" s="121"/>
      <c r="X68" s="121"/>
      <c r="Y68" s="121"/>
      <c r="Z68" s="121"/>
    </row>
    <row r="69" spans="1:26" ht="39" customHeight="1" x14ac:dyDescent="0.2">
      <c r="A69" s="135" t="s">
        <v>502</v>
      </c>
      <c r="B69" s="136" t="s">
        <v>491</v>
      </c>
      <c r="C69" s="135" t="s">
        <v>21</v>
      </c>
      <c r="D69" s="135" t="s">
        <v>492</v>
      </c>
      <c r="E69" s="137" t="s">
        <v>77</v>
      </c>
      <c r="F69" s="136">
        <v>0.8</v>
      </c>
      <c r="G69" s="138">
        <v>491.18</v>
      </c>
      <c r="H69" s="138">
        <v>59.64</v>
      </c>
      <c r="I69" s="138">
        <v>0</v>
      </c>
      <c r="J69" s="138">
        <v>557.77</v>
      </c>
      <c r="K69" s="138">
        <v>617.41</v>
      </c>
      <c r="L69" s="138">
        <v>47.712000000000003</v>
      </c>
      <c r="M69" s="138">
        <v>0</v>
      </c>
      <c r="N69" s="138">
        <v>446.20800000000003</v>
      </c>
      <c r="O69" s="138">
        <v>493.92</v>
      </c>
      <c r="P69" s="121"/>
      <c r="Q69" s="121"/>
      <c r="R69" s="121"/>
      <c r="S69" s="121"/>
      <c r="T69" s="121"/>
      <c r="U69" s="121"/>
      <c r="V69" s="121"/>
      <c r="W69" s="121"/>
      <c r="X69" s="121"/>
      <c r="Y69" s="121"/>
      <c r="Z69" s="121"/>
    </row>
    <row r="70" spans="1:26" ht="39" customHeight="1" x14ac:dyDescent="0.2">
      <c r="A70" s="135" t="s">
        <v>504</v>
      </c>
      <c r="B70" s="136" t="s">
        <v>505</v>
      </c>
      <c r="C70" s="135" t="s">
        <v>21</v>
      </c>
      <c r="D70" s="135" t="s">
        <v>506</v>
      </c>
      <c r="E70" s="137" t="s">
        <v>83</v>
      </c>
      <c r="F70" s="136">
        <v>28.3</v>
      </c>
      <c r="G70" s="138">
        <v>112.68</v>
      </c>
      <c r="H70" s="138">
        <v>24.26</v>
      </c>
      <c r="I70" s="138">
        <v>0</v>
      </c>
      <c r="J70" s="138">
        <v>117.37</v>
      </c>
      <c r="K70" s="138">
        <v>141.63</v>
      </c>
      <c r="L70" s="138">
        <v>686.55799999999999</v>
      </c>
      <c r="M70" s="138">
        <v>0</v>
      </c>
      <c r="N70" s="138">
        <v>3321.5619999999999</v>
      </c>
      <c r="O70" s="138">
        <v>4008.12</v>
      </c>
      <c r="P70" s="121"/>
      <c r="Q70" s="121"/>
      <c r="R70" s="121"/>
      <c r="S70" s="121"/>
      <c r="T70" s="121"/>
      <c r="U70" s="121"/>
      <c r="V70" s="121"/>
      <c r="W70" s="121"/>
      <c r="X70" s="121"/>
      <c r="Y70" s="121"/>
      <c r="Z70" s="121"/>
    </row>
    <row r="71" spans="1:26" ht="39" customHeight="1" x14ac:dyDescent="0.2">
      <c r="A71" s="135" t="s">
        <v>513</v>
      </c>
      <c r="B71" s="136" t="s">
        <v>514</v>
      </c>
      <c r="C71" s="135" t="s">
        <v>63</v>
      </c>
      <c r="D71" s="135" t="s">
        <v>515</v>
      </c>
      <c r="E71" s="137" t="s">
        <v>66</v>
      </c>
      <c r="F71" s="136">
        <v>10.8</v>
      </c>
      <c r="G71" s="138">
        <v>702.73</v>
      </c>
      <c r="H71" s="138">
        <v>177.72</v>
      </c>
      <c r="I71" s="138">
        <v>0</v>
      </c>
      <c r="J71" s="138">
        <v>705.61</v>
      </c>
      <c r="K71" s="138">
        <v>883.33</v>
      </c>
      <c r="L71" s="138">
        <v>1919.376</v>
      </c>
      <c r="M71" s="138">
        <v>0</v>
      </c>
      <c r="N71" s="138">
        <v>7620.5839999999998</v>
      </c>
      <c r="O71" s="138">
        <v>9539.9599999999991</v>
      </c>
      <c r="P71" s="121"/>
      <c r="Q71" s="121"/>
      <c r="R71" s="121"/>
      <c r="S71" s="121"/>
      <c r="T71" s="121"/>
      <c r="U71" s="121"/>
      <c r="V71" s="121"/>
      <c r="W71" s="121"/>
      <c r="X71" s="121"/>
      <c r="Y71" s="121"/>
      <c r="Z71" s="121"/>
    </row>
    <row r="72" spans="1:26" ht="24" customHeight="1" x14ac:dyDescent="0.2">
      <c r="A72" s="132" t="s">
        <v>519</v>
      </c>
      <c r="B72" s="132"/>
      <c r="C72" s="132"/>
      <c r="D72" s="132" t="s">
        <v>520</v>
      </c>
      <c r="E72" s="132"/>
      <c r="F72" s="133"/>
      <c r="G72" s="133"/>
      <c r="H72" s="132"/>
      <c r="I72" s="132"/>
      <c r="J72" s="132"/>
      <c r="K72" s="132"/>
      <c r="L72" s="132"/>
      <c r="M72" s="132"/>
      <c r="N72" s="132"/>
      <c r="O72" s="134">
        <v>30581.78</v>
      </c>
      <c r="P72" s="121"/>
      <c r="Q72" s="121"/>
      <c r="R72" s="121"/>
      <c r="S72" s="121"/>
      <c r="T72" s="121"/>
      <c r="U72" s="121"/>
      <c r="V72" s="121"/>
      <c r="W72" s="121"/>
      <c r="X72" s="121"/>
      <c r="Y72" s="121"/>
      <c r="Z72" s="121"/>
    </row>
    <row r="73" spans="1:26" ht="51.75" customHeight="1" x14ac:dyDescent="0.2">
      <c r="A73" s="135" t="s">
        <v>521</v>
      </c>
      <c r="B73" s="136" t="s">
        <v>522</v>
      </c>
      <c r="C73" s="135" t="s">
        <v>21</v>
      </c>
      <c r="D73" s="135" t="s">
        <v>523</v>
      </c>
      <c r="E73" s="137" t="s">
        <v>77</v>
      </c>
      <c r="F73" s="136">
        <v>399.35</v>
      </c>
      <c r="G73" s="138">
        <v>3.82</v>
      </c>
      <c r="H73" s="138">
        <v>2.5</v>
      </c>
      <c r="I73" s="138">
        <v>0</v>
      </c>
      <c r="J73" s="138">
        <v>2.2999999999999998</v>
      </c>
      <c r="K73" s="138">
        <v>4.8</v>
      </c>
      <c r="L73" s="138">
        <v>998.375</v>
      </c>
      <c r="M73" s="138">
        <v>0</v>
      </c>
      <c r="N73" s="138">
        <v>918.505</v>
      </c>
      <c r="O73" s="138">
        <v>1916.88</v>
      </c>
      <c r="P73" s="121"/>
      <c r="Q73" s="121"/>
      <c r="R73" s="121"/>
      <c r="S73" s="121"/>
      <c r="T73" s="121"/>
      <c r="U73" s="121"/>
      <c r="V73" s="121"/>
      <c r="W73" s="121"/>
      <c r="X73" s="121"/>
      <c r="Y73" s="121"/>
      <c r="Z73" s="121"/>
    </row>
    <row r="74" spans="1:26" ht="64.5" customHeight="1" x14ac:dyDescent="0.2">
      <c r="A74" s="135" t="s">
        <v>527</v>
      </c>
      <c r="B74" s="136" t="s">
        <v>528</v>
      </c>
      <c r="C74" s="135" t="s">
        <v>21</v>
      </c>
      <c r="D74" s="135" t="s">
        <v>529</v>
      </c>
      <c r="E74" s="137" t="s">
        <v>77</v>
      </c>
      <c r="F74" s="136">
        <v>399.35</v>
      </c>
      <c r="G74" s="138">
        <v>30.26</v>
      </c>
      <c r="H74" s="138">
        <v>19.14</v>
      </c>
      <c r="I74" s="138">
        <v>0</v>
      </c>
      <c r="J74" s="138">
        <v>18.89</v>
      </c>
      <c r="K74" s="138">
        <v>38.03</v>
      </c>
      <c r="L74" s="138">
        <v>7643.5590000000002</v>
      </c>
      <c r="M74" s="138">
        <v>0</v>
      </c>
      <c r="N74" s="138">
        <v>7543.7209999999995</v>
      </c>
      <c r="O74" s="138">
        <v>15187.28</v>
      </c>
      <c r="P74" s="121"/>
      <c r="Q74" s="121"/>
      <c r="R74" s="121"/>
      <c r="S74" s="121"/>
      <c r="T74" s="121"/>
      <c r="U74" s="121"/>
      <c r="V74" s="121"/>
      <c r="W74" s="121"/>
      <c r="X74" s="121"/>
      <c r="Y74" s="121"/>
      <c r="Z74" s="121"/>
    </row>
    <row r="75" spans="1:26" ht="39" customHeight="1" x14ac:dyDescent="0.2">
      <c r="A75" s="135" t="s">
        <v>530</v>
      </c>
      <c r="B75" s="136" t="s">
        <v>531</v>
      </c>
      <c r="C75" s="135" t="s">
        <v>21</v>
      </c>
      <c r="D75" s="135" t="s">
        <v>532</v>
      </c>
      <c r="E75" s="137" t="s">
        <v>77</v>
      </c>
      <c r="F75" s="136">
        <v>172.32</v>
      </c>
      <c r="G75" s="138">
        <v>57.04</v>
      </c>
      <c r="H75" s="138">
        <v>23.01</v>
      </c>
      <c r="I75" s="138">
        <v>0</v>
      </c>
      <c r="J75" s="138">
        <v>48.68</v>
      </c>
      <c r="K75" s="138">
        <v>71.69</v>
      </c>
      <c r="L75" s="138">
        <v>3965.0832</v>
      </c>
      <c r="M75" s="138">
        <v>0</v>
      </c>
      <c r="N75" s="138">
        <v>8388.5367999999999</v>
      </c>
      <c r="O75" s="138">
        <v>12353.62</v>
      </c>
      <c r="P75" s="121"/>
      <c r="Q75" s="121"/>
      <c r="R75" s="121"/>
      <c r="S75" s="121"/>
      <c r="T75" s="121"/>
      <c r="U75" s="121"/>
      <c r="V75" s="121"/>
      <c r="W75" s="121"/>
      <c r="X75" s="121"/>
      <c r="Y75" s="121"/>
      <c r="Z75" s="121"/>
    </row>
    <row r="76" spans="1:26" ht="39" customHeight="1" x14ac:dyDescent="0.2">
      <c r="A76" s="135" t="s">
        <v>540</v>
      </c>
      <c r="B76" s="136" t="s">
        <v>541</v>
      </c>
      <c r="C76" s="135" t="s">
        <v>21</v>
      </c>
      <c r="D76" s="135" t="s">
        <v>542</v>
      </c>
      <c r="E76" s="137" t="s">
        <v>159</v>
      </c>
      <c r="F76" s="136">
        <v>1</v>
      </c>
      <c r="G76" s="138">
        <v>293.17</v>
      </c>
      <c r="H76" s="138">
        <v>67.14</v>
      </c>
      <c r="I76" s="138">
        <v>0</v>
      </c>
      <c r="J76" s="138">
        <v>301.37</v>
      </c>
      <c r="K76" s="138">
        <v>368.51</v>
      </c>
      <c r="L76" s="138">
        <v>67.14</v>
      </c>
      <c r="M76" s="138">
        <v>0</v>
      </c>
      <c r="N76" s="138">
        <v>301.37</v>
      </c>
      <c r="O76" s="138">
        <v>368.51</v>
      </c>
      <c r="P76" s="121"/>
      <c r="Q76" s="121"/>
      <c r="R76" s="121"/>
      <c r="S76" s="121"/>
      <c r="T76" s="121"/>
      <c r="U76" s="121"/>
      <c r="V76" s="121"/>
      <c r="W76" s="121"/>
      <c r="X76" s="121"/>
      <c r="Y76" s="121"/>
      <c r="Z76" s="121"/>
    </row>
    <row r="77" spans="1:26" ht="39" customHeight="1" x14ac:dyDescent="0.2">
      <c r="A77" s="135" t="s">
        <v>552</v>
      </c>
      <c r="B77" s="136" t="s">
        <v>553</v>
      </c>
      <c r="C77" s="135" t="s">
        <v>21</v>
      </c>
      <c r="D77" s="135" t="s">
        <v>554</v>
      </c>
      <c r="E77" s="137" t="s">
        <v>159</v>
      </c>
      <c r="F77" s="136">
        <v>1</v>
      </c>
      <c r="G77" s="138">
        <v>601.03</v>
      </c>
      <c r="H77" s="138">
        <v>56.4</v>
      </c>
      <c r="I77" s="138">
        <v>0</v>
      </c>
      <c r="J77" s="138">
        <v>699.09</v>
      </c>
      <c r="K77" s="138">
        <v>755.49</v>
      </c>
      <c r="L77" s="138">
        <v>56.4</v>
      </c>
      <c r="M77" s="138">
        <v>0</v>
      </c>
      <c r="N77" s="138">
        <v>699.09</v>
      </c>
      <c r="O77" s="138">
        <v>755.49</v>
      </c>
      <c r="P77" s="121"/>
      <c r="Q77" s="121"/>
      <c r="R77" s="121"/>
      <c r="S77" s="121"/>
      <c r="T77" s="121"/>
      <c r="U77" s="121"/>
      <c r="V77" s="121"/>
      <c r="W77" s="121"/>
      <c r="X77" s="121"/>
      <c r="Y77" s="121"/>
      <c r="Z77" s="121"/>
    </row>
    <row r="78" spans="1:26" ht="24" customHeight="1" x14ac:dyDescent="0.2">
      <c r="A78" s="132" t="s">
        <v>557</v>
      </c>
      <c r="B78" s="132"/>
      <c r="C78" s="132"/>
      <c r="D78" s="132" t="s">
        <v>558</v>
      </c>
      <c r="E78" s="132"/>
      <c r="F78" s="133"/>
      <c r="G78" s="133"/>
      <c r="H78" s="132"/>
      <c r="I78" s="132"/>
      <c r="J78" s="132"/>
      <c r="K78" s="132"/>
      <c r="L78" s="132"/>
      <c r="M78" s="132"/>
      <c r="N78" s="132"/>
      <c r="O78" s="134">
        <v>91182.09</v>
      </c>
      <c r="P78" s="121"/>
      <c r="Q78" s="121"/>
      <c r="R78" s="121"/>
      <c r="S78" s="121"/>
      <c r="T78" s="121"/>
      <c r="U78" s="121"/>
      <c r="V78" s="121"/>
      <c r="W78" s="121"/>
      <c r="X78" s="121"/>
      <c r="Y78" s="121"/>
      <c r="Z78" s="121"/>
    </row>
    <row r="79" spans="1:26" ht="39" customHeight="1" x14ac:dyDescent="0.2">
      <c r="A79" s="135" t="s">
        <v>559</v>
      </c>
      <c r="B79" s="136" t="s">
        <v>560</v>
      </c>
      <c r="C79" s="135" t="s">
        <v>21</v>
      </c>
      <c r="D79" s="135" t="s">
        <v>561</v>
      </c>
      <c r="E79" s="137" t="s">
        <v>77</v>
      </c>
      <c r="F79" s="136">
        <v>182.4</v>
      </c>
      <c r="G79" s="138">
        <v>127.88</v>
      </c>
      <c r="H79" s="138">
        <v>16.3</v>
      </c>
      <c r="I79" s="138">
        <v>0</v>
      </c>
      <c r="J79" s="138">
        <v>144.44</v>
      </c>
      <c r="K79" s="138">
        <v>160.74</v>
      </c>
      <c r="L79" s="138">
        <v>2973.12</v>
      </c>
      <c r="M79" s="138">
        <v>0</v>
      </c>
      <c r="N79" s="138">
        <v>26345.85</v>
      </c>
      <c r="O79" s="138">
        <v>29318.97</v>
      </c>
      <c r="P79" s="121"/>
      <c r="Q79" s="121"/>
      <c r="R79" s="121"/>
      <c r="S79" s="121"/>
      <c r="T79" s="121"/>
      <c r="U79" s="121"/>
      <c r="V79" s="121"/>
      <c r="W79" s="121"/>
      <c r="X79" s="121"/>
      <c r="Y79" s="121"/>
      <c r="Z79" s="121"/>
    </row>
    <row r="80" spans="1:26" ht="25.5" customHeight="1" x14ac:dyDescent="0.2">
      <c r="A80" s="135" t="s">
        <v>568</v>
      </c>
      <c r="B80" s="136" t="s">
        <v>569</v>
      </c>
      <c r="C80" s="135" t="s">
        <v>21</v>
      </c>
      <c r="D80" s="135" t="s">
        <v>570</v>
      </c>
      <c r="E80" s="137" t="s">
        <v>83</v>
      </c>
      <c r="F80" s="136">
        <v>117.04</v>
      </c>
      <c r="G80" s="138">
        <v>7.21</v>
      </c>
      <c r="H80" s="138">
        <v>2.4700000000000002</v>
      </c>
      <c r="I80" s="138">
        <v>0</v>
      </c>
      <c r="J80" s="138">
        <v>6.59</v>
      </c>
      <c r="K80" s="138">
        <v>9.06</v>
      </c>
      <c r="L80" s="138">
        <v>289.08879999999999</v>
      </c>
      <c r="M80" s="138">
        <v>0</v>
      </c>
      <c r="N80" s="138">
        <v>771.2912</v>
      </c>
      <c r="O80" s="138">
        <v>1060.3800000000001</v>
      </c>
      <c r="P80" s="121"/>
      <c r="Q80" s="121"/>
      <c r="R80" s="121"/>
      <c r="S80" s="121"/>
      <c r="T80" s="121"/>
      <c r="U80" s="121"/>
      <c r="V80" s="121"/>
      <c r="W80" s="121"/>
      <c r="X80" s="121"/>
      <c r="Y80" s="121"/>
      <c r="Z80" s="121"/>
    </row>
    <row r="81" spans="1:26" ht="25.5" customHeight="1" x14ac:dyDescent="0.2">
      <c r="A81" s="135" t="s">
        <v>574</v>
      </c>
      <c r="B81" s="136" t="s">
        <v>181</v>
      </c>
      <c r="C81" s="135" t="s">
        <v>21</v>
      </c>
      <c r="D81" s="135" t="s">
        <v>182</v>
      </c>
      <c r="E81" s="137" t="s">
        <v>70</v>
      </c>
      <c r="F81" s="136">
        <v>35.18</v>
      </c>
      <c r="G81" s="138">
        <v>75.75</v>
      </c>
      <c r="H81" s="138">
        <v>74.989999999999995</v>
      </c>
      <c r="I81" s="138">
        <v>0</v>
      </c>
      <c r="J81" s="138">
        <v>20.22</v>
      </c>
      <c r="K81" s="138">
        <v>95.21</v>
      </c>
      <c r="L81" s="138">
        <v>2638.1482000000001</v>
      </c>
      <c r="M81" s="138">
        <v>0</v>
      </c>
      <c r="N81" s="138">
        <v>711.33180000000004</v>
      </c>
      <c r="O81" s="138">
        <v>3349.48</v>
      </c>
      <c r="P81" s="121"/>
      <c r="Q81" s="121"/>
      <c r="R81" s="121"/>
      <c r="S81" s="121"/>
      <c r="T81" s="121"/>
      <c r="U81" s="121"/>
      <c r="V81" s="121"/>
      <c r="W81" s="121"/>
      <c r="X81" s="121"/>
      <c r="Y81" s="121"/>
      <c r="Z81" s="121"/>
    </row>
    <row r="82" spans="1:26" ht="39" customHeight="1" x14ac:dyDescent="0.2">
      <c r="A82" s="135" t="s">
        <v>576</v>
      </c>
      <c r="B82" s="136" t="s">
        <v>577</v>
      </c>
      <c r="C82" s="135" t="s">
        <v>21</v>
      </c>
      <c r="D82" s="135" t="s">
        <v>578</v>
      </c>
      <c r="E82" s="137" t="s">
        <v>70</v>
      </c>
      <c r="F82" s="136">
        <v>33.24</v>
      </c>
      <c r="G82" s="138">
        <v>691.14</v>
      </c>
      <c r="H82" s="138">
        <v>232.11</v>
      </c>
      <c r="I82" s="138">
        <v>0</v>
      </c>
      <c r="J82" s="138">
        <v>636.65</v>
      </c>
      <c r="K82" s="138">
        <v>868.76</v>
      </c>
      <c r="L82" s="138">
        <v>7715.3364000000001</v>
      </c>
      <c r="M82" s="138">
        <v>0</v>
      </c>
      <c r="N82" s="138">
        <v>21162.243600000002</v>
      </c>
      <c r="O82" s="138">
        <v>28877.58</v>
      </c>
      <c r="P82" s="121"/>
      <c r="Q82" s="121"/>
      <c r="R82" s="121"/>
      <c r="S82" s="121"/>
      <c r="T82" s="121"/>
      <c r="U82" s="121"/>
      <c r="V82" s="121"/>
      <c r="W82" s="121"/>
      <c r="X82" s="121"/>
      <c r="Y82" s="121"/>
      <c r="Z82" s="121"/>
    </row>
    <row r="83" spans="1:26" ht="39" customHeight="1" x14ac:dyDescent="0.2">
      <c r="A83" s="135" t="s">
        <v>582</v>
      </c>
      <c r="B83" s="136" t="s">
        <v>583</v>
      </c>
      <c r="C83" s="135" t="s">
        <v>21</v>
      </c>
      <c r="D83" s="135" t="s">
        <v>584</v>
      </c>
      <c r="E83" s="137" t="s">
        <v>77</v>
      </c>
      <c r="F83" s="136">
        <v>34.6</v>
      </c>
      <c r="G83" s="138">
        <v>171.45</v>
      </c>
      <c r="H83" s="138">
        <v>24.15</v>
      </c>
      <c r="I83" s="138">
        <v>0</v>
      </c>
      <c r="J83" s="138">
        <v>191.36</v>
      </c>
      <c r="K83" s="138">
        <v>215.51</v>
      </c>
      <c r="L83" s="138">
        <v>835.59</v>
      </c>
      <c r="M83" s="138">
        <v>0</v>
      </c>
      <c r="N83" s="138">
        <v>6621.05</v>
      </c>
      <c r="O83" s="138">
        <v>7456.64</v>
      </c>
      <c r="P83" s="121"/>
      <c r="Q83" s="121"/>
      <c r="R83" s="121"/>
      <c r="S83" s="121"/>
      <c r="T83" s="121"/>
      <c r="U83" s="121"/>
      <c r="V83" s="121"/>
      <c r="W83" s="121"/>
      <c r="X83" s="121"/>
      <c r="Y83" s="121"/>
      <c r="Z83" s="121"/>
    </row>
    <row r="84" spans="1:26" ht="25.5" customHeight="1" x14ac:dyDescent="0.2">
      <c r="A84" s="135" t="s">
        <v>600</v>
      </c>
      <c r="B84" s="136" t="s">
        <v>601</v>
      </c>
      <c r="C84" s="135" t="s">
        <v>21</v>
      </c>
      <c r="D84" s="135" t="s">
        <v>602</v>
      </c>
      <c r="E84" s="137" t="s">
        <v>83</v>
      </c>
      <c r="F84" s="136">
        <v>16.350000000000001</v>
      </c>
      <c r="G84" s="138">
        <v>90.67</v>
      </c>
      <c r="H84" s="138">
        <v>18.98</v>
      </c>
      <c r="I84" s="138">
        <v>0</v>
      </c>
      <c r="J84" s="138">
        <v>94.99</v>
      </c>
      <c r="K84" s="138">
        <v>113.97</v>
      </c>
      <c r="L84" s="138">
        <v>310.32299999999998</v>
      </c>
      <c r="M84" s="138">
        <v>0</v>
      </c>
      <c r="N84" s="138">
        <v>1553.077</v>
      </c>
      <c r="O84" s="138">
        <v>1863.4</v>
      </c>
      <c r="P84" s="121"/>
      <c r="Q84" s="121"/>
      <c r="R84" s="121"/>
      <c r="S84" s="121"/>
      <c r="T84" s="121"/>
      <c r="U84" s="121"/>
      <c r="V84" s="121"/>
      <c r="W84" s="121"/>
      <c r="X84" s="121"/>
      <c r="Y84" s="121"/>
      <c r="Z84" s="121"/>
    </row>
    <row r="85" spans="1:26" ht="25.5" customHeight="1" x14ac:dyDescent="0.2">
      <c r="A85" s="135" t="s">
        <v>606</v>
      </c>
      <c r="B85" s="136" t="s">
        <v>607</v>
      </c>
      <c r="C85" s="135" t="s">
        <v>21</v>
      </c>
      <c r="D85" s="135" t="s">
        <v>608</v>
      </c>
      <c r="E85" s="137" t="s">
        <v>83</v>
      </c>
      <c r="F85" s="136">
        <v>108.02</v>
      </c>
      <c r="G85" s="138">
        <v>141.82</v>
      </c>
      <c r="H85" s="138">
        <v>15.24</v>
      </c>
      <c r="I85" s="138">
        <v>0</v>
      </c>
      <c r="J85" s="138">
        <v>163.02000000000001</v>
      </c>
      <c r="K85" s="138">
        <v>178.26</v>
      </c>
      <c r="L85" s="138">
        <v>1646.2248</v>
      </c>
      <c r="M85" s="138">
        <v>0</v>
      </c>
      <c r="N85" s="138">
        <v>17609.415199999999</v>
      </c>
      <c r="O85" s="138">
        <v>19255.64</v>
      </c>
      <c r="P85" s="121"/>
      <c r="Q85" s="121"/>
      <c r="R85" s="121"/>
      <c r="S85" s="121"/>
      <c r="T85" s="121"/>
      <c r="U85" s="121"/>
      <c r="V85" s="121"/>
      <c r="W85" s="121"/>
      <c r="X85" s="121"/>
      <c r="Y85" s="121"/>
      <c r="Z85" s="121"/>
    </row>
    <row r="86" spans="1:26" ht="24" customHeight="1" x14ac:dyDescent="0.2">
      <c r="A86" s="132" t="s">
        <v>612</v>
      </c>
      <c r="B86" s="132"/>
      <c r="C86" s="132"/>
      <c r="D86" s="132" t="s">
        <v>613</v>
      </c>
      <c r="E86" s="132"/>
      <c r="F86" s="133"/>
      <c r="G86" s="133"/>
      <c r="H86" s="132"/>
      <c r="I86" s="132"/>
      <c r="J86" s="132"/>
      <c r="K86" s="132"/>
      <c r="L86" s="132"/>
      <c r="M86" s="132"/>
      <c r="N86" s="132"/>
      <c r="O86" s="134">
        <v>10152.69</v>
      </c>
      <c r="P86" s="121"/>
      <c r="Q86" s="121"/>
      <c r="R86" s="121"/>
      <c r="S86" s="121"/>
      <c r="T86" s="121"/>
      <c r="U86" s="121"/>
      <c r="V86" s="121"/>
      <c r="W86" s="121"/>
      <c r="X86" s="121"/>
      <c r="Y86" s="121"/>
      <c r="Z86" s="121"/>
    </row>
    <row r="87" spans="1:26" ht="39" customHeight="1" x14ac:dyDescent="0.2">
      <c r="A87" s="135" t="s">
        <v>614</v>
      </c>
      <c r="B87" s="136" t="s">
        <v>615</v>
      </c>
      <c r="C87" s="135" t="s">
        <v>21</v>
      </c>
      <c r="D87" s="135" t="s">
        <v>616</v>
      </c>
      <c r="E87" s="137" t="s">
        <v>159</v>
      </c>
      <c r="F87" s="136">
        <v>1</v>
      </c>
      <c r="G87" s="138">
        <v>1511.63</v>
      </c>
      <c r="H87" s="138">
        <v>130.81</v>
      </c>
      <c r="I87" s="138">
        <v>0</v>
      </c>
      <c r="J87" s="138">
        <v>1769.3</v>
      </c>
      <c r="K87" s="138">
        <v>1900.11</v>
      </c>
      <c r="L87" s="138">
        <v>130.81</v>
      </c>
      <c r="M87" s="138">
        <v>0</v>
      </c>
      <c r="N87" s="138">
        <v>1769.3</v>
      </c>
      <c r="O87" s="138">
        <v>1900.11</v>
      </c>
      <c r="P87" s="121"/>
      <c r="Q87" s="121"/>
      <c r="R87" s="121"/>
      <c r="S87" s="121"/>
      <c r="T87" s="121"/>
      <c r="U87" s="121"/>
      <c r="V87" s="121"/>
      <c r="W87" s="121"/>
      <c r="X87" s="121"/>
      <c r="Y87" s="121"/>
      <c r="Z87" s="121"/>
    </row>
    <row r="88" spans="1:26" ht="25.5" customHeight="1" x14ac:dyDescent="0.2">
      <c r="A88" s="135" t="s">
        <v>617</v>
      </c>
      <c r="B88" s="136" t="s">
        <v>618</v>
      </c>
      <c r="C88" s="135" t="s">
        <v>21</v>
      </c>
      <c r="D88" s="135" t="s">
        <v>619</v>
      </c>
      <c r="E88" s="137" t="s">
        <v>77</v>
      </c>
      <c r="F88" s="136">
        <v>6.51</v>
      </c>
      <c r="G88" s="138">
        <v>416.94</v>
      </c>
      <c r="H88" s="138">
        <v>57.01</v>
      </c>
      <c r="I88" s="138">
        <v>0</v>
      </c>
      <c r="J88" s="138">
        <v>467.08</v>
      </c>
      <c r="K88" s="138">
        <v>524.09</v>
      </c>
      <c r="L88" s="138">
        <v>371.13510000000002</v>
      </c>
      <c r="M88" s="138">
        <v>0</v>
      </c>
      <c r="N88" s="138">
        <v>3040.6849000000002</v>
      </c>
      <c r="O88" s="138">
        <v>3411.82</v>
      </c>
      <c r="P88" s="121"/>
      <c r="Q88" s="121"/>
      <c r="R88" s="121"/>
      <c r="S88" s="121"/>
      <c r="T88" s="121"/>
      <c r="U88" s="121"/>
      <c r="V88" s="121"/>
      <c r="W88" s="121"/>
      <c r="X88" s="121"/>
      <c r="Y88" s="121"/>
      <c r="Z88" s="121"/>
    </row>
    <row r="89" spans="1:26" ht="25.5" customHeight="1" x14ac:dyDescent="0.2">
      <c r="A89" s="135" t="s">
        <v>629</v>
      </c>
      <c r="B89" s="136" t="s">
        <v>630</v>
      </c>
      <c r="C89" s="135" t="s">
        <v>21</v>
      </c>
      <c r="D89" s="135" t="s">
        <v>631</v>
      </c>
      <c r="E89" s="137" t="s">
        <v>77</v>
      </c>
      <c r="F89" s="136">
        <v>17.2</v>
      </c>
      <c r="G89" s="138">
        <v>223.9</v>
      </c>
      <c r="H89" s="138">
        <v>25.97</v>
      </c>
      <c r="I89" s="138">
        <v>0</v>
      </c>
      <c r="J89" s="138">
        <v>255.47</v>
      </c>
      <c r="K89" s="138">
        <v>281.44</v>
      </c>
      <c r="L89" s="138">
        <v>446.68400000000003</v>
      </c>
      <c r="M89" s="138">
        <v>0</v>
      </c>
      <c r="N89" s="138">
        <v>4394.076</v>
      </c>
      <c r="O89" s="138">
        <v>4840.76</v>
      </c>
      <c r="P89" s="121"/>
      <c r="Q89" s="121"/>
      <c r="R89" s="121"/>
      <c r="S89" s="121"/>
      <c r="T89" s="121"/>
      <c r="U89" s="121"/>
      <c r="V89" s="121"/>
      <c r="W89" s="121"/>
      <c r="X89" s="121"/>
      <c r="Y89" s="121"/>
      <c r="Z89" s="121"/>
    </row>
    <row r="90" spans="1:26" ht="24" customHeight="1" x14ac:dyDescent="0.2">
      <c r="A90" s="132" t="s">
        <v>636</v>
      </c>
      <c r="B90" s="132"/>
      <c r="C90" s="132"/>
      <c r="D90" s="132" t="s">
        <v>637</v>
      </c>
      <c r="E90" s="132"/>
      <c r="F90" s="133"/>
      <c r="G90" s="133"/>
      <c r="H90" s="132"/>
      <c r="I90" s="132"/>
      <c r="J90" s="132"/>
      <c r="K90" s="132"/>
      <c r="L90" s="132"/>
      <c r="M90" s="132"/>
      <c r="N90" s="132"/>
      <c r="O90" s="134">
        <v>40405.910000000003</v>
      </c>
      <c r="P90" s="121"/>
      <c r="Q90" s="121"/>
      <c r="R90" s="121"/>
      <c r="S90" s="121"/>
      <c r="T90" s="121"/>
      <c r="U90" s="121"/>
      <c r="V90" s="121"/>
      <c r="W90" s="121"/>
      <c r="X90" s="121"/>
      <c r="Y90" s="121"/>
      <c r="Z90" s="121"/>
    </row>
    <row r="91" spans="1:26" ht="39" customHeight="1" x14ac:dyDescent="0.2">
      <c r="A91" s="135" t="s">
        <v>638</v>
      </c>
      <c r="B91" s="136" t="s">
        <v>639</v>
      </c>
      <c r="C91" s="135" t="s">
        <v>21</v>
      </c>
      <c r="D91" s="135" t="s">
        <v>640</v>
      </c>
      <c r="E91" s="137" t="s">
        <v>77</v>
      </c>
      <c r="F91" s="136">
        <v>250.06</v>
      </c>
      <c r="G91" s="138">
        <v>19.77</v>
      </c>
      <c r="H91" s="138">
        <v>7.69</v>
      </c>
      <c r="I91" s="138">
        <v>0</v>
      </c>
      <c r="J91" s="138">
        <v>17.16</v>
      </c>
      <c r="K91" s="138">
        <v>24.85</v>
      </c>
      <c r="L91" s="138">
        <v>1922.9613999999999</v>
      </c>
      <c r="M91" s="138">
        <v>0</v>
      </c>
      <c r="N91" s="138">
        <v>4291.0285999999996</v>
      </c>
      <c r="O91" s="138">
        <v>6213.99</v>
      </c>
      <c r="P91" s="121"/>
      <c r="Q91" s="121"/>
      <c r="R91" s="121"/>
      <c r="S91" s="121"/>
      <c r="T91" s="121"/>
      <c r="U91" s="121"/>
      <c r="V91" s="121"/>
      <c r="W91" s="121"/>
      <c r="X91" s="121"/>
      <c r="Y91" s="121"/>
      <c r="Z91" s="121"/>
    </row>
    <row r="92" spans="1:26" ht="39" customHeight="1" x14ac:dyDescent="0.2">
      <c r="A92" s="135" t="s">
        <v>647</v>
      </c>
      <c r="B92" s="136" t="s">
        <v>639</v>
      </c>
      <c r="C92" s="135" t="s">
        <v>21</v>
      </c>
      <c r="D92" s="135" t="s">
        <v>640</v>
      </c>
      <c r="E92" s="137" t="s">
        <v>77</v>
      </c>
      <c r="F92" s="136">
        <v>51.8</v>
      </c>
      <c r="G92" s="138">
        <v>19.77</v>
      </c>
      <c r="H92" s="138">
        <v>7.69</v>
      </c>
      <c r="I92" s="138">
        <v>0</v>
      </c>
      <c r="J92" s="138">
        <v>17.16</v>
      </c>
      <c r="K92" s="138">
        <v>24.85</v>
      </c>
      <c r="L92" s="138">
        <v>398.34199999999998</v>
      </c>
      <c r="M92" s="138">
        <v>0</v>
      </c>
      <c r="N92" s="138">
        <v>888.88800000000003</v>
      </c>
      <c r="O92" s="138">
        <v>1287.23</v>
      </c>
      <c r="P92" s="121"/>
      <c r="Q92" s="121"/>
      <c r="R92" s="121"/>
      <c r="S92" s="121"/>
      <c r="T92" s="121"/>
      <c r="U92" s="121"/>
      <c r="V92" s="121"/>
      <c r="W92" s="121"/>
      <c r="X92" s="121"/>
      <c r="Y92" s="121"/>
      <c r="Z92" s="121"/>
    </row>
    <row r="93" spans="1:26" ht="25.5" customHeight="1" x14ac:dyDescent="0.2">
      <c r="A93" s="135" t="s">
        <v>649</v>
      </c>
      <c r="B93" s="136" t="s">
        <v>650</v>
      </c>
      <c r="C93" s="135" t="s">
        <v>21</v>
      </c>
      <c r="D93" s="135" t="s">
        <v>651</v>
      </c>
      <c r="E93" s="137" t="s">
        <v>77</v>
      </c>
      <c r="F93" s="136">
        <v>400.76</v>
      </c>
      <c r="G93" s="138">
        <v>10.27</v>
      </c>
      <c r="H93" s="138">
        <v>5.15</v>
      </c>
      <c r="I93" s="138">
        <v>0</v>
      </c>
      <c r="J93" s="138">
        <v>7.75</v>
      </c>
      <c r="K93" s="138">
        <v>12.9</v>
      </c>
      <c r="L93" s="138">
        <v>2063.9140000000002</v>
      </c>
      <c r="M93" s="138">
        <v>0</v>
      </c>
      <c r="N93" s="138">
        <v>3105.886</v>
      </c>
      <c r="O93" s="138">
        <v>5169.8</v>
      </c>
      <c r="P93" s="121"/>
      <c r="Q93" s="121"/>
      <c r="R93" s="121"/>
      <c r="S93" s="121"/>
      <c r="T93" s="121"/>
      <c r="U93" s="121"/>
      <c r="V93" s="121"/>
      <c r="W93" s="121"/>
      <c r="X93" s="121"/>
      <c r="Y93" s="121"/>
      <c r="Z93" s="121"/>
    </row>
    <row r="94" spans="1:26" ht="25.5" customHeight="1" x14ac:dyDescent="0.2">
      <c r="A94" s="135" t="s">
        <v>653</v>
      </c>
      <c r="B94" s="136" t="s">
        <v>654</v>
      </c>
      <c r="C94" s="135" t="s">
        <v>21</v>
      </c>
      <c r="D94" s="135" t="s">
        <v>655</v>
      </c>
      <c r="E94" s="137" t="s">
        <v>77</v>
      </c>
      <c r="F94" s="136">
        <v>400.76</v>
      </c>
      <c r="G94" s="138">
        <v>15.16</v>
      </c>
      <c r="H94" s="138">
        <v>11.39</v>
      </c>
      <c r="I94" s="138">
        <v>0</v>
      </c>
      <c r="J94" s="138">
        <v>7.66</v>
      </c>
      <c r="K94" s="138">
        <v>19.05</v>
      </c>
      <c r="L94" s="138">
        <v>4564.6563999999998</v>
      </c>
      <c r="M94" s="138">
        <v>0</v>
      </c>
      <c r="N94" s="138">
        <v>3069.8136</v>
      </c>
      <c r="O94" s="138">
        <v>7634.47</v>
      </c>
      <c r="P94" s="121"/>
      <c r="Q94" s="121"/>
      <c r="R94" s="121"/>
      <c r="S94" s="121"/>
      <c r="T94" s="121"/>
      <c r="U94" s="121"/>
      <c r="V94" s="121"/>
      <c r="W94" s="121"/>
      <c r="X94" s="121"/>
      <c r="Y94" s="121"/>
      <c r="Z94" s="121"/>
    </row>
    <row r="95" spans="1:26" ht="25.5" customHeight="1" x14ac:dyDescent="0.2">
      <c r="A95" s="135" t="s">
        <v>660</v>
      </c>
      <c r="B95" s="136" t="s">
        <v>661</v>
      </c>
      <c r="C95" s="135" t="s">
        <v>21</v>
      </c>
      <c r="D95" s="135" t="s">
        <v>662</v>
      </c>
      <c r="E95" s="137" t="s">
        <v>77</v>
      </c>
      <c r="F95" s="136">
        <v>32.92</v>
      </c>
      <c r="G95" s="138">
        <v>9</v>
      </c>
      <c r="H95" s="138">
        <v>5.95</v>
      </c>
      <c r="I95" s="138">
        <v>0</v>
      </c>
      <c r="J95" s="138">
        <v>5.36</v>
      </c>
      <c r="K95" s="138">
        <v>11.31</v>
      </c>
      <c r="L95" s="138">
        <v>195.874</v>
      </c>
      <c r="M95" s="138">
        <v>0</v>
      </c>
      <c r="N95" s="138">
        <v>176.446</v>
      </c>
      <c r="O95" s="138">
        <v>372.32</v>
      </c>
      <c r="P95" s="121"/>
      <c r="Q95" s="121"/>
      <c r="R95" s="121"/>
      <c r="S95" s="121"/>
      <c r="T95" s="121"/>
      <c r="U95" s="121"/>
      <c r="V95" s="121"/>
      <c r="W95" s="121"/>
      <c r="X95" s="121"/>
      <c r="Y95" s="121"/>
      <c r="Z95" s="121"/>
    </row>
    <row r="96" spans="1:26" ht="51.75" customHeight="1" x14ac:dyDescent="0.2">
      <c r="A96" s="135" t="s">
        <v>668</v>
      </c>
      <c r="B96" s="136" t="s">
        <v>669</v>
      </c>
      <c r="C96" s="135" t="s">
        <v>21</v>
      </c>
      <c r="D96" s="135" t="s">
        <v>670</v>
      </c>
      <c r="E96" s="137" t="s">
        <v>77</v>
      </c>
      <c r="F96" s="136">
        <v>43.88</v>
      </c>
      <c r="G96" s="138">
        <v>20.95</v>
      </c>
      <c r="H96" s="138">
        <v>17.12</v>
      </c>
      <c r="I96" s="138">
        <v>0</v>
      </c>
      <c r="J96" s="138">
        <v>9.2100000000000009</v>
      </c>
      <c r="K96" s="138">
        <v>26.33</v>
      </c>
      <c r="L96" s="138">
        <v>751.22559999999999</v>
      </c>
      <c r="M96" s="138">
        <v>0</v>
      </c>
      <c r="N96" s="138">
        <v>404.13440000000003</v>
      </c>
      <c r="O96" s="138">
        <v>1155.3599999999999</v>
      </c>
      <c r="P96" s="121"/>
      <c r="Q96" s="121"/>
      <c r="R96" s="121"/>
      <c r="S96" s="121"/>
      <c r="T96" s="121"/>
      <c r="U96" s="121"/>
      <c r="V96" s="121"/>
      <c r="W96" s="121"/>
      <c r="X96" s="121"/>
      <c r="Y96" s="121"/>
      <c r="Z96" s="121"/>
    </row>
    <row r="97" spans="1:26" ht="25.5" customHeight="1" x14ac:dyDescent="0.2">
      <c r="A97" s="135" t="s">
        <v>674</v>
      </c>
      <c r="B97" s="136" t="s">
        <v>675</v>
      </c>
      <c r="C97" s="135" t="s">
        <v>21</v>
      </c>
      <c r="D97" s="135" t="s">
        <v>676</v>
      </c>
      <c r="E97" s="137" t="s">
        <v>83</v>
      </c>
      <c r="F97" s="136">
        <v>52.4</v>
      </c>
      <c r="G97" s="138">
        <v>3.78</v>
      </c>
      <c r="H97" s="138">
        <v>2.73</v>
      </c>
      <c r="I97" s="138">
        <v>0</v>
      </c>
      <c r="J97" s="138">
        <v>2.02</v>
      </c>
      <c r="K97" s="138">
        <v>4.75</v>
      </c>
      <c r="L97" s="138">
        <v>143.05199999999999</v>
      </c>
      <c r="M97" s="138">
        <v>0</v>
      </c>
      <c r="N97" s="138">
        <v>105.848</v>
      </c>
      <c r="O97" s="138">
        <v>248.9</v>
      </c>
      <c r="P97" s="121"/>
      <c r="Q97" s="121"/>
      <c r="R97" s="121"/>
      <c r="S97" s="121"/>
      <c r="T97" s="121"/>
      <c r="U97" s="121"/>
      <c r="V97" s="121"/>
      <c r="W97" s="121"/>
      <c r="X97" s="121"/>
      <c r="Y97" s="121"/>
      <c r="Z97" s="121"/>
    </row>
    <row r="98" spans="1:26" ht="39" customHeight="1" x14ac:dyDescent="0.2">
      <c r="A98" s="135" t="s">
        <v>682</v>
      </c>
      <c r="B98" s="136" t="s">
        <v>683</v>
      </c>
      <c r="C98" s="135" t="s">
        <v>21</v>
      </c>
      <c r="D98" s="135" t="s">
        <v>684</v>
      </c>
      <c r="E98" s="137" t="s">
        <v>77</v>
      </c>
      <c r="F98" s="136">
        <v>537.96</v>
      </c>
      <c r="G98" s="138">
        <v>16.38</v>
      </c>
      <c r="H98" s="138">
        <v>9.11</v>
      </c>
      <c r="I98" s="138">
        <v>0</v>
      </c>
      <c r="J98" s="138">
        <v>11.47</v>
      </c>
      <c r="K98" s="138">
        <v>20.58</v>
      </c>
      <c r="L98" s="138">
        <v>4900.8155999999999</v>
      </c>
      <c r="M98" s="138">
        <v>0</v>
      </c>
      <c r="N98" s="138">
        <v>6170.3944000000001</v>
      </c>
      <c r="O98" s="138">
        <v>11071.21</v>
      </c>
      <c r="P98" s="121"/>
      <c r="Q98" s="121"/>
      <c r="R98" s="121"/>
      <c r="S98" s="121"/>
      <c r="T98" s="121"/>
      <c r="U98" s="121"/>
      <c r="V98" s="121"/>
      <c r="W98" s="121"/>
      <c r="X98" s="121"/>
      <c r="Y98" s="121"/>
      <c r="Z98" s="121"/>
    </row>
    <row r="99" spans="1:26" ht="25.5" customHeight="1" x14ac:dyDescent="0.2">
      <c r="A99" s="135" t="s">
        <v>688</v>
      </c>
      <c r="B99" s="136" t="s">
        <v>650</v>
      </c>
      <c r="C99" s="135" t="s">
        <v>21</v>
      </c>
      <c r="D99" s="135" t="s">
        <v>651</v>
      </c>
      <c r="E99" s="137" t="s">
        <v>77</v>
      </c>
      <c r="F99" s="136">
        <v>562.22</v>
      </c>
      <c r="G99" s="138">
        <v>10.27</v>
      </c>
      <c r="H99" s="138">
        <v>5.15</v>
      </c>
      <c r="I99" s="138">
        <v>0</v>
      </c>
      <c r="J99" s="138">
        <v>7.75</v>
      </c>
      <c r="K99" s="138">
        <v>12.9</v>
      </c>
      <c r="L99" s="138">
        <v>2895.433</v>
      </c>
      <c r="M99" s="138">
        <v>0</v>
      </c>
      <c r="N99" s="138">
        <v>4357.1970000000001</v>
      </c>
      <c r="O99" s="138">
        <v>7252.63</v>
      </c>
      <c r="P99" s="121"/>
      <c r="Q99" s="121"/>
      <c r="R99" s="121"/>
      <c r="S99" s="121"/>
      <c r="T99" s="121"/>
      <c r="U99" s="121"/>
      <c r="V99" s="121"/>
      <c r="W99" s="121"/>
      <c r="X99" s="121"/>
      <c r="Y99" s="121"/>
      <c r="Z99" s="121"/>
    </row>
    <row r="100" spans="1:26" ht="24" customHeight="1" x14ac:dyDescent="0.2">
      <c r="A100" s="132" t="s">
        <v>690</v>
      </c>
      <c r="B100" s="132"/>
      <c r="C100" s="132"/>
      <c r="D100" s="132" t="s">
        <v>691</v>
      </c>
      <c r="E100" s="132"/>
      <c r="F100" s="133"/>
      <c r="G100" s="133"/>
      <c r="H100" s="132"/>
      <c r="I100" s="132"/>
      <c r="J100" s="132"/>
      <c r="K100" s="132"/>
      <c r="L100" s="132"/>
      <c r="M100" s="132"/>
      <c r="N100" s="132"/>
      <c r="O100" s="134">
        <v>79518.98</v>
      </c>
      <c r="P100" s="121"/>
      <c r="Q100" s="121"/>
      <c r="R100" s="121"/>
      <c r="S100" s="121"/>
      <c r="T100" s="121"/>
      <c r="U100" s="121"/>
      <c r="V100" s="121"/>
      <c r="W100" s="121"/>
      <c r="X100" s="121"/>
      <c r="Y100" s="121"/>
      <c r="Z100" s="121"/>
    </row>
    <row r="101" spans="1:26" ht="39" customHeight="1" x14ac:dyDescent="0.2">
      <c r="A101" s="135" t="s">
        <v>692</v>
      </c>
      <c r="B101" s="136" t="s">
        <v>693</v>
      </c>
      <c r="C101" s="135" t="s">
        <v>63</v>
      </c>
      <c r="D101" s="135" t="s">
        <v>694</v>
      </c>
      <c r="E101" s="137" t="s">
        <v>363</v>
      </c>
      <c r="F101" s="136">
        <v>1</v>
      </c>
      <c r="G101" s="138">
        <v>4486.54</v>
      </c>
      <c r="H101" s="138">
        <v>422.35</v>
      </c>
      <c r="I101" s="138">
        <v>0</v>
      </c>
      <c r="J101" s="138">
        <v>5217.2299999999996</v>
      </c>
      <c r="K101" s="138">
        <v>5639.58</v>
      </c>
      <c r="L101" s="138">
        <v>422.35</v>
      </c>
      <c r="M101" s="138">
        <v>0</v>
      </c>
      <c r="N101" s="138">
        <v>5217.2299999999996</v>
      </c>
      <c r="O101" s="138">
        <v>5639.58</v>
      </c>
      <c r="P101" s="121"/>
      <c r="Q101" s="121"/>
      <c r="R101" s="121"/>
      <c r="S101" s="121"/>
      <c r="T101" s="121"/>
      <c r="U101" s="121"/>
      <c r="V101" s="121"/>
      <c r="W101" s="121"/>
      <c r="X101" s="121"/>
      <c r="Y101" s="121"/>
      <c r="Z101" s="121"/>
    </row>
    <row r="102" spans="1:26" ht="25.5" customHeight="1" x14ac:dyDescent="0.2">
      <c r="A102" s="135" t="s">
        <v>740</v>
      </c>
      <c r="B102" s="136" t="s">
        <v>741</v>
      </c>
      <c r="C102" s="135" t="s">
        <v>21</v>
      </c>
      <c r="D102" s="135" t="s">
        <v>742</v>
      </c>
      <c r="E102" s="137" t="s">
        <v>83</v>
      </c>
      <c r="F102" s="136">
        <v>42</v>
      </c>
      <c r="G102" s="138">
        <v>7.35</v>
      </c>
      <c r="H102" s="138">
        <v>7.66</v>
      </c>
      <c r="I102" s="138">
        <v>0</v>
      </c>
      <c r="J102" s="138">
        <v>1.57</v>
      </c>
      <c r="K102" s="138">
        <v>9.23</v>
      </c>
      <c r="L102" s="138">
        <v>321.72000000000003</v>
      </c>
      <c r="M102" s="138">
        <v>0</v>
      </c>
      <c r="N102" s="138">
        <v>65.94</v>
      </c>
      <c r="O102" s="138">
        <v>387.66</v>
      </c>
      <c r="P102" s="121"/>
      <c r="Q102" s="121"/>
      <c r="R102" s="121"/>
      <c r="S102" s="121"/>
      <c r="T102" s="121"/>
      <c r="U102" s="121"/>
      <c r="V102" s="121"/>
      <c r="W102" s="121"/>
      <c r="X102" s="121"/>
      <c r="Y102" s="121"/>
      <c r="Z102" s="121"/>
    </row>
    <row r="103" spans="1:26" ht="51.75" customHeight="1" x14ac:dyDescent="0.2">
      <c r="A103" s="135" t="s">
        <v>744</v>
      </c>
      <c r="B103" s="136" t="s">
        <v>745</v>
      </c>
      <c r="C103" s="135" t="s">
        <v>21</v>
      </c>
      <c r="D103" s="135" t="s">
        <v>746</v>
      </c>
      <c r="E103" s="137" t="s">
        <v>83</v>
      </c>
      <c r="F103" s="136">
        <v>255</v>
      </c>
      <c r="G103" s="138">
        <v>64.37</v>
      </c>
      <c r="H103" s="138">
        <v>4.78</v>
      </c>
      <c r="I103" s="138">
        <v>0</v>
      </c>
      <c r="J103" s="138">
        <v>76.13</v>
      </c>
      <c r="K103" s="138">
        <v>80.91</v>
      </c>
      <c r="L103" s="138">
        <v>1218.9000000000001</v>
      </c>
      <c r="M103" s="138">
        <v>0</v>
      </c>
      <c r="N103" s="138">
        <v>19413.150000000001</v>
      </c>
      <c r="O103" s="138">
        <v>20632.05</v>
      </c>
      <c r="P103" s="121"/>
      <c r="Q103" s="121"/>
      <c r="R103" s="121"/>
      <c r="S103" s="121"/>
      <c r="T103" s="121"/>
      <c r="U103" s="121"/>
      <c r="V103" s="121"/>
      <c r="W103" s="121"/>
      <c r="X103" s="121"/>
      <c r="Y103" s="121"/>
      <c r="Z103" s="121"/>
    </row>
    <row r="104" spans="1:26" ht="51.75" customHeight="1" x14ac:dyDescent="0.2">
      <c r="A104" s="135" t="s">
        <v>752</v>
      </c>
      <c r="B104" s="136" t="s">
        <v>753</v>
      </c>
      <c r="C104" s="135" t="s">
        <v>21</v>
      </c>
      <c r="D104" s="135" t="s">
        <v>754</v>
      </c>
      <c r="E104" s="137" t="s">
        <v>83</v>
      </c>
      <c r="F104" s="136">
        <v>160</v>
      </c>
      <c r="G104" s="138">
        <v>32.090000000000003</v>
      </c>
      <c r="H104" s="138">
        <v>3.3</v>
      </c>
      <c r="I104" s="138">
        <v>0</v>
      </c>
      <c r="J104" s="138">
        <v>37.03</v>
      </c>
      <c r="K104" s="138">
        <v>40.33</v>
      </c>
      <c r="L104" s="138">
        <v>528</v>
      </c>
      <c r="M104" s="138">
        <v>0</v>
      </c>
      <c r="N104" s="138">
        <v>5924.8</v>
      </c>
      <c r="O104" s="138">
        <v>6452.8</v>
      </c>
      <c r="P104" s="121"/>
      <c r="Q104" s="121"/>
      <c r="R104" s="121"/>
      <c r="S104" s="121"/>
      <c r="T104" s="121"/>
      <c r="U104" s="121"/>
      <c r="V104" s="121"/>
      <c r="W104" s="121"/>
      <c r="X104" s="121"/>
      <c r="Y104" s="121"/>
      <c r="Z104" s="121"/>
    </row>
    <row r="105" spans="1:26" ht="51.75" customHeight="1" x14ac:dyDescent="0.2">
      <c r="A105" s="135" t="s">
        <v>758</v>
      </c>
      <c r="B105" s="136" t="s">
        <v>759</v>
      </c>
      <c r="C105" s="135" t="s">
        <v>21</v>
      </c>
      <c r="D105" s="135" t="s">
        <v>760</v>
      </c>
      <c r="E105" s="137" t="s">
        <v>83</v>
      </c>
      <c r="F105" s="136">
        <v>15</v>
      </c>
      <c r="G105" s="138">
        <v>23.24</v>
      </c>
      <c r="H105" s="138">
        <v>2.88</v>
      </c>
      <c r="I105" s="138">
        <v>0</v>
      </c>
      <c r="J105" s="138">
        <v>26.33</v>
      </c>
      <c r="K105" s="138">
        <v>29.21</v>
      </c>
      <c r="L105" s="138">
        <v>43.2</v>
      </c>
      <c r="M105" s="138">
        <v>0</v>
      </c>
      <c r="N105" s="138">
        <v>394.95</v>
      </c>
      <c r="O105" s="138">
        <v>438.15</v>
      </c>
      <c r="P105" s="121"/>
      <c r="Q105" s="121"/>
      <c r="R105" s="121"/>
      <c r="S105" s="121"/>
      <c r="T105" s="121"/>
      <c r="U105" s="121"/>
      <c r="V105" s="121"/>
      <c r="W105" s="121"/>
      <c r="X105" s="121"/>
      <c r="Y105" s="121"/>
      <c r="Z105" s="121"/>
    </row>
    <row r="106" spans="1:26" ht="39" customHeight="1" x14ac:dyDescent="0.2">
      <c r="A106" s="135" t="s">
        <v>763</v>
      </c>
      <c r="B106" s="136" t="s">
        <v>764</v>
      </c>
      <c r="C106" s="135" t="s">
        <v>21</v>
      </c>
      <c r="D106" s="135" t="s">
        <v>765</v>
      </c>
      <c r="E106" s="137" t="s">
        <v>83</v>
      </c>
      <c r="F106" s="136">
        <v>373.55</v>
      </c>
      <c r="G106" s="138">
        <v>16.559999999999999</v>
      </c>
      <c r="H106" s="138">
        <v>10.84</v>
      </c>
      <c r="I106" s="138">
        <v>0</v>
      </c>
      <c r="J106" s="138">
        <v>9.9700000000000006</v>
      </c>
      <c r="K106" s="138">
        <v>20.81</v>
      </c>
      <c r="L106" s="138">
        <v>4049.2820000000002</v>
      </c>
      <c r="M106" s="138">
        <v>0</v>
      </c>
      <c r="N106" s="138">
        <v>3724.288</v>
      </c>
      <c r="O106" s="138">
        <v>7773.57</v>
      </c>
      <c r="P106" s="121"/>
      <c r="Q106" s="121"/>
      <c r="R106" s="121"/>
      <c r="S106" s="121"/>
      <c r="T106" s="121"/>
      <c r="U106" s="121"/>
      <c r="V106" s="121"/>
      <c r="W106" s="121"/>
      <c r="X106" s="121"/>
      <c r="Y106" s="121"/>
      <c r="Z106" s="121"/>
    </row>
    <row r="107" spans="1:26" ht="39" customHeight="1" x14ac:dyDescent="0.2">
      <c r="A107" s="135" t="s">
        <v>771</v>
      </c>
      <c r="B107" s="136" t="s">
        <v>772</v>
      </c>
      <c r="C107" s="135" t="s">
        <v>21</v>
      </c>
      <c r="D107" s="135" t="s">
        <v>773</v>
      </c>
      <c r="E107" s="137" t="s">
        <v>83</v>
      </c>
      <c r="F107" s="136">
        <v>3</v>
      </c>
      <c r="G107" s="138">
        <v>13.95</v>
      </c>
      <c r="H107" s="138">
        <v>0.6</v>
      </c>
      <c r="I107" s="138">
        <v>0</v>
      </c>
      <c r="J107" s="138">
        <v>16.93</v>
      </c>
      <c r="K107" s="138">
        <v>17.53</v>
      </c>
      <c r="L107" s="138">
        <v>1.8</v>
      </c>
      <c r="M107" s="138">
        <v>0</v>
      </c>
      <c r="N107" s="138">
        <v>50.79</v>
      </c>
      <c r="O107" s="138">
        <v>52.59</v>
      </c>
      <c r="P107" s="121"/>
      <c r="Q107" s="121"/>
      <c r="R107" s="121"/>
      <c r="S107" s="121"/>
      <c r="T107" s="121"/>
      <c r="U107" s="121"/>
      <c r="V107" s="121"/>
      <c r="W107" s="121"/>
      <c r="X107" s="121"/>
      <c r="Y107" s="121"/>
      <c r="Z107" s="121"/>
    </row>
    <row r="108" spans="1:26" ht="39" customHeight="1" x14ac:dyDescent="0.2">
      <c r="A108" s="135" t="s">
        <v>776</v>
      </c>
      <c r="B108" s="136" t="s">
        <v>777</v>
      </c>
      <c r="C108" s="135" t="s">
        <v>21</v>
      </c>
      <c r="D108" s="135" t="s">
        <v>778</v>
      </c>
      <c r="E108" s="137" t="s">
        <v>83</v>
      </c>
      <c r="F108" s="136">
        <v>15</v>
      </c>
      <c r="G108" s="138">
        <v>9.2100000000000009</v>
      </c>
      <c r="H108" s="138">
        <v>0.4</v>
      </c>
      <c r="I108" s="138">
        <v>0</v>
      </c>
      <c r="J108" s="138">
        <v>11.17</v>
      </c>
      <c r="K108" s="138">
        <v>11.57</v>
      </c>
      <c r="L108" s="138">
        <v>6</v>
      </c>
      <c r="M108" s="138">
        <v>0</v>
      </c>
      <c r="N108" s="138">
        <v>167.55</v>
      </c>
      <c r="O108" s="138">
        <v>173.55</v>
      </c>
      <c r="P108" s="121"/>
      <c r="Q108" s="121"/>
      <c r="R108" s="121"/>
      <c r="S108" s="121"/>
      <c r="T108" s="121"/>
      <c r="U108" s="121"/>
      <c r="V108" s="121"/>
      <c r="W108" s="121"/>
      <c r="X108" s="121"/>
      <c r="Y108" s="121"/>
      <c r="Z108" s="121"/>
    </row>
    <row r="109" spans="1:26" ht="39" customHeight="1" x14ac:dyDescent="0.2">
      <c r="A109" s="135" t="s">
        <v>781</v>
      </c>
      <c r="B109" s="136" t="s">
        <v>782</v>
      </c>
      <c r="C109" s="135" t="s">
        <v>21</v>
      </c>
      <c r="D109" s="135" t="s">
        <v>783</v>
      </c>
      <c r="E109" s="137" t="s">
        <v>83</v>
      </c>
      <c r="F109" s="136">
        <v>838.3</v>
      </c>
      <c r="G109" s="138">
        <v>4.12</v>
      </c>
      <c r="H109" s="138">
        <v>1.36</v>
      </c>
      <c r="I109" s="138">
        <v>0</v>
      </c>
      <c r="J109" s="138">
        <v>3.81</v>
      </c>
      <c r="K109" s="138">
        <v>5.17</v>
      </c>
      <c r="L109" s="138">
        <v>1140.088</v>
      </c>
      <c r="M109" s="138">
        <v>0</v>
      </c>
      <c r="N109" s="138">
        <v>3193.922</v>
      </c>
      <c r="O109" s="138">
        <v>4334.01</v>
      </c>
      <c r="P109" s="121"/>
      <c r="Q109" s="121"/>
      <c r="R109" s="121"/>
      <c r="S109" s="121"/>
      <c r="T109" s="121"/>
      <c r="U109" s="121"/>
      <c r="V109" s="121"/>
      <c r="W109" s="121"/>
      <c r="X109" s="121"/>
      <c r="Y109" s="121"/>
      <c r="Z109" s="121"/>
    </row>
    <row r="110" spans="1:26" ht="39" customHeight="1" x14ac:dyDescent="0.2">
      <c r="A110" s="135" t="s">
        <v>787</v>
      </c>
      <c r="B110" s="136" t="s">
        <v>788</v>
      </c>
      <c r="C110" s="135" t="s">
        <v>21</v>
      </c>
      <c r="D110" s="135" t="s">
        <v>789</v>
      </c>
      <c r="E110" s="137" t="s">
        <v>83</v>
      </c>
      <c r="F110" s="136">
        <v>200.75</v>
      </c>
      <c r="G110" s="138">
        <v>6.06</v>
      </c>
      <c r="H110" s="138">
        <v>1.84</v>
      </c>
      <c r="I110" s="138">
        <v>0</v>
      </c>
      <c r="J110" s="138">
        <v>5.77</v>
      </c>
      <c r="K110" s="138">
        <v>7.61</v>
      </c>
      <c r="L110" s="138">
        <v>369.38</v>
      </c>
      <c r="M110" s="138">
        <v>0</v>
      </c>
      <c r="N110" s="138">
        <v>1158.32</v>
      </c>
      <c r="O110" s="138">
        <v>1527.7</v>
      </c>
      <c r="P110" s="121"/>
      <c r="Q110" s="121"/>
      <c r="R110" s="121"/>
      <c r="S110" s="121"/>
      <c r="T110" s="121"/>
      <c r="U110" s="121"/>
      <c r="V110" s="121"/>
      <c r="W110" s="121"/>
      <c r="X110" s="121"/>
      <c r="Y110" s="121"/>
      <c r="Z110" s="121"/>
    </row>
    <row r="111" spans="1:26" ht="39" customHeight="1" x14ac:dyDescent="0.2">
      <c r="A111" s="135" t="s">
        <v>793</v>
      </c>
      <c r="B111" s="136" t="s">
        <v>794</v>
      </c>
      <c r="C111" s="135" t="s">
        <v>21</v>
      </c>
      <c r="D111" s="135" t="s">
        <v>795</v>
      </c>
      <c r="E111" s="137" t="s">
        <v>83</v>
      </c>
      <c r="F111" s="136">
        <v>229.05</v>
      </c>
      <c r="G111" s="138">
        <v>8.5399999999999991</v>
      </c>
      <c r="H111" s="138">
        <v>2.4</v>
      </c>
      <c r="I111" s="138">
        <v>0</v>
      </c>
      <c r="J111" s="138">
        <v>8.33</v>
      </c>
      <c r="K111" s="138">
        <v>10.73</v>
      </c>
      <c r="L111" s="138">
        <v>549.72</v>
      </c>
      <c r="M111" s="138">
        <v>0</v>
      </c>
      <c r="N111" s="138">
        <v>1907.98</v>
      </c>
      <c r="O111" s="138">
        <v>2457.6999999999998</v>
      </c>
      <c r="P111" s="121"/>
      <c r="Q111" s="121"/>
      <c r="R111" s="121"/>
      <c r="S111" s="121"/>
      <c r="T111" s="121"/>
      <c r="U111" s="121"/>
      <c r="V111" s="121"/>
      <c r="W111" s="121"/>
      <c r="X111" s="121"/>
      <c r="Y111" s="121"/>
      <c r="Z111" s="121"/>
    </row>
    <row r="112" spans="1:26" ht="25.5" customHeight="1" x14ac:dyDescent="0.2">
      <c r="A112" s="135" t="s">
        <v>799</v>
      </c>
      <c r="B112" s="136" t="s">
        <v>704</v>
      </c>
      <c r="C112" s="135" t="s">
        <v>21</v>
      </c>
      <c r="D112" s="135" t="s">
        <v>705</v>
      </c>
      <c r="E112" s="137" t="s">
        <v>83</v>
      </c>
      <c r="F112" s="136">
        <v>85</v>
      </c>
      <c r="G112" s="138">
        <v>47.93</v>
      </c>
      <c r="H112" s="138">
        <v>1.57</v>
      </c>
      <c r="I112" s="138">
        <v>0</v>
      </c>
      <c r="J112" s="138">
        <v>58.67</v>
      </c>
      <c r="K112" s="138">
        <v>60.24</v>
      </c>
      <c r="L112" s="138">
        <v>133.44999999999999</v>
      </c>
      <c r="M112" s="138">
        <v>0</v>
      </c>
      <c r="N112" s="138">
        <v>4986.95</v>
      </c>
      <c r="O112" s="138">
        <v>5120.3999999999996</v>
      </c>
      <c r="P112" s="121"/>
      <c r="Q112" s="121"/>
      <c r="R112" s="121"/>
      <c r="S112" s="121"/>
      <c r="T112" s="121"/>
      <c r="U112" s="121"/>
      <c r="V112" s="121"/>
      <c r="W112" s="121"/>
      <c r="X112" s="121"/>
      <c r="Y112" s="121"/>
      <c r="Z112" s="121"/>
    </row>
    <row r="113" spans="1:26" ht="25.5" customHeight="1" x14ac:dyDescent="0.2">
      <c r="A113" s="135" t="s">
        <v>803</v>
      </c>
      <c r="B113" s="136" t="s">
        <v>741</v>
      </c>
      <c r="C113" s="135" t="s">
        <v>21</v>
      </c>
      <c r="D113" s="135" t="s">
        <v>742</v>
      </c>
      <c r="E113" s="137" t="s">
        <v>83</v>
      </c>
      <c r="F113" s="136">
        <v>180</v>
      </c>
      <c r="G113" s="138">
        <v>7.35</v>
      </c>
      <c r="H113" s="138">
        <v>7.66</v>
      </c>
      <c r="I113" s="138">
        <v>0</v>
      </c>
      <c r="J113" s="138">
        <v>1.57</v>
      </c>
      <c r="K113" s="138">
        <v>9.23</v>
      </c>
      <c r="L113" s="138">
        <v>1378.8</v>
      </c>
      <c r="M113" s="138">
        <v>0</v>
      </c>
      <c r="N113" s="138">
        <v>282.60000000000002</v>
      </c>
      <c r="O113" s="138">
        <v>1661.4</v>
      </c>
      <c r="P113" s="121"/>
      <c r="Q113" s="121"/>
      <c r="R113" s="121"/>
      <c r="S113" s="121"/>
      <c r="T113" s="121"/>
      <c r="U113" s="121"/>
      <c r="V113" s="121"/>
      <c r="W113" s="121"/>
      <c r="X113" s="121"/>
      <c r="Y113" s="121"/>
      <c r="Z113" s="121"/>
    </row>
    <row r="114" spans="1:26" ht="25.5" customHeight="1" x14ac:dyDescent="0.2">
      <c r="A114" s="135" t="s">
        <v>805</v>
      </c>
      <c r="B114" s="136" t="s">
        <v>806</v>
      </c>
      <c r="C114" s="135" t="s">
        <v>63</v>
      </c>
      <c r="D114" s="135" t="s">
        <v>807</v>
      </c>
      <c r="E114" s="137" t="s">
        <v>116</v>
      </c>
      <c r="F114" s="136">
        <v>5</v>
      </c>
      <c r="G114" s="138">
        <v>64.67</v>
      </c>
      <c r="H114" s="138">
        <v>28.6</v>
      </c>
      <c r="I114" s="138">
        <v>0</v>
      </c>
      <c r="J114" s="138">
        <v>52.69</v>
      </c>
      <c r="K114" s="138">
        <v>81.290000000000006</v>
      </c>
      <c r="L114" s="138">
        <v>143</v>
      </c>
      <c r="M114" s="138">
        <v>0</v>
      </c>
      <c r="N114" s="138">
        <v>263.45</v>
      </c>
      <c r="O114" s="138">
        <v>406.45</v>
      </c>
      <c r="P114" s="121"/>
      <c r="Q114" s="121"/>
      <c r="R114" s="121"/>
      <c r="S114" s="121"/>
      <c r="T114" s="121"/>
      <c r="U114" s="121"/>
      <c r="V114" s="121"/>
      <c r="W114" s="121"/>
      <c r="X114" s="121"/>
      <c r="Y114" s="121"/>
      <c r="Z114" s="121"/>
    </row>
    <row r="115" spans="1:26" ht="39" customHeight="1" x14ac:dyDescent="0.2">
      <c r="A115" s="135" t="s">
        <v>811</v>
      </c>
      <c r="B115" s="136" t="s">
        <v>812</v>
      </c>
      <c r="C115" s="135" t="s">
        <v>21</v>
      </c>
      <c r="D115" s="135" t="s">
        <v>813</v>
      </c>
      <c r="E115" s="137" t="s">
        <v>83</v>
      </c>
      <c r="F115" s="136">
        <v>85</v>
      </c>
      <c r="G115" s="138">
        <v>14.16</v>
      </c>
      <c r="H115" s="138">
        <v>7.19</v>
      </c>
      <c r="I115" s="138">
        <v>0</v>
      </c>
      <c r="J115" s="138">
        <v>10.6</v>
      </c>
      <c r="K115" s="138">
        <v>17.79</v>
      </c>
      <c r="L115" s="138">
        <v>611.15</v>
      </c>
      <c r="M115" s="138">
        <v>0</v>
      </c>
      <c r="N115" s="138">
        <v>901</v>
      </c>
      <c r="O115" s="138">
        <v>1512.15</v>
      </c>
      <c r="P115" s="121"/>
      <c r="Q115" s="121"/>
      <c r="R115" s="121"/>
      <c r="S115" s="121"/>
      <c r="T115" s="121"/>
      <c r="U115" s="121"/>
      <c r="V115" s="121"/>
      <c r="W115" s="121"/>
      <c r="X115" s="121"/>
      <c r="Y115" s="121"/>
      <c r="Z115" s="121"/>
    </row>
    <row r="116" spans="1:26" ht="39" customHeight="1" x14ac:dyDescent="0.2">
      <c r="A116" s="135" t="s">
        <v>816</v>
      </c>
      <c r="B116" s="136" t="s">
        <v>817</v>
      </c>
      <c r="C116" s="135" t="s">
        <v>21</v>
      </c>
      <c r="D116" s="135" t="s">
        <v>818</v>
      </c>
      <c r="E116" s="137" t="s">
        <v>83</v>
      </c>
      <c r="F116" s="136">
        <v>373.55</v>
      </c>
      <c r="G116" s="138">
        <v>8.2799999999999994</v>
      </c>
      <c r="H116" s="138">
        <v>6.37</v>
      </c>
      <c r="I116" s="138">
        <v>0</v>
      </c>
      <c r="J116" s="138">
        <v>4.03</v>
      </c>
      <c r="K116" s="138">
        <v>10.4</v>
      </c>
      <c r="L116" s="138">
        <v>2379.5135</v>
      </c>
      <c r="M116" s="138">
        <v>0</v>
      </c>
      <c r="N116" s="138">
        <v>1505.4065000000001</v>
      </c>
      <c r="O116" s="138">
        <v>3884.92</v>
      </c>
      <c r="P116" s="121"/>
      <c r="Q116" s="121"/>
      <c r="R116" s="121"/>
      <c r="S116" s="121"/>
      <c r="T116" s="121"/>
      <c r="U116" s="121"/>
      <c r="V116" s="121"/>
      <c r="W116" s="121"/>
      <c r="X116" s="121"/>
      <c r="Y116" s="121"/>
      <c r="Z116" s="121"/>
    </row>
    <row r="117" spans="1:26" ht="39" customHeight="1" x14ac:dyDescent="0.2">
      <c r="A117" s="135" t="s">
        <v>821</v>
      </c>
      <c r="B117" s="136" t="s">
        <v>822</v>
      </c>
      <c r="C117" s="135" t="s">
        <v>21</v>
      </c>
      <c r="D117" s="135" t="s">
        <v>823</v>
      </c>
      <c r="E117" s="137" t="s">
        <v>159</v>
      </c>
      <c r="F117" s="136">
        <v>7</v>
      </c>
      <c r="G117" s="138">
        <v>23.14</v>
      </c>
      <c r="H117" s="138">
        <v>12.99</v>
      </c>
      <c r="I117" s="138">
        <v>0</v>
      </c>
      <c r="J117" s="138">
        <v>16.09</v>
      </c>
      <c r="K117" s="138">
        <v>29.08</v>
      </c>
      <c r="L117" s="138">
        <v>90.93</v>
      </c>
      <c r="M117" s="138">
        <v>0</v>
      </c>
      <c r="N117" s="138">
        <v>112.63</v>
      </c>
      <c r="O117" s="138">
        <v>203.56</v>
      </c>
      <c r="P117" s="121"/>
      <c r="Q117" s="121"/>
      <c r="R117" s="121"/>
      <c r="S117" s="121"/>
      <c r="T117" s="121"/>
      <c r="U117" s="121"/>
      <c r="V117" s="121"/>
      <c r="W117" s="121"/>
      <c r="X117" s="121"/>
      <c r="Y117" s="121"/>
      <c r="Z117" s="121"/>
    </row>
    <row r="118" spans="1:26" ht="39" customHeight="1" x14ac:dyDescent="0.2">
      <c r="A118" s="135" t="s">
        <v>827</v>
      </c>
      <c r="B118" s="136" t="s">
        <v>828</v>
      </c>
      <c r="C118" s="135" t="s">
        <v>21</v>
      </c>
      <c r="D118" s="135" t="s">
        <v>829</v>
      </c>
      <c r="E118" s="137" t="s">
        <v>83</v>
      </c>
      <c r="F118" s="136">
        <v>25</v>
      </c>
      <c r="G118" s="138">
        <v>17.64</v>
      </c>
      <c r="H118" s="138">
        <v>11.51</v>
      </c>
      <c r="I118" s="138">
        <v>0</v>
      </c>
      <c r="J118" s="138">
        <v>10.66</v>
      </c>
      <c r="K118" s="138">
        <v>22.17</v>
      </c>
      <c r="L118" s="138">
        <v>287.75</v>
      </c>
      <c r="M118" s="138">
        <v>0</v>
      </c>
      <c r="N118" s="138">
        <v>266.5</v>
      </c>
      <c r="O118" s="138">
        <v>554.25</v>
      </c>
      <c r="P118" s="121"/>
      <c r="Q118" s="121"/>
      <c r="R118" s="121"/>
      <c r="S118" s="121"/>
      <c r="T118" s="121"/>
      <c r="U118" s="121"/>
      <c r="V118" s="121"/>
      <c r="W118" s="121"/>
      <c r="X118" s="121"/>
      <c r="Y118" s="121"/>
      <c r="Z118" s="121"/>
    </row>
    <row r="119" spans="1:26" ht="39" customHeight="1" x14ac:dyDescent="0.2">
      <c r="A119" s="135" t="s">
        <v>833</v>
      </c>
      <c r="B119" s="136" t="s">
        <v>834</v>
      </c>
      <c r="C119" s="135" t="s">
        <v>21</v>
      </c>
      <c r="D119" s="135" t="s">
        <v>835</v>
      </c>
      <c r="E119" s="137" t="s">
        <v>159</v>
      </c>
      <c r="F119" s="136">
        <v>15</v>
      </c>
      <c r="G119" s="138">
        <v>40.18</v>
      </c>
      <c r="H119" s="138">
        <v>26.15</v>
      </c>
      <c r="I119" s="138">
        <v>0</v>
      </c>
      <c r="J119" s="138">
        <v>24.35</v>
      </c>
      <c r="K119" s="138">
        <v>50.5</v>
      </c>
      <c r="L119" s="138">
        <v>392.25</v>
      </c>
      <c r="M119" s="138">
        <v>0</v>
      </c>
      <c r="N119" s="138">
        <v>365.25</v>
      </c>
      <c r="O119" s="138">
        <v>757.5</v>
      </c>
      <c r="P119" s="121"/>
      <c r="Q119" s="121"/>
      <c r="R119" s="121"/>
      <c r="S119" s="121"/>
      <c r="T119" s="121"/>
      <c r="U119" s="121"/>
      <c r="V119" s="121"/>
      <c r="W119" s="121"/>
      <c r="X119" s="121"/>
      <c r="Y119" s="121"/>
      <c r="Z119" s="121"/>
    </row>
    <row r="120" spans="1:26" ht="39" customHeight="1" x14ac:dyDescent="0.2">
      <c r="A120" s="135" t="s">
        <v>840</v>
      </c>
      <c r="B120" s="136" t="s">
        <v>841</v>
      </c>
      <c r="C120" s="135" t="s">
        <v>21</v>
      </c>
      <c r="D120" s="135" t="s">
        <v>842</v>
      </c>
      <c r="E120" s="137" t="s">
        <v>159</v>
      </c>
      <c r="F120" s="136">
        <v>2</v>
      </c>
      <c r="G120" s="138">
        <v>47.17</v>
      </c>
      <c r="H120" s="138">
        <v>33.35</v>
      </c>
      <c r="I120" s="138">
        <v>0</v>
      </c>
      <c r="J120" s="138">
        <v>25.94</v>
      </c>
      <c r="K120" s="138">
        <v>59.29</v>
      </c>
      <c r="L120" s="138">
        <v>66.7</v>
      </c>
      <c r="M120" s="138">
        <v>0</v>
      </c>
      <c r="N120" s="138">
        <v>51.88</v>
      </c>
      <c r="O120" s="138">
        <v>118.58</v>
      </c>
      <c r="P120" s="121"/>
      <c r="Q120" s="121"/>
      <c r="R120" s="121"/>
      <c r="S120" s="121"/>
      <c r="T120" s="121"/>
      <c r="U120" s="121"/>
      <c r="V120" s="121"/>
      <c r="W120" s="121"/>
      <c r="X120" s="121"/>
      <c r="Y120" s="121"/>
      <c r="Z120" s="121"/>
    </row>
    <row r="121" spans="1:26" ht="39" customHeight="1" x14ac:dyDescent="0.2">
      <c r="A121" s="135" t="s">
        <v>846</v>
      </c>
      <c r="B121" s="136" t="s">
        <v>847</v>
      </c>
      <c r="C121" s="135" t="s">
        <v>21</v>
      </c>
      <c r="D121" s="135" t="s">
        <v>848</v>
      </c>
      <c r="E121" s="137" t="s">
        <v>159</v>
      </c>
      <c r="F121" s="136">
        <v>2</v>
      </c>
      <c r="G121" s="138">
        <v>50.39</v>
      </c>
      <c r="H121" s="138">
        <v>33.35</v>
      </c>
      <c r="I121" s="138">
        <v>0</v>
      </c>
      <c r="J121" s="138">
        <v>29.99</v>
      </c>
      <c r="K121" s="138">
        <v>63.34</v>
      </c>
      <c r="L121" s="138">
        <v>66.7</v>
      </c>
      <c r="M121" s="138">
        <v>0</v>
      </c>
      <c r="N121" s="138">
        <v>59.98</v>
      </c>
      <c r="O121" s="138">
        <v>126.68</v>
      </c>
      <c r="P121" s="121"/>
      <c r="Q121" s="121"/>
      <c r="R121" s="121"/>
      <c r="S121" s="121"/>
      <c r="T121" s="121"/>
      <c r="U121" s="121"/>
      <c r="V121" s="121"/>
      <c r="W121" s="121"/>
      <c r="X121" s="121"/>
      <c r="Y121" s="121"/>
      <c r="Z121" s="121"/>
    </row>
    <row r="122" spans="1:26" ht="39" customHeight="1" x14ac:dyDescent="0.2">
      <c r="A122" s="135" t="s">
        <v>851</v>
      </c>
      <c r="B122" s="136" t="s">
        <v>852</v>
      </c>
      <c r="C122" s="135" t="s">
        <v>21</v>
      </c>
      <c r="D122" s="135" t="s">
        <v>853</v>
      </c>
      <c r="E122" s="137" t="s">
        <v>159</v>
      </c>
      <c r="F122" s="136">
        <v>3</v>
      </c>
      <c r="G122" s="138">
        <v>29.6</v>
      </c>
      <c r="H122" s="138">
        <v>21.19</v>
      </c>
      <c r="I122" s="138">
        <v>0</v>
      </c>
      <c r="J122" s="138">
        <v>16.010000000000002</v>
      </c>
      <c r="K122" s="138">
        <v>37.200000000000003</v>
      </c>
      <c r="L122" s="138">
        <v>63.57</v>
      </c>
      <c r="M122" s="138">
        <v>0</v>
      </c>
      <c r="N122" s="138">
        <v>48.03</v>
      </c>
      <c r="O122" s="138">
        <v>111.6</v>
      </c>
      <c r="P122" s="121"/>
      <c r="Q122" s="121"/>
      <c r="R122" s="121"/>
      <c r="S122" s="121"/>
      <c r="T122" s="121"/>
      <c r="U122" s="121"/>
      <c r="V122" s="121"/>
      <c r="W122" s="121"/>
      <c r="X122" s="121"/>
      <c r="Y122" s="121"/>
      <c r="Z122" s="121"/>
    </row>
    <row r="123" spans="1:26" ht="39" customHeight="1" x14ac:dyDescent="0.2">
      <c r="A123" s="135" t="s">
        <v>856</v>
      </c>
      <c r="B123" s="136" t="s">
        <v>857</v>
      </c>
      <c r="C123" s="135" t="s">
        <v>21</v>
      </c>
      <c r="D123" s="135" t="s">
        <v>858</v>
      </c>
      <c r="E123" s="137" t="s">
        <v>159</v>
      </c>
      <c r="F123" s="136">
        <v>4</v>
      </c>
      <c r="G123" s="138">
        <v>31.21</v>
      </c>
      <c r="H123" s="138">
        <v>21.19</v>
      </c>
      <c r="I123" s="138">
        <v>0</v>
      </c>
      <c r="J123" s="138">
        <v>18.04</v>
      </c>
      <c r="K123" s="138">
        <v>39.229999999999997</v>
      </c>
      <c r="L123" s="138">
        <v>84.76</v>
      </c>
      <c r="M123" s="138">
        <v>0</v>
      </c>
      <c r="N123" s="138">
        <v>72.16</v>
      </c>
      <c r="O123" s="138">
        <v>156.91999999999999</v>
      </c>
      <c r="P123" s="121"/>
      <c r="Q123" s="121"/>
      <c r="R123" s="121"/>
      <c r="S123" s="121"/>
      <c r="T123" s="121"/>
      <c r="U123" s="121"/>
      <c r="V123" s="121"/>
      <c r="W123" s="121"/>
      <c r="X123" s="121"/>
      <c r="Y123" s="121"/>
      <c r="Z123" s="121"/>
    </row>
    <row r="124" spans="1:26" ht="39" customHeight="1" x14ac:dyDescent="0.2">
      <c r="A124" s="135" t="s">
        <v>861</v>
      </c>
      <c r="B124" s="136" t="s">
        <v>862</v>
      </c>
      <c r="C124" s="135" t="s">
        <v>21</v>
      </c>
      <c r="D124" s="135" t="s">
        <v>863</v>
      </c>
      <c r="E124" s="137" t="s">
        <v>159</v>
      </c>
      <c r="F124" s="136">
        <v>8</v>
      </c>
      <c r="G124" s="138">
        <v>40.18</v>
      </c>
      <c r="H124" s="138">
        <v>30.45</v>
      </c>
      <c r="I124" s="138">
        <v>0</v>
      </c>
      <c r="J124" s="138">
        <v>20.05</v>
      </c>
      <c r="K124" s="138">
        <v>50.5</v>
      </c>
      <c r="L124" s="138">
        <v>243.6</v>
      </c>
      <c r="M124" s="138">
        <v>0</v>
      </c>
      <c r="N124" s="138">
        <v>160.4</v>
      </c>
      <c r="O124" s="138">
        <v>404</v>
      </c>
      <c r="P124" s="121"/>
      <c r="Q124" s="121"/>
      <c r="R124" s="121"/>
      <c r="S124" s="121"/>
      <c r="T124" s="121"/>
      <c r="U124" s="121"/>
      <c r="V124" s="121"/>
      <c r="W124" s="121"/>
      <c r="X124" s="121"/>
      <c r="Y124" s="121"/>
      <c r="Z124" s="121"/>
    </row>
    <row r="125" spans="1:26" ht="39" customHeight="1" x14ac:dyDescent="0.2">
      <c r="A125" s="135" t="s">
        <v>866</v>
      </c>
      <c r="B125" s="136" t="s">
        <v>867</v>
      </c>
      <c r="C125" s="135" t="s">
        <v>21</v>
      </c>
      <c r="D125" s="135" t="s">
        <v>868</v>
      </c>
      <c r="E125" s="137" t="s">
        <v>159</v>
      </c>
      <c r="F125" s="136">
        <v>12</v>
      </c>
      <c r="G125" s="138">
        <v>38.57</v>
      </c>
      <c r="H125" s="138">
        <v>30.45</v>
      </c>
      <c r="I125" s="138">
        <v>0</v>
      </c>
      <c r="J125" s="138">
        <v>18.03</v>
      </c>
      <c r="K125" s="138">
        <v>48.48</v>
      </c>
      <c r="L125" s="138">
        <v>365.4</v>
      </c>
      <c r="M125" s="138">
        <v>0</v>
      </c>
      <c r="N125" s="138">
        <v>216.36</v>
      </c>
      <c r="O125" s="138">
        <v>581.76</v>
      </c>
      <c r="P125" s="121"/>
      <c r="Q125" s="121"/>
      <c r="R125" s="121"/>
      <c r="S125" s="121"/>
      <c r="T125" s="121"/>
      <c r="U125" s="121"/>
      <c r="V125" s="121"/>
      <c r="W125" s="121"/>
      <c r="X125" s="121"/>
      <c r="Y125" s="121"/>
      <c r="Z125" s="121"/>
    </row>
    <row r="126" spans="1:26" ht="39" customHeight="1" x14ac:dyDescent="0.2">
      <c r="A126" s="135" t="s">
        <v>871</v>
      </c>
      <c r="B126" s="136" t="s">
        <v>872</v>
      </c>
      <c r="C126" s="135" t="s">
        <v>21</v>
      </c>
      <c r="D126" s="135" t="s">
        <v>873</v>
      </c>
      <c r="E126" s="137" t="s">
        <v>159</v>
      </c>
      <c r="F126" s="136">
        <v>8</v>
      </c>
      <c r="G126" s="138">
        <v>24.96</v>
      </c>
      <c r="H126" s="138">
        <v>17.14</v>
      </c>
      <c r="I126" s="138">
        <v>0</v>
      </c>
      <c r="J126" s="138">
        <v>14.23</v>
      </c>
      <c r="K126" s="138">
        <v>31.37</v>
      </c>
      <c r="L126" s="138">
        <v>137.12</v>
      </c>
      <c r="M126" s="138">
        <v>0</v>
      </c>
      <c r="N126" s="138">
        <v>113.84</v>
      </c>
      <c r="O126" s="138">
        <v>250.96</v>
      </c>
      <c r="P126" s="121"/>
      <c r="Q126" s="121"/>
      <c r="R126" s="121"/>
      <c r="S126" s="121"/>
      <c r="T126" s="121"/>
      <c r="U126" s="121"/>
      <c r="V126" s="121"/>
      <c r="W126" s="121"/>
      <c r="X126" s="121"/>
      <c r="Y126" s="121"/>
      <c r="Z126" s="121"/>
    </row>
    <row r="127" spans="1:26" ht="39" customHeight="1" x14ac:dyDescent="0.2">
      <c r="A127" s="135" t="s">
        <v>876</v>
      </c>
      <c r="B127" s="136" t="s">
        <v>877</v>
      </c>
      <c r="C127" s="135" t="s">
        <v>21</v>
      </c>
      <c r="D127" s="135" t="s">
        <v>878</v>
      </c>
      <c r="E127" s="137" t="s">
        <v>159</v>
      </c>
      <c r="F127" s="136">
        <v>4</v>
      </c>
      <c r="G127" s="138">
        <v>30.43</v>
      </c>
      <c r="H127" s="138">
        <v>21.19</v>
      </c>
      <c r="I127" s="138">
        <v>0</v>
      </c>
      <c r="J127" s="138">
        <v>17.059999999999999</v>
      </c>
      <c r="K127" s="138">
        <v>38.25</v>
      </c>
      <c r="L127" s="138">
        <v>84.76</v>
      </c>
      <c r="M127" s="138">
        <v>0</v>
      </c>
      <c r="N127" s="138">
        <v>68.239999999999995</v>
      </c>
      <c r="O127" s="138">
        <v>153</v>
      </c>
      <c r="P127" s="121"/>
      <c r="Q127" s="121"/>
      <c r="R127" s="121"/>
      <c r="S127" s="121"/>
      <c r="T127" s="121"/>
      <c r="U127" s="121"/>
      <c r="V127" s="121"/>
      <c r="W127" s="121"/>
      <c r="X127" s="121"/>
      <c r="Y127" s="121"/>
      <c r="Z127" s="121"/>
    </row>
    <row r="128" spans="1:26" ht="39" customHeight="1" x14ac:dyDescent="0.2">
      <c r="A128" s="135" t="s">
        <v>881</v>
      </c>
      <c r="B128" s="136" t="s">
        <v>882</v>
      </c>
      <c r="C128" s="135" t="s">
        <v>21</v>
      </c>
      <c r="D128" s="135" t="s">
        <v>883</v>
      </c>
      <c r="E128" s="137" t="s">
        <v>159</v>
      </c>
      <c r="F128" s="136">
        <v>1</v>
      </c>
      <c r="G128" s="138">
        <v>56.25</v>
      </c>
      <c r="H128" s="138">
        <v>37.36</v>
      </c>
      <c r="I128" s="138">
        <v>0</v>
      </c>
      <c r="J128" s="138">
        <v>33.340000000000003</v>
      </c>
      <c r="K128" s="138">
        <v>70.7</v>
      </c>
      <c r="L128" s="138">
        <v>37.36</v>
      </c>
      <c r="M128" s="138">
        <v>0</v>
      </c>
      <c r="N128" s="138">
        <v>33.340000000000003</v>
      </c>
      <c r="O128" s="138">
        <v>70.7</v>
      </c>
      <c r="P128" s="121"/>
      <c r="Q128" s="121"/>
      <c r="R128" s="121"/>
      <c r="S128" s="121"/>
      <c r="T128" s="121"/>
      <c r="U128" s="121"/>
      <c r="V128" s="121"/>
      <c r="W128" s="121"/>
      <c r="X128" s="121"/>
      <c r="Y128" s="121"/>
      <c r="Z128" s="121"/>
    </row>
    <row r="129" spans="1:26" ht="39" customHeight="1" x14ac:dyDescent="0.2">
      <c r="A129" s="135" t="s">
        <v>886</v>
      </c>
      <c r="B129" s="136" t="s">
        <v>887</v>
      </c>
      <c r="C129" s="135" t="s">
        <v>21</v>
      </c>
      <c r="D129" s="135" t="s">
        <v>888</v>
      </c>
      <c r="E129" s="137" t="s">
        <v>159</v>
      </c>
      <c r="F129" s="136">
        <v>12</v>
      </c>
      <c r="G129" s="138">
        <v>13.91</v>
      </c>
      <c r="H129" s="138">
        <v>6.36</v>
      </c>
      <c r="I129" s="138">
        <v>0</v>
      </c>
      <c r="J129" s="138">
        <v>11.12</v>
      </c>
      <c r="K129" s="138">
        <v>17.48</v>
      </c>
      <c r="L129" s="138">
        <v>76.319999999999993</v>
      </c>
      <c r="M129" s="138">
        <v>0</v>
      </c>
      <c r="N129" s="138">
        <v>133.44</v>
      </c>
      <c r="O129" s="138">
        <v>209.76</v>
      </c>
      <c r="P129" s="121"/>
      <c r="Q129" s="121"/>
      <c r="R129" s="121"/>
      <c r="S129" s="121"/>
      <c r="T129" s="121"/>
      <c r="U129" s="121"/>
      <c r="V129" s="121"/>
      <c r="W129" s="121"/>
      <c r="X129" s="121"/>
      <c r="Y129" s="121"/>
      <c r="Z129" s="121"/>
    </row>
    <row r="130" spans="1:26" ht="39" customHeight="1" x14ac:dyDescent="0.2">
      <c r="A130" s="135" t="s">
        <v>891</v>
      </c>
      <c r="B130" s="136" t="s">
        <v>892</v>
      </c>
      <c r="C130" s="135" t="s">
        <v>63</v>
      </c>
      <c r="D130" s="135" t="s">
        <v>893</v>
      </c>
      <c r="E130" s="137" t="s">
        <v>363</v>
      </c>
      <c r="F130" s="136">
        <v>45</v>
      </c>
      <c r="G130" s="138">
        <v>68.62</v>
      </c>
      <c r="H130" s="138">
        <v>22.33</v>
      </c>
      <c r="I130" s="138">
        <v>0</v>
      </c>
      <c r="J130" s="138">
        <v>63.92</v>
      </c>
      <c r="K130" s="138">
        <v>86.25</v>
      </c>
      <c r="L130" s="138">
        <v>1004.85</v>
      </c>
      <c r="M130" s="138">
        <v>0</v>
      </c>
      <c r="N130" s="138">
        <v>2876.4</v>
      </c>
      <c r="O130" s="138">
        <v>3881.25</v>
      </c>
      <c r="P130" s="121"/>
      <c r="Q130" s="121"/>
      <c r="R130" s="121"/>
      <c r="S130" s="121"/>
      <c r="T130" s="121"/>
      <c r="U130" s="121"/>
      <c r="V130" s="121"/>
      <c r="W130" s="121"/>
      <c r="X130" s="121"/>
      <c r="Y130" s="121"/>
      <c r="Z130" s="121"/>
    </row>
    <row r="131" spans="1:26" ht="25.5" customHeight="1" x14ac:dyDescent="0.2">
      <c r="A131" s="135" t="s">
        <v>899</v>
      </c>
      <c r="B131" s="136" t="s">
        <v>900</v>
      </c>
      <c r="C131" s="135" t="s">
        <v>63</v>
      </c>
      <c r="D131" s="135" t="s">
        <v>901</v>
      </c>
      <c r="E131" s="137" t="s">
        <v>116</v>
      </c>
      <c r="F131" s="136">
        <v>4</v>
      </c>
      <c r="G131" s="138">
        <v>41.37</v>
      </c>
      <c r="H131" s="138">
        <v>23.24</v>
      </c>
      <c r="I131" s="138">
        <v>0</v>
      </c>
      <c r="J131" s="138">
        <v>28.76</v>
      </c>
      <c r="K131" s="138">
        <v>52</v>
      </c>
      <c r="L131" s="138">
        <v>92.96</v>
      </c>
      <c r="M131" s="138">
        <v>0</v>
      </c>
      <c r="N131" s="138">
        <v>115.04</v>
      </c>
      <c r="O131" s="138">
        <v>208</v>
      </c>
      <c r="P131" s="121"/>
      <c r="Q131" s="121"/>
      <c r="R131" s="121"/>
      <c r="S131" s="121"/>
      <c r="T131" s="121"/>
      <c r="U131" s="121"/>
      <c r="V131" s="121"/>
      <c r="W131" s="121"/>
      <c r="X131" s="121"/>
      <c r="Y131" s="121"/>
      <c r="Z131" s="121"/>
    </row>
    <row r="132" spans="1:26" ht="25.5" customHeight="1" x14ac:dyDescent="0.2">
      <c r="A132" s="135" t="s">
        <v>902</v>
      </c>
      <c r="B132" s="136" t="s">
        <v>806</v>
      </c>
      <c r="C132" s="135" t="s">
        <v>63</v>
      </c>
      <c r="D132" s="135" t="s">
        <v>807</v>
      </c>
      <c r="E132" s="137" t="s">
        <v>116</v>
      </c>
      <c r="F132" s="136">
        <v>6</v>
      </c>
      <c r="G132" s="138">
        <v>64.67</v>
      </c>
      <c r="H132" s="138">
        <v>28.6</v>
      </c>
      <c r="I132" s="138">
        <v>0</v>
      </c>
      <c r="J132" s="138">
        <v>52.69</v>
      </c>
      <c r="K132" s="138">
        <v>81.290000000000006</v>
      </c>
      <c r="L132" s="138">
        <v>171.6</v>
      </c>
      <c r="M132" s="138">
        <v>0</v>
      </c>
      <c r="N132" s="138">
        <v>316.14</v>
      </c>
      <c r="O132" s="138">
        <v>487.74</v>
      </c>
      <c r="P132" s="121"/>
      <c r="Q132" s="121"/>
      <c r="R132" s="121"/>
      <c r="S132" s="121"/>
      <c r="T132" s="121"/>
      <c r="U132" s="121"/>
      <c r="V132" s="121"/>
      <c r="W132" s="121"/>
      <c r="X132" s="121"/>
      <c r="Y132" s="121"/>
      <c r="Z132" s="121"/>
    </row>
    <row r="133" spans="1:26" ht="25.5" customHeight="1" x14ac:dyDescent="0.2">
      <c r="A133" s="135" t="s">
        <v>903</v>
      </c>
      <c r="B133" s="136" t="s">
        <v>904</v>
      </c>
      <c r="C133" s="135" t="s">
        <v>21</v>
      </c>
      <c r="D133" s="135" t="s">
        <v>905</v>
      </c>
      <c r="E133" s="137" t="s">
        <v>159</v>
      </c>
      <c r="F133" s="136">
        <v>1</v>
      </c>
      <c r="G133" s="138">
        <v>81.23</v>
      </c>
      <c r="H133" s="138">
        <v>27.06</v>
      </c>
      <c r="I133" s="138">
        <v>0</v>
      </c>
      <c r="J133" s="138">
        <v>75.040000000000006</v>
      </c>
      <c r="K133" s="138">
        <v>102.1</v>
      </c>
      <c r="L133" s="138">
        <v>27.06</v>
      </c>
      <c r="M133" s="138">
        <v>0</v>
      </c>
      <c r="N133" s="138">
        <v>75.040000000000006</v>
      </c>
      <c r="O133" s="138">
        <v>102.1</v>
      </c>
      <c r="P133" s="121"/>
      <c r="Q133" s="121"/>
      <c r="R133" s="121"/>
      <c r="S133" s="121"/>
      <c r="T133" s="121"/>
      <c r="U133" s="121"/>
      <c r="V133" s="121"/>
      <c r="W133" s="121"/>
      <c r="X133" s="121"/>
      <c r="Y133" s="121"/>
      <c r="Z133" s="121"/>
    </row>
    <row r="134" spans="1:26" ht="24" customHeight="1" x14ac:dyDescent="0.2">
      <c r="A134" s="135" t="s">
        <v>910</v>
      </c>
      <c r="B134" s="136" t="s">
        <v>911</v>
      </c>
      <c r="C134" s="135" t="s">
        <v>63</v>
      </c>
      <c r="D134" s="135" t="s">
        <v>912</v>
      </c>
      <c r="E134" s="137" t="s">
        <v>159</v>
      </c>
      <c r="F134" s="136">
        <v>1</v>
      </c>
      <c r="G134" s="138">
        <v>109.25</v>
      </c>
      <c r="H134" s="138">
        <v>27.17</v>
      </c>
      <c r="I134" s="138">
        <v>0</v>
      </c>
      <c r="J134" s="138">
        <v>110.15</v>
      </c>
      <c r="K134" s="138">
        <v>137.32</v>
      </c>
      <c r="L134" s="138">
        <v>27.17</v>
      </c>
      <c r="M134" s="138">
        <v>0</v>
      </c>
      <c r="N134" s="138">
        <v>110.15</v>
      </c>
      <c r="O134" s="138">
        <v>137.32</v>
      </c>
      <c r="P134" s="121"/>
      <c r="Q134" s="121"/>
      <c r="R134" s="121"/>
      <c r="S134" s="121"/>
      <c r="T134" s="121"/>
      <c r="U134" s="121"/>
      <c r="V134" s="121"/>
      <c r="W134" s="121"/>
      <c r="X134" s="121"/>
      <c r="Y134" s="121"/>
      <c r="Z134" s="121"/>
    </row>
    <row r="135" spans="1:26" ht="25.5" customHeight="1" x14ac:dyDescent="0.2">
      <c r="A135" s="135" t="s">
        <v>917</v>
      </c>
      <c r="B135" s="136" t="s">
        <v>918</v>
      </c>
      <c r="C135" s="135" t="s">
        <v>63</v>
      </c>
      <c r="D135" s="135" t="s">
        <v>919</v>
      </c>
      <c r="E135" s="137" t="s">
        <v>159</v>
      </c>
      <c r="F135" s="136">
        <v>1</v>
      </c>
      <c r="G135" s="138">
        <v>337.15</v>
      </c>
      <c r="H135" s="138">
        <v>27.06</v>
      </c>
      <c r="I135" s="138">
        <v>0</v>
      </c>
      <c r="J135" s="138">
        <v>396.73</v>
      </c>
      <c r="K135" s="138">
        <v>423.79</v>
      </c>
      <c r="L135" s="138">
        <v>27.06</v>
      </c>
      <c r="M135" s="138">
        <v>0</v>
      </c>
      <c r="N135" s="138">
        <v>396.73</v>
      </c>
      <c r="O135" s="138">
        <v>423.79</v>
      </c>
      <c r="P135" s="121"/>
      <c r="Q135" s="121"/>
      <c r="R135" s="121"/>
      <c r="S135" s="121"/>
      <c r="T135" s="121"/>
      <c r="U135" s="121"/>
      <c r="V135" s="121"/>
      <c r="W135" s="121"/>
      <c r="X135" s="121"/>
      <c r="Y135" s="121"/>
      <c r="Z135" s="121"/>
    </row>
    <row r="136" spans="1:26" ht="25.5" customHeight="1" x14ac:dyDescent="0.2">
      <c r="A136" s="135" t="s">
        <v>922</v>
      </c>
      <c r="B136" s="136" t="s">
        <v>923</v>
      </c>
      <c r="C136" s="135" t="s">
        <v>21</v>
      </c>
      <c r="D136" s="135" t="s">
        <v>924</v>
      </c>
      <c r="E136" s="137" t="s">
        <v>159</v>
      </c>
      <c r="F136" s="136">
        <v>5</v>
      </c>
      <c r="G136" s="138">
        <v>9.59</v>
      </c>
      <c r="H136" s="138">
        <v>1.66</v>
      </c>
      <c r="I136" s="138">
        <v>0</v>
      </c>
      <c r="J136" s="138">
        <v>10.39</v>
      </c>
      <c r="K136" s="138">
        <v>12.05</v>
      </c>
      <c r="L136" s="138">
        <v>8.3000000000000007</v>
      </c>
      <c r="M136" s="138">
        <v>0</v>
      </c>
      <c r="N136" s="138">
        <v>51.95</v>
      </c>
      <c r="O136" s="138">
        <v>60.25</v>
      </c>
      <c r="P136" s="121"/>
      <c r="Q136" s="121"/>
      <c r="R136" s="121"/>
      <c r="S136" s="121"/>
      <c r="T136" s="121"/>
      <c r="U136" s="121"/>
      <c r="V136" s="121"/>
      <c r="W136" s="121"/>
      <c r="X136" s="121"/>
      <c r="Y136" s="121"/>
      <c r="Z136" s="121"/>
    </row>
    <row r="137" spans="1:26" ht="25.5" customHeight="1" x14ac:dyDescent="0.2">
      <c r="A137" s="135" t="s">
        <v>929</v>
      </c>
      <c r="B137" s="136" t="s">
        <v>930</v>
      </c>
      <c r="C137" s="135" t="s">
        <v>21</v>
      </c>
      <c r="D137" s="135" t="s">
        <v>931</v>
      </c>
      <c r="E137" s="137" t="s">
        <v>159</v>
      </c>
      <c r="F137" s="136">
        <v>12</v>
      </c>
      <c r="G137" s="138">
        <v>10.16</v>
      </c>
      <c r="H137" s="138">
        <v>2.2599999999999998</v>
      </c>
      <c r="I137" s="138">
        <v>0</v>
      </c>
      <c r="J137" s="138">
        <v>10.51</v>
      </c>
      <c r="K137" s="138">
        <v>12.77</v>
      </c>
      <c r="L137" s="138">
        <v>27.12</v>
      </c>
      <c r="M137" s="138">
        <v>0</v>
      </c>
      <c r="N137" s="138">
        <v>126.12</v>
      </c>
      <c r="O137" s="138">
        <v>153.24</v>
      </c>
      <c r="P137" s="121"/>
      <c r="Q137" s="121"/>
      <c r="R137" s="121"/>
      <c r="S137" s="121"/>
      <c r="T137" s="121"/>
      <c r="U137" s="121"/>
      <c r="V137" s="121"/>
      <c r="W137" s="121"/>
      <c r="X137" s="121"/>
      <c r="Y137" s="121"/>
      <c r="Z137" s="121"/>
    </row>
    <row r="138" spans="1:26" ht="25.5" customHeight="1" x14ac:dyDescent="0.2">
      <c r="A138" s="135" t="s">
        <v>932</v>
      </c>
      <c r="B138" s="136" t="s">
        <v>933</v>
      </c>
      <c r="C138" s="135" t="s">
        <v>21</v>
      </c>
      <c r="D138" s="135" t="s">
        <v>934</v>
      </c>
      <c r="E138" s="137" t="s">
        <v>159</v>
      </c>
      <c r="F138" s="136">
        <v>1</v>
      </c>
      <c r="G138" s="138">
        <v>45.41</v>
      </c>
      <c r="H138" s="138">
        <v>3.33</v>
      </c>
      <c r="I138" s="138">
        <v>0</v>
      </c>
      <c r="J138" s="138">
        <v>53.75</v>
      </c>
      <c r="K138" s="138">
        <v>57.08</v>
      </c>
      <c r="L138" s="138">
        <v>3.33</v>
      </c>
      <c r="M138" s="138">
        <v>0</v>
      </c>
      <c r="N138" s="138">
        <v>53.75</v>
      </c>
      <c r="O138" s="138">
        <v>57.08</v>
      </c>
      <c r="P138" s="121"/>
      <c r="Q138" s="121"/>
      <c r="R138" s="121"/>
      <c r="S138" s="121"/>
      <c r="T138" s="121"/>
      <c r="U138" s="121"/>
      <c r="V138" s="121"/>
      <c r="W138" s="121"/>
      <c r="X138" s="121"/>
      <c r="Y138" s="121"/>
      <c r="Z138" s="121"/>
    </row>
    <row r="139" spans="1:26" ht="25.5" customHeight="1" x14ac:dyDescent="0.2">
      <c r="A139" s="135" t="s">
        <v>937</v>
      </c>
      <c r="B139" s="136" t="s">
        <v>938</v>
      </c>
      <c r="C139" s="135" t="s">
        <v>21</v>
      </c>
      <c r="D139" s="135" t="s">
        <v>939</v>
      </c>
      <c r="E139" s="137" t="s">
        <v>159</v>
      </c>
      <c r="F139" s="136">
        <v>19</v>
      </c>
      <c r="G139" s="138">
        <v>46.55</v>
      </c>
      <c r="H139" s="138">
        <v>4.53</v>
      </c>
      <c r="I139" s="138">
        <v>0</v>
      </c>
      <c r="J139" s="138">
        <v>53.98</v>
      </c>
      <c r="K139" s="138">
        <v>58.51</v>
      </c>
      <c r="L139" s="138">
        <v>86.07</v>
      </c>
      <c r="M139" s="138">
        <v>0</v>
      </c>
      <c r="N139" s="138">
        <v>1025.6199999999999</v>
      </c>
      <c r="O139" s="138">
        <v>1111.69</v>
      </c>
      <c r="P139" s="121"/>
      <c r="Q139" s="121"/>
      <c r="R139" s="121"/>
      <c r="S139" s="121"/>
      <c r="T139" s="121"/>
      <c r="U139" s="121"/>
      <c r="V139" s="121"/>
      <c r="W139" s="121"/>
      <c r="X139" s="121"/>
      <c r="Y139" s="121"/>
      <c r="Z139" s="121"/>
    </row>
    <row r="140" spans="1:26" ht="25.5" customHeight="1" x14ac:dyDescent="0.2">
      <c r="A140" s="135" t="s">
        <v>941</v>
      </c>
      <c r="B140" s="136" t="s">
        <v>942</v>
      </c>
      <c r="C140" s="135" t="s">
        <v>21</v>
      </c>
      <c r="D140" s="135" t="s">
        <v>943</v>
      </c>
      <c r="E140" s="137" t="s">
        <v>159</v>
      </c>
      <c r="F140" s="136">
        <v>1</v>
      </c>
      <c r="G140" s="138">
        <v>48.84</v>
      </c>
      <c r="H140" s="138">
        <v>6.3</v>
      </c>
      <c r="I140" s="138">
        <v>0</v>
      </c>
      <c r="J140" s="138">
        <v>55.09</v>
      </c>
      <c r="K140" s="138">
        <v>61.39</v>
      </c>
      <c r="L140" s="138">
        <v>6.3</v>
      </c>
      <c r="M140" s="138">
        <v>0</v>
      </c>
      <c r="N140" s="138">
        <v>55.09</v>
      </c>
      <c r="O140" s="138">
        <v>61.39</v>
      </c>
      <c r="P140" s="121"/>
      <c r="Q140" s="121"/>
      <c r="R140" s="121"/>
      <c r="S140" s="121"/>
      <c r="T140" s="121"/>
      <c r="U140" s="121"/>
      <c r="V140" s="121"/>
      <c r="W140" s="121"/>
      <c r="X140" s="121"/>
      <c r="Y140" s="121"/>
      <c r="Z140" s="121"/>
    </row>
    <row r="141" spans="1:26" ht="25.5" customHeight="1" x14ac:dyDescent="0.2">
      <c r="A141" s="135" t="s">
        <v>946</v>
      </c>
      <c r="B141" s="136" t="s">
        <v>947</v>
      </c>
      <c r="C141" s="135" t="s">
        <v>21</v>
      </c>
      <c r="D141" s="135" t="s">
        <v>948</v>
      </c>
      <c r="E141" s="137" t="s">
        <v>159</v>
      </c>
      <c r="F141" s="136">
        <v>1</v>
      </c>
      <c r="G141" s="138">
        <v>51.62</v>
      </c>
      <c r="H141" s="138">
        <v>8.67</v>
      </c>
      <c r="I141" s="138">
        <v>0</v>
      </c>
      <c r="J141" s="138">
        <v>56.21</v>
      </c>
      <c r="K141" s="138">
        <v>64.88</v>
      </c>
      <c r="L141" s="138">
        <v>8.67</v>
      </c>
      <c r="M141" s="138">
        <v>0</v>
      </c>
      <c r="N141" s="138">
        <v>56.21</v>
      </c>
      <c r="O141" s="138">
        <v>64.88</v>
      </c>
      <c r="P141" s="121"/>
      <c r="Q141" s="121"/>
      <c r="R141" s="121"/>
      <c r="S141" s="121"/>
      <c r="T141" s="121"/>
      <c r="U141" s="121"/>
      <c r="V141" s="121"/>
      <c r="W141" s="121"/>
      <c r="X141" s="121"/>
      <c r="Y141" s="121"/>
      <c r="Z141" s="121"/>
    </row>
    <row r="142" spans="1:26" ht="25.5" customHeight="1" x14ac:dyDescent="0.2">
      <c r="A142" s="135" t="s">
        <v>951</v>
      </c>
      <c r="B142" s="136" t="s">
        <v>952</v>
      </c>
      <c r="C142" s="135" t="s">
        <v>21</v>
      </c>
      <c r="D142" s="135" t="s">
        <v>953</v>
      </c>
      <c r="E142" s="137" t="s">
        <v>159</v>
      </c>
      <c r="F142" s="136">
        <v>3</v>
      </c>
      <c r="G142" s="138">
        <v>48.84</v>
      </c>
      <c r="H142" s="138">
        <v>6.3</v>
      </c>
      <c r="I142" s="138">
        <v>0</v>
      </c>
      <c r="J142" s="138">
        <v>55.09</v>
      </c>
      <c r="K142" s="138">
        <v>61.39</v>
      </c>
      <c r="L142" s="138">
        <v>18.899999999999999</v>
      </c>
      <c r="M142" s="138">
        <v>0</v>
      </c>
      <c r="N142" s="138">
        <v>165.27</v>
      </c>
      <c r="O142" s="138">
        <v>184.17</v>
      </c>
      <c r="P142" s="121"/>
      <c r="Q142" s="121"/>
      <c r="R142" s="121"/>
      <c r="S142" s="121"/>
      <c r="T142" s="121"/>
      <c r="U142" s="121"/>
      <c r="V142" s="121"/>
      <c r="W142" s="121"/>
      <c r="X142" s="121"/>
      <c r="Y142" s="121"/>
      <c r="Z142" s="121"/>
    </row>
    <row r="143" spans="1:26" ht="25.5" customHeight="1" x14ac:dyDescent="0.2">
      <c r="A143" s="135" t="s">
        <v>954</v>
      </c>
      <c r="B143" s="136" t="s">
        <v>698</v>
      </c>
      <c r="C143" s="135" t="s">
        <v>21</v>
      </c>
      <c r="D143" s="135" t="s">
        <v>699</v>
      </c>
      <c r="E143" s="137" t="s">
        <v>159</v>
      </c>
      <c r="F143" s="136">
        <v>3</v>
      </c>
      <c r="G143" s="138">
        <v>60.46</v>
      </c>
      <c r="H143" s="138">
        <v>11.83</v>
      </c>
      <c r="I143" s="138">
        <v>0</v>
      </c>
      <c r="J143" s="138">
        <v>64.16</v>
      </c>
      <c r="K143" s="138">
        <v>75.989999999999995</v>
      </c>
      <c r="L143" s="138">
        <v>35.49</v>
      </c>
      <c r="M143" s="138">
        <v>0</v>
      </c>
      <c r="N143" s="138">
        <v>192.48</v>
      </c>
      <c r="O143" s="138">
        <v>227.97</v>
      </c>
      <c r="P143" s="121"/>
      <c r="Q143" s="121"/>
      <c r="R143" s="121"/>
      <c r="S143" s="121"/>
      <c r="T143" s="121"/>
      <c r="U143" s="121"/>
      <c r="V143" s="121"/>
      <c r="W143" s="121"/>
      <c r="X143" s="121"/>
      <c r="Y143" s="121"/>
      <c r="Z143" s="121"/>
    </row>
    <row r="144" spans="1:26" ht="39" customHeight="1" x14ac:dyDescent="0.2">
      <c r="A144" s="135" t="s">
        <v>957</v>
      </c>
      <c r="B144" s="136" t="s">
        <v>958</v>
      </c>
      <c r="C144" s="135" t="s">
        <v>21</v>
      </c>
      <c r="D144" s="135" t="s">
        <v>959</v>
      </c>
      <c r="E144" s="137" t="s">
        <v>159</v>
      </c>
      <c r="F144" s="136">
        <v>3</v>
      </c>
      <c r="G144" s="138">
        <v>328.62</v>
      </c>
      <c r="H144" s="138">
        <v>60.1</v>
      </c>
      <c r="I144" s="138">
        <v>0</v>
      </c>
      <c r="J144" s="138">
        <v>352.97</v>
      </c>
      <c r="K144" s="138">
        <v>413.07</v>
      </c>
      <c r="L144" s="138">
        <v>180.3</v>
      </c>
      <c r="M144" s="138">
        <v>0</v>
      </c>
      <c r="N144" s="138">
        <v>1058.9100000000001</v>
      </c>
      <c r="O144" s="138">
        <v>1239.21</v>
      </c>
      <c r="P144" s="121"/>
      <c r="Q144" s="121"/>
      <c r="R144" s="121"/>
      <c r="S144" s="121"/>
      <c r="T144" s="121"/>
      <c r="U144" s="121"/>
      <c r="V144" s="121"/>
      <c r="W144" s="121"/>
      <c r="X144" s="121"/>
      <c r="Y144" s="121"/>
      <c r="Z144" s="121"/>
    </row>
    <row r="145" spans="1:26" ht="51.75" customHeight="1" x14ac:dyDescent="0.2">
      <c r="A145" s="135" t="s">
        <v>970</v>
      </c>
      <c r="B145" s="136" t="s">
        <v>971</v>
      </c>
      <c r="C145" s="135" t="s">
        <v>21</v>
      </c>
      <c r="D145" s="135" t="s">
        <v>972</v>
      </c>
      <c r="E145" s="137" t="s">
        <v>159</v>
      </c>
      <c r="F145" s="136">
        <v>1</v>
      </c>
      <c r="G145" s="138">
        <v>523.6</v>
      </c>
      <c r="H145" s="138">
        <v>28.28</v>
      </c>
      <c r="I145" s="138">
        <v>0</v>
      </c>
      <c r="J145" s="138">
        <v>629.88</v>
      </c>
      <c r="K145" s="138">
        <v>658.16</v>
      </c>
      <c r="L145" s="138">
        <v>28.28</v>
      </c>
      <c r="M145" s="138">
        <v>0</v>
      </c>
      <c r="N145" s="138">
        <v>629.88</v>
      </c>
      <c r="O145" s="138">
        <v>658.16</v>
      </c>
      <c r="P145" s="121"/>
      <c r="Q145" s="121"/>
      <c r="R145" s="121"/>
      <c r="S145" s="121"/>
      <c r="T145" s="121"/>
      <c r="U145" s="121"/>
      <c r="V145" s="121"/>
      <c r="W145" s="121"/>
      <c r="X145" s="121"/>
      <c r="Y145" s="121"/>
      <c r="Z145" s="121"/>
    </row>
    <row r="146" spans="1:26" ht="51.75" customHeight="1" x14ac:dyDescent="0.2">
      <c r="A146" s="135" t="s">
        <v>977</v>
      </c>
      <c r="B146" s="136" t="s">
        <v>978</v>
      </c>
      <c r="C146" s="135" t="s">
        <v>21</v>
      </c>
      <c r="D146" s="135" t="s">
        <v>979</v>
      </c>
      <c r="E146" s="137" t="s">
        <v>159</v>
      </c>
      <c r="F146" s="136">
        <v>2</v>
      </c>
      <c r="G146" s="138">
        <v>632.42999999999995</v>
      </c>
      <c r="H146" s="138">
        <v>34.29</v>
      </c>
      <c r="I146" s="138">
        <v>0</v>
      </c>
      <c r="J146" s="138">
        <v>760.67</v>
      </c>
      <c r="K146" s="138">
        <v>794.96</v>
      </c>
      <c r="L146" s="138">
        <v>68.58</v>
      </c>
      <c r="M146" s="138">
        <v>0</v>
      </c>
      <c r="N146" s="138">
        <v>1521.34</v>
      </c>
      <c r="O146" s="138">
        <v>1589.92</v>
      </c>
      <c r="P146" s="121"/>
      <c r="Q146" s="121"/>
      <c r="R146" s="121"/>
      <c r="S146" s="121"/>
      <c r="T146" s="121"/>
      <c r="U146" s="121"/>
      <c r="V146" s="121"/>
      <c r="W146" s="121"/>
      <c r="X146" s="121"/>
      <c r="Y146" s="121"/>
      <c r="Z146" s="121"/>
    </row>
    <row r="147" spans="1:26" ht="39" customHeight="1" x14ac:dyDescent="0.2">
      <c r="A147" s="135" t="s">
        <v>982</v>
      </c>
      <c r="B147" s="136" t="s">
        <v>983</v>
      </c>
      <c r="C147" s="135" t="s">
        <v>21</v>
      </c>
      <c r="D147" s="135" t="s">
        <v>984</v>
      </c>
      <c r="E147" s="137" t="s">
        <v>159</v>
      </c>
      <c r="F147" s="136">
        <v>45</v>
      </c>
      <c r="G147" s="138">
        <v>10.24</v>
      </c>
      <c r="H147" s="138">
        <v>7.92</v>
      </c>
      <c r="I147" s="138">
        <v>0</v>
      </c>
      <c r="J147" s="138">
        <v>4.95</v>
      </c>
      <c r="K147" s="138">
        <v>12.87</v>
      </c>
      <c r="L147" s="138">
        <v>356.4</v>
      </c>
      <c r="M147" s="138">
        <v>0</v>
      </c>
      <c r="N147" s="138">
        <v>222.75</v>
      </c>
      <c r="O147" s="138">
        <v>579.15</v>
      </c>
      <c r="P147" s="121"/>
      <c r="Q147" s="121"/>
      <c r="R147" s="121"/>
      <c r="S147" s="121"/>
      <c r="T147" s="121"/>
      <c r="U147" s="121"/>
      <c r="V147" s="121"/>
      <c r="W147" s="121"/>
      <c r="X147" s="121"/>
      <c r="Y147" s="121"/>
      <c r="Z147" s="121"/>
    </row>
    <row r="148" spans="1:26" ht="39" customHeight="1" x14ac:dyDescent="0.2">
      <c r="A148" s="135" t="s">
        <v>989</v>
      </c>
      <c r="B148" s="136" t="s">
        <v>990</v>
      </c>
      <c r="C148" s="135" t="s">
        <v>21</v>
      </c>
      <c r="D148" s="135" t="s">
        <v>991</v>
      </c>
      <c r="E148" s="137" t="s">
        <v>159</v>
      </c>
      <c r="F148" s="136">
        <v>15</v>
      </c>
      <c r="G148" s="138">
        <v>16.11</v>
      </c>
      <c r="H148" s="138">
        <v>13.98</v>
      </c>
      <c r="I148" s="138">
        <v>0</v>
      </c>
      <c r="J148" s="138">
        <v>6.27</v>
      </c>
      <c r="K148" s="138">
        <v>20.25</v>
      </c>
      <c r="L148" s="138">
        <v>209.7</v>
      </c>
      <c r="M148" s="138">
        <v>0</v>
      </c>
      <c r="N148" s="138">
        <v>94.05</v>
      </c>
      <c r="O148" s="138">
        <v>303.75</v>
      </c>
      <c r="P148" s="121"/>
      <c r="Q148" s="121"/>
      <c r="R148" s="121"/>
      <c r="S148" s="121"/>
      <c r="T148" s="121"/>
      <c r="U148" s="121"/>
      <c r="V148" s="121"/>
      <c r="W148" s="121"/>
      <c r="X148" s="121"/>
      <c r="Y148" s="121"/>
      <c r="Z148" s="121"/>
    </row>
    <row r="149" spans="1:26" ht="39" customHeight="1" x14ac:dyDescent="0.2">
      <c r="A149" s="135" t="s">
        <v>992</v>
      </c>
      <c r="B149" s="136" t="s">
        <v>993</v>
      </c>
      <c r="C149" s="135" t="s">
        <v>21</v>
      </c>
      <c r="D149" s="135" t="s">
        <v>994</v>
      </c>
      <c r="E149" s="137" t="s">
        <v>159</v>
      </c>
      <c r="F149" s="136">
        <v>30</v>
      </c>
      <c r="G149" s="138">
        <v>28.09</v>
      </c>
      <c r="H149" s="138">
        <v>26.35</v>
      </c>
      <c r="I149" s="138">
        <v>0</v>
      </c>
      <c r="J149" s="138">
        <v>8.9499999999999993</v>
      </c>
      <c r="K149" s="138">
        <v>35.299999999999997</v>
      </c>
      <c r="L149" s="138">
        <v>790.5</v>
      </c>
      <c r="M149" s="138">
        <v>0</v>
      </c>
      <c r="N149" s="138">
        <v>268.5</v>
      </c>
      <c r="O149" s="138">
        <v>1059</v>
      </c>
      <c r="P149" s="121"/>
      <c r="Q149" s="121"/>
      <c r="R149" s="121"/>
      <c r="S149" s="121"/>
      <c r="T149" s="121"/>
      <c r="U149" s="121"/>
      <c r="V149" s="121"/>
      <c r="W149" s="121"/>
      <c r="X149" s="121"/>
      <c r="Y149" s="121"/>
      <c r="Z149" s="121"/>
    </row>
    <row r="150" spans="1:26" ht="25.5" customHeight="1" x14ac:dyDescent="0.2">
      <c r="A150" s="135" t="s">
        <v>996</v>
      </c>
      <c r="B150" s="136" t="s">
        <v>997</v>
      </c>
      <c r="C150" s="135" t="s">
        <v>21</v>
      </c>
      <c r="D150" s="135" t="s">
        <v>998</v>
      </c>
      <c r="E150" s="137" t="s">
        <v>159</v>
      </c>
      <c r="F150" s="136">
        <v>2</v>
      </c>
      <c r="G150" s="138">
        <v>31.22</v>
      </c>
      <c r="H150" s="138">
        <v>0.78</v>
      </c>
      <c r="I150" s="138">
        <v>0</v>
      </c>
      <c r="J150" s="138">
        <v>38.46</v>
      </c>
      <c r="K150" s="138">
        <v>39.24</v>
      </c>
      <c r="L150" s="138">
        <v>1.56</v>
      </c>
      <c r="M150" s="138">
        <v>0</v>
      </c>
      <c r="N150" s="138">
        <v>76.92</v>
      </c>
      <c r="O150" s="138">
        <v>78.48</v>
      </c>
      <c r="P150" s="121"/>
      <c r="Q150" s="121"/>
      <c r="R150" s="121"/>
      <c r="S150" s="121"/>
      <c r="T150" s="121"/>
      <c r="U150" s="121"/>
      <c r="V150" s="121"/>
      <c r="W150" s="121"/>
      <c r="X150" s="121"/>
      <c r="Y150" s="121"/>
      <c r="Z150" s="121"/>
    </row>
    <row r="151" spans="1:26" ht="25.5" customHeight="1" x14ac:dyDescent="0.2">
      <c r="A151" s="135" t="s">
        <v>1001</v>
      </c>
      <c r="B151" s="136" t="s">
        <v>1002</v>
      </c>
      <c r="C151" s="135" t="s">
        <v>21</v>
      </c>
      <c r="D151" s="135" t="s">
        <v>1003</v>
      </c>
      <c r="E151" s="137" t="s">
        <v>159</v>
      </c>
      <c r="F151" s="136">
        <v>73</v>
      </c>
      <c r="G151" s="138">
        <v>0.6</v>
      </c>
      <c r="H151" s="138">
        <v>0.6</v>
      </c>
      <c r="I151" s="138">
        <v>0</v>
      </c>
      <c r="J151" s="138">
        <v>0.15</v>
      </c>
      <c r="K151" s="138">
        <v>0.75</v>
      </c>
      <c r="L151" s="138">
        <v>43.8</v>
      </c>
      <c r="M151" s="138">
        <v>0</v>
      </c>
      <c r="N151" s="138">
        <v>10.95</v>
      </c>
      <c r="O151" s="138">
        <v>54.75</v>
      </c>
      <c r="P151" s="121"/>
      <c r="Q151" s="121"/>
      <c r="R151" s="121"/>
      <c r="S151" s="121"/>
      <c r="T151" s="121"/>
      <c r="U151" s="121"/>
      <c r="V151" s="121"/>
      <c r="W151" s="121"/>
      <c r="X151" s="121"/>
      <c r="Y151" s="121"/>
      <c r="Z151" s="121"/>
    </row>
    <row r="152" spans="1:26" ht="25.5" customHeight="1" x14ac:dyDescent="0.2">
      <c r="A152" s="135" t="s">
        <v>1005</v>
      </c>
      <c r="B152" s="136" t="s">
        <v>1006</v>
      </c>
      <c r="C152" s="135" t="s">
        <v>21</v>
      </c>
      <c r="D152" s="135" t="s">
        <v>1007</v>
      </c>
      <c r="E152" s="137" t="s">
        <v>83</v>
      </c>
      <c r="F152" s="136">
        <v>615</v>
      </c>
      <c r="G152" s="138">
        <v>0.64</v>
      </c>
      <c r="H152" s="138">
        <v>0.63</v>
      </c>
      <c r="I152" s="138">
        <v>0</v>
      </c>
      <c r="J152" s="138">
        <v>0.17</v>
      </c>
      <c r="K152" s="138">
        <v>0.8</v>
      </c>
      <c r="L152" s="138">
        <v>387.45</v>
      </c>
      <c r="M152" s="138">
        <v>0</v>
      </c>
      <c r="N152" s="138">
        <v>104.55</v>
      </c>
      <c r="O152" s="138">
        <v>492</v>
      </c>
      <c r="P152" s="121"/>
      <c r="Q152" s="121"/>
      <c r="R152" s="121"/>
      <c r="S152" s="121"/>
      <c r="T152" s="121"/>
      <c r="U152" s="121"/>
      <c r="V152" s="121"/>
      <c r="W152" s="121"/>
      <c r="X152" s="121"/>
      <c r="Y152" s="121"/>
      <c r="Z152" s="121"/>
    </row>
    <row r="153" spans="1:26" ht="25.5" customHeight="1" x14ac:dyDescent="0.2">
      <c r="A153" s="135" t="s">
        <v>1009</v>
      </c>
      <c r="B153" s="136" t="s">
        <v>1010</v>
      </c>
      <c r="C153" s="135" t="s">
        <v>21</v>
      </c>
      <c r="D153" s="135" t="s">
        <v>1011</v>
      </c>
      <c r="E153" s="137" t="s">
        <v>159</v>
      </c>
      <c r="F153" s="136">
        <v>26</v>
      </c>
      <c r="G153" s="138">
        <v>1.63</v>
      </c>
      <c r="H153" s="138">
        <v>1.63</v>
      </c>
      <c r="I153" s="138">
        <v>0</v>
      </c>
      <c r="J153" s="138">
        <v>0.41</v>
      </c>
      <c r="K153" s="138">
        <v>2.04</v>
      </c>
      <c r="L153" s="138">
        <v>42.38</v>
      </c>
      <c r="M153" s="138">
        <v>0</v>
      </c>
      <c r="N153" s="138">
        <v>10.66</v>
      </c>
      <c r="O153" s="138">
        <v>53.04</v>
      </c>
      <c r="P153" s="121"/>
      <c r="Q153" s="121"/>
      <c r="R153" s="121"/>
      <c r="S153" s="121"/>
      <c r="T153" s="121"/>
      <c r="U153" s="121"/>
      <c r="V153" s="121"/>
      <c r="W153" s="121"/>
      <c r="X153" s="121"/>
      <c r="Y153" s="121"/>
      <c r="Z153" s="121"/>
    </row>
    <row r="154" spans="1:26" ht="51.75" customHeight="1" x14ac:dyDescent="0.2">
      <c r="A154" s="135" t="s">
        <v>1596</v>
      </c>
      <c r="B154" s="136" t="s">
        <v>1013</v>
      </c>
      <c r="C154" s="135" t="s">
        <v>21</v>
      </c>
      <c r="D154" s="135" t="s">
        <v>1014</v>
      </c>
      <c r="E154" s="137" t="s">
        <v>159</v>
      </c>
      <c r="F154" s="136">
        <v>10</v>
      </c>
      <c r="G154" s="138">
        <v>7.7</v>
      </c>
      <c r="H154" s="138">
        <v>0</v>
      </c>
      <c r="I154" s="138">
        <v>0</v>
      </c>
      <c r="J154" s="138">
        <v>9.67</v>
      </c>
      <c r="K154" s="138">
        <v>9.67</v>
      </c>
      <c r="L154" s="138">
        <v>0</v>
      </c>
      <c r="M154" s="138">
        <v>0</v>
      </c>
      <c r="N154" s="138">
        <v>96.7</v>
      </c>
      <c r="O154" s="138">
        <v>96.7</v>
      </c>
      <c r="P154" s="121"/>
      <c r="Q154" s="121"/>
      <c r="R154" s="121"/>
      <c r="S154" s="121"/>
      <c r="T154" s="121"/>
      <c r="U154" s="121"/>
      <c r="V154" s="121"/>
      <c r="W154" s="121"/>
      <c r="X154" s="121"/>
      <c r="Y154" s="121"/>
      <c r="Z154" s="121"/>
    </row>
    <row r="155" spans="1:26" ht="24" customHeight="1" x14ac:dyDescent="0.2">
      <c r="A155" s="132" t="s">
        <v>1016</v>
      </c>
      <c r="B155" s="132"/>
      <c r="C155" s="132"/>
      <c r="D155" s="132" t="s">
        <v>1017</v>
      </c>
      <c r="E155" s="132"/>
      <c r="F155" s="133"/>
      <c r="G155" s="133"/>
      <c r="H155" s="132"/>
      <c r="I155" s="132"/>
      <c r="J155" s="132"/>
      <c r="K155" s="132"/>
      <c r="L155" s="132"/>
      <c r="M155" s="132"/>
      <c r="N155" s="132"/>
      <c r="O155" s="134">
        <v>9428.77</v>
      </c>
      <c r="P155" s="121"/>
      <c r="Q155" s="121"/>
      <c r="R155" s="121"/>
      <c r="S155" s="121"/>
      <c r="T155" s="121"/>
      <c r="U155" s="121"/>
      <c r="V155" s="121"/>
      <c r="W155" s="121"/>
      <c r="X155" s="121"/>
      <c r="Y155" s="121"/>
      <c r="Z155" s="121"/>
    </row>
    <row r="156" spans="1:26" ht="39" customHeight="1" x14ac:dyDescent="0.2">
      <c r="A156" s="135" t="s">
        <v>1018</v>
      </c>
      <c r="B156" s="136" t="s">
        <v>990</v>
      </c>
      <c r="C156" s="135" t="s">
        <v>21</v>
      </c>
      <c r="D156" s="135" t="s">
        <v>991</v>
      </c>
      <c r="E156" s="137" t="s">
        <v>159</v>
      </c>
      <c r="F156" s="136">
        <v>15</v>
      </c>
      <c r="G156" s="138">
        <v>16.11</v>
      </c>
      <c r="H156" s="138">
        <v>13.98</v>
      </c>
      <c r="I156" s="138">
        <v>0</v>
      </c>
      <c r="J156" s="138">
        <v>6.27</v>
      </c>
      <c r="K156" s="138">
        <v>20.25</v>
      </c>
      <c r="L156" s="138">
        <v>209.7</v>
      </c>
      <c r="M156" s="138">
        <v>0</v>
      </c>
      <c r="N156" s="138">
        <v>94.05</v>
      </c>
      <c r="O156" s="138">
        <v>303.75</v>
      </c>
      <c r="P156" s="121"/>
      <c r="Q156" s="121"/>
      <c r="R156" s="121"/>
      <c r="S156" s="121"/>
      <c r="T156" s="121"/>
      <c r="U156" s="121"/>
      <c r="V156" s="121"/>
      <c r="W156" s="121"/>
      <c r="X156" s="121"/>
      <c r="Y156" s="121"/>
      <c r="Z156" s="121"/>
    </row>
    <row r="157" spans="1:26" ht="25.5" customHeight="1" x14ac:dyDescent="0.2">
      <c r="A157" s="135" t="s">
        <v>1019</v>
      </c>
      <c r="B157" s="136" t="s">
        <v>1020</v>
      </c>
      <c r="C157" s="135" t="s">
        <v>21</v>
      </c>
      <c r="D157" s="135" t="s">
        <v>1021</v>
      </c>
      <c r="E157" s="137" t="s">
        <v>159</v>
      </c>
      <c r="F157" s="136">
        <v>11</v>
      </c>
      <c r="G157" s="138">
        <v>27.99</v>
      </c>
      <c r="H157" s="138">
        <v>15.37</v>
      </c>
      <c r="I157" s="138">
        <v>0</v>
      </c>
      <c r="J157" s="138">
        <v>19.809999999999999</v>
      </c>
      <c r="K157" s="138">
        <v>35.18</v>
      </c>
      <c r="L157" s="138">
        <v>169.07</v>
      </c>
      <c r="M157" s="138">
        <v>0</v>
      </c>
      <c r="N157" s="138">
        <v>217.91</v>
      </c>
      <c r="O157" s="138">
        <v>386.98</v>
      </c>
      <c r="P157" s="121"/>
      <c r="Q157" s="121"/>
      <c r="R157" s="121"/>
      <c r="S157" s="121"/>
      <c r="T157" s="121"/>
      <c r="U157" s="121"/>
      <c r="V157" s="121"/>
      <c r="W157" s="121"/>
      <c r="X157" s="121"/>
      <c r="Y157" s="121"/>
      <c r="Z157" s="121"/>
    </row>
    <row r="158" spans="1:26" ht="25.5" customHeight="1" x14ac:dyDescent="0.2">
      <c r="A158" s="135" t="s">
        <v>1025</v>
      </c>
      <c r="B158" s="136" t="s">
        <v>741</v>
      </c>
      <c r="C158" s="135" t="s">
        <v>21</v>
      </c>
      <c r="D158" s="135" t="s">
        <v>742</v>
      </c>
      <c r="E158" s="137" t="s">
        <v>83</v>
      </c>
      <c r="F158" s="136">
        <v>36</v>
      </c>
      <c r="G158" s="138">
        <v>7.35</v>
      </c>
      <c r="H158" s="138">
        <v>7.66</v>
      </c>
      <c r="I158" s="138">
        <v>0</v>
      </c>
      <c r="J158" s="138">
        <v>1.57</v>
      </c>
      <c r="K158" s="138">
        <v>9.23</v>
      </c>
      <c r="L158" s="138">
        <v>275.76</v>
      </c>
      <c r="M158" s="138">
        <v>0</v>
      </c>
      <c r="N158" s="138">
        <v>56.52</v>
      </c>
      <c r="O158" s="138">
        <v>332.28</v>
      </c>
      <c r="P158" s="121"/>
      <c r="Q158" s="121"/>
      <c r="R158" s="121"/>
      <c r="S158" s="121"/>
      <c r="T158" s="121"/>
      <c r="U158" s="121"/>
      <c r="V158" s="121"/>
      <c r="W158" s="121"/>
      <c r="X158" s="121"/>
      <c r="Y158" s="121"/>
      <c r="Z158" s="121"/>
    </row>
    <row r="159" spans="1:26" ht="39" customHeight="1" x14ac:dyDescent="0.2">
      <c r="A159" s="135" t="s">
        <v>1027</v>
      </c>
      <c r="B159" s="136" t="s">
        <v>817</v>
      </c>
      <c r="C159" s="135" t="s">
        <v>21</v>
      </c>
      <c r="D159" s="135" t="s">
        <v>818</v>
      </c>
      <c r="E159" s="137" t="s">
        <v>83</v>
      </c>
      <c r="F159" s="136">
        <v>58.86</v>
      </c>
      <c r="G159" s="138">
        <v>8.2799999999999994</v>
      </c>
      <c r="H159" s="138">
        <v>6.37</v>
      </c>
      <c r="I159" s="138">
        <v>0</v>
      </c>
      <c r="J159" s="138">
        <v>4.03</v>
      </c>
      <c r="K159" s="138">
        <v>10.4</v>
      </c>
      <c r="L159" s="138">
        <v>374.93819999999999</v>
      </c>
      <c r="M159" s="138">
        <v>0</v>
      </c>
      <c r="N159" s="138">
        <v>237.20179999999999</v>
      </c>
      <c r="O159" s="138">
        <v>612.14</v>
      </c>
      <c r="P159" s="121"/>
      <c r="Q159" s="121"/>
      <c r="R159" s="121"/>
      <c r="S159" s="121"/>
      <c r="T159" s="121"/>
      <c r="U159" s="121"/>
      <c r="V159" s="121"/>
      <c r="W159" s="121"/>
      <c r="X159" s="121"/>
      <c r="Y159" s="121"/>
      <c r="Z159" s="121"/>
    </row>
    <row r="160" spans="1:26" ht="39" customHeight="1" x14ac:dyDescent="0.2">
      <c r="A160" s="135" t="s">
        <v>1029</v>
      </c>
      <c r="B160" s="136" t="s">
        <v>764</v>
      </c>
      <c r="C160" s="135" t="s">
        <v>21</v>
      </c>
      <c r="D160" s="135" t="s">
        <v>765</v>
      </c>
      <c r="E160" s="137" t="s">
        <v>83</v>
      </c>
      <c r="F160" s="136">
        <v>25</v>
      </c>
      <c r="G160" s="138">
        <v>16.559999999999999</v>
      </c>
      <c r="H160" s="138">
        <v>10.84</v>
      </c>
      <c r="I160" s="138">
        <v>0</v>
      </c>
      <c r="J160" s="138">
        <v>9.9700000000000006</v>
      </c>
      <c r="K160" s="138">
        <v>20.81</v>
      </c>
      <c r="L160" s="138">
        <v>271</v>
      </c>
      <c r="M160" s="138">
        <v>0</v>
      </c>
      <c r="N160" s="138">
        <v>249.25</v>
      </c>
      <c r="O160" s="138">
        <v>520.25</v>
      </c>
      <c r="P160" s="121"/>
      <c r="Q160" s="121"/>
      <c r="R160" s="121"/>
      <c r="S160" s="121"/>
      <c r="T160" s="121"/>
      <c r="U160" s="121"/>
      <c r="V160" s="121"/>
      <c r="W160" s="121"/>
      <c r="X160" s="121"/>
      <c r="Y160" s="121"/>
      <c r="Z160" s="121"/>
    </row>
    <row r="161" spans="1:26" ht="25.5" customHeight="1" x14ac:dyDescent="0.2">
      <c r="A161" s="135" t="s">
        <v>1030</v>
      </c>
      <c r="B161" s="136" t="s">
        <v>1031</v>
      </c>
      <c r="C161" s="135" t="s">
        <v>21</v>
      </c>
      <c r="D161" s="135" t="s">
        <v>1032</v>
      </c>
      <c r="E161" s="137" t="s">
        <v>159</v>
      </c>
      <c r="F161" s="136">
        <v>20</v>
      </c>
      <c r="G161" s="138">
        <v>35.9</v>
      </c>
      <c r="H161" s="138">
        <v>9.81</v>
      </c>
      <c r="I161" s="138">
        <v>0</v>
      </c>
      <c r="J161" s="138">
        <v>35.31</v>
      </c>
      <c r="K161" s="138">
        <v>45.12</v>
      </c>
      <c r="L161" s="138">
        <v>196.2</v>
      </c>
      <c r="M161" s="138">
        <v>0</v>
      </c>
      <c r="N161" s="138">
        <v>706.2</v>
      </c>
      <c r="O161" s="138">
        <v>902.4</v>
      </c>
      <c r="P161" s="121"/>
      <c r="Q161" s="121"/>
      <c r="R161" s="121"/>
      <c r="S161" s="121"/>
      <c r="T161" s="121"/>
      <c r="U161" s="121"/>
      <c r="V161" s="121"/>
      <c r="W161" s="121"/>
      <c r="X161" s="121"/>
      <c r="Y161" s="121"/>
      <c r="Z161" s="121"/>
    </row>
    <row r="162" spans="1:26" ht="25.5" customHeight="1" x14ac:dyDescent="0.2">
      <c r="A162" s="135" t="s">
        <v>1037</v>
      </c>
      <c r="B162" s="136" t="s">
        <v>1038</v>
      </c>
      <c r="C162" s="135" t="s">
        <v>21</v>
      </c>
      <c r="D162" s="135" t="s">
        <v>1039</v>
      </c>
      <c r="E162" s="137" t="s">
        <v>159</v>
      </c>
      <c r="F162" s="136">
        <v>3</v>
      </c>
      <c r="G162" s="138">
        <v>24.47</v>
      </c>
      <c r="H162" s="138">
        <v>9.81</v>
      </c>
      <c r="I162" s="138">
        <v>0</v>
      </c>
      <c r="J162" s="138">
        <v>20.94</v>
      </c>
      <c r="K162" s="138">
        <v>30.75</v>
      </c>
      <c r="L162" s="138">
        <v>29.43</v>
      </c>
      <c r="M162" s="138">
        <v>0</v>
      </c>
      <c r="N162" s="138">
        <v>62.82</v>
      </c>
      <c r="O162" s="138">
        <v>92.25</v>
      </c>
      <c r="P162" s="121"/>
      <c r="Q162" s="121"/>
      <c r="R162" s="121"/>
      <c r="S162" s="121"/>
      <c r="T162" s="121"/>
      <c r="U162" s="121"/>
      <c r="V162" s="121"/>
      <c r="W162" s="121"/>
      <c r="X162" s="121"/>
      <c r="Y162" s="121"/>
      <c r="Z162" s="121"/>
    </row>
    <row r="163" spans="1:26" ht="39" customHeight="1" x14ac:dyDescent="0.2">
      <c r="A163" s="135" t="s">
        <v>1042</v>
      </c>
      <c r="B163" s="136" t="s">
        <v>1043</v>
      </c>
      <c r="C163" s="135" t="s">
        <v>21</v>
      </c>
      <c r="D163" s="135" t="s">
        <v>1044</v>
      </c>
      <c r="E163" s="137" t="s">
        <v>83</v>
      </c>
      <c r="F163" s="136">
        <v>341.64</v>
      </c>
      <c r="G163" s="138">
        <v>9.98</v>
      </c>
      <c r="H163" s="138">
        <v>1.26</v>
      </c>
      <c r="I163" s="138">
        <v>0</v>
      </c>
      <c r="J163" s="138">
        <v>11.28</v>
      </c>
      <c r="K163" s="138">
        <v>12.54</v>
      </c>
      <c r="L163" s="138">
        <v>430.46640000000002</v>
      </c>
      <c r="M163" s="138">
        <v>0</v>
      </c>
      <c r="N163" s="138">
        <v>3853.6936000000001</v>
      </c>
      <c r="O163" s="138">
        <v>4284.16</v>
      </c>
      <c r="P163" s="121"/>
      <c r="Q163" s="121"/>
      <c r="R163" s="121"/>
      <c r="S163" s="121"/>
      <c r="T163" s="121"/>
      <c r="U163" s="121"/>
      <c r="V163" s="121"/>
      <c r="W163" s="121"/>
      <c r="X163" s="121"/>
      <c r="Y163" s="121"/>
      <c r="Z163" s="121"/>
    </row>
    <row r="164" spans="1:26" ht="25.5" customHeight="1" x14ac:dyDescent="0.2">
      <c r="A164" s="135" t="s">
        <v>1048</v>
      </c>
      <c r="B164" s="136" t="s">
        <v>1049</v>
      </c>
      <c r="C164" s="135" t="s">
        <v>21</v>
      </c>
      <c r="D164" s="135" t="s">
        <v>1050</v>
      </c>
      <c r="E164" s="137" t="s">
        <v>159</v>
      </c>
      <c r="F164" s="136">
        <v>1</v>
      </c>
      <c r="G164" s="138">
        <v>496.25</v>
      </c>
      <c r="H164" s="138">
        <v>295.75</v>
      </c>
      <c r="I164" s="138">
        <v>0</v>
      </c>
      <c r="J164" s="138">
        <v>328.03</v>
      </c>
      <c r="K164" s="138">
        <v>623.78</v>
      </c>
      <c r="L164" s="138">
        <v>295.75</v>
      </c>
      <c r="M164" s="138">
        <v>0</v>
      </c>
      <c r="N164" s="138">
        <v>328.03</v>
      </c>
      <c r="O164" s="138">
        <v>623.78</v>
      </c>
      <c r="P164" s="121"/>
      <c r="Q164" s="121"/>
      <c r="R164" s="121"/>
      <c r="S164" s="121"/>
      <c r="T164" s="121"/>
      <c r="U164" s="121"/>
      <c r="V164" s="121"/>
      <c r="W164" s="121"/>
      <c r="X164" s="121"/>
      <c r="Y164" s="121"/>
      <c r="Z164" s="121"/>
    </row>
    <row r="165" spans="1:26" ht="39" customHeight="1" x14ac:dyDescent="0.2">
      <c r="A165" s="135" t="s">
        <v>1053</v>
      </c>
      <c r="B165" s="136" t="s">
        <v>1054</v>
      </c>
      <c r="C165" s="135" t="s">
        <v>63</v>
      </c>
      <c r="D165" s="135" t="s">
        <v>1055</v>
      </c>
      <c r="E165" s="137" t="s">
        <v>116</v>
      </c>
      <c r="F165" s="136">
        <v>6</v>
      </c>
      <c r="G165" s="138">
        <v>75.16</v>
      </c>
      <c r="H165" s="138">
        <v>12.69</v>
      </c>
      <c r="I165" s="138">
        <v>0</v>
      </c>
      <c r="J165" s="138">
        <v>81.78</v>
      </c>
      <c r="K165" s="138">
        <v>94.47</v>
      </c>
      <c r="L165" s="138">
        <v>76.14</v>
      </c>
      <c r="M165" s="138">
        <v>0</v>
      </c>
      <c r="N165" s="138">
        <v>490.68</v>
      </c>
      <c r="O165" s="138">
        <v>566.82000000000005</v>
      </c>
      <c r="P165" s="121"/>
      <c r="Q165" s="121"/>
      <c r="R165" s="121"/>
      <c r="S165" s="121"/>
      <c r="T165" s="121"/>
      <c r="U165" s="121"/>
      <c r="V165" s="121"/>
      <c r="W165" s="121"/>
      <c r="X165" s="121"/>
      <c r="Y165" s="121"/>
      <c r="Z165" s="121"/>
    </row>
    <row r="166" spans="1:26" ht="25.5" customHeight="1" x14ac:dyDescent="0.2">
      <c r="A166" s="135" t="s">
        <v>1058</v>
      </c>
      <c r="B166" s="136" t="s">
        <v>1059</v>
      </c>
      <c r="C166" s="135" t="s">
        <v>63</v>
      </c>
      <c r="D166" s="135" t="s">
        <v>1060</v>
      </c>
      <c r="E166" s="137" t="s">
        <v>116</v>
      </c>
      <c r="F166" s="136">
        <v>20</v>
      </c>
      <c r="G166" s="138">
        <v>26.6</v>
      </c>
      <c r="H166" s="138">
        <v>0.26</v>
      </c>
      <c r="I166" s="138">
        <v>0</v>
      </c>
      <c r="J166" s="138">
        <v>33.17</v>
      </c>
      <c r="K166" s="138">
        <v>33.43</v>
      </c>
      <c r="L166" s="138">
        <v>5.2</v>
      </c>
      <c r="M166" s="138">
        <v>0</v>
      </c>
      <c r="N166" s="138">
        <v>663.4</v>
      </c>
      <c r="O166" s="138">
        <v>668.6</v>
      </c>
      <c r="P166" s="121"/>
      <c r="Q166" s="121"/>
      <c r="R166" s="121"/>
      <c r="S166" s="121"/>
      <c r="T166" s="121"/>
      <c r="U166" s="121"/>
      <c r="V166" s="121"/>
      <c r="W166" s="121"/>
      <c r="X166" s="121"/>
      <c r="Y166" s="121"/>
      <c r="Z166" s="121"/>
    </row>
    <row r="167" spans="1:26" ht="25.5" customHeight="1" x14ac:dyDescent="0.2">
      <c r="A167" s="135" t="s">
        <v>1063</v>
      </c>
      <c r="B167" s="136" t="s">
        <v>1064</v>
      </c>
      <c r="C167" s="135" t="s">
        <v>63</v>
      </c>
      <c r="D167" s="135" t="s">
        <v>1065</v>
      </c>
      <c r="E167" s="137" t="s">
        <v>116</v>
      </c>
      <c r="F167" s="136">
        <v>3</v>
      </c>
      <c r="G167" s="138">
        <v>35.9</v>
      </c>
      <c r="H167" s="138">
        <v>0.26</v>
      </c>
      <c r="I167" s="138">
        <v>0</v>
      </c>
      <c r="J167" s="138">
        <v>44.86</v>
      </c>
      <c r="K167" s="138">
        <v>45.12</v>
      </c>
      <c r="L167" s="138">
        <v>0.78</v>
      </c>
      <c r="M167" s="138">
        <v>0</v>
      </c>
      <c r="N167" s="138">
        <v>134.58000000000001</v>
      </c>
      <c r="O167" s="138">
        <v>135.36000000000001</v>
      </c>
      <c r="P167" s="121"/>
      <c r="Q167" s="121"/>
      <c r="R167" s="121"/>
      <c r="S167" s="121"/>
      <c r="T167" s="121"/>
      <c r="U167" s="121"/>
      <c r="V167" s="121"/>
      <c r="W167" s="121"/>
      <c r="X167" s="121"/>
      <c r="Y167" s="121"/>
      <c r="Z167" s="121"/>
    </row>
    <row r="168" spans="1:26" ht="24" customHeight="1" x14ac:dyDescent="0.2">
      <c r="A168" s="132" t="s">
        <v>1068</v>
      </c>
      <c r="B168" s="132"/>
      <c r="C168" s="132"/>
      <c r="D168" s="132" t="s">
        <v>1069</v>
      </c>
      <c r="E168" s="132"/>
      <c r="F168" s="133"/>
      <c r="G168" s="133"/>
      <c r="H168" s="132"/>
      <c r="I168" s="132"/>
      <c r="J168" s="132"/>
      <c r="K168" s="132"/>
      <c r="L168" s="132"/>
      <c r="M168" s="132"/>
      <c r="N168" s="132"/>
      <c r="O168" s="134">
        <v>42573.29</v>
      </c>
      <c r="P168" s="121"/>
      <c r="Q168" s="121"/>
      <c r="R168" s="121"/>
      <c r="S168" s="121"/>
      <c r="T168" s="121"/>
      <c r="U168" s="121"/>
      <c r="V168" s="121"/>
      <c r="W168" s="121"/>
      <c r="X168" s="121"/>
      <c r="Y168" s="121"/>
      <c r="Z168" s="121"/>
    </row>
    <row r="169" spans="1:26" ht="24" customHeight="1" x14ac:dyDescent="0.2">
      <c r="A169" s="132" t="s">
        <v>1070</v>
      </c>
      <c r="B169" s="132"/>
      <c r="C169" s="132"/>
      <c r="D169" s="132" t="s">
        <v>1071</v>
      </c>
      <c r="E169" s="132"/>
      <c r="F169" s="133"/>
      <c r="G169" s="133"/>
      <c r="H169" s="132"/>
      <c r="I169" s="132"/>
      <c r="J169" s="132"/>
      <c r="K169" s="132"/>
      <c r="L169" s="132"/>
      <c r="M169" s="132"/>
      <c r="N169" s="132"/>
      <c r="O169" s="134">
        <v>16087.95</v>
      </c>
      <c r="P169" s="121"/>
      <c r="Q169" s="121"/>
      <c r="R169" s="121"/>
      <c r="S169" s="121"/>
      <c r="T169" s="121"/>
      <c r="U169" s="121"/>
      <c r="V169" s="121"/>
      <c r="W169" s="121"/>
      <c r="X169" s="121"/>
      <c r="Y169" s="121"/>
      <c r="Z169" s="121"/>
    </row>
    <row r="170" spans="1:26" ht="39" customHeight="1" x14ac:dyDescent="0.2">
      <c r="A170" s="135" t="s">
        <v>1072</v>
      </c>
      <c r="B170" s="136" t="s">
        <v>1073</v>
      </c>
      <c r="C170" s="135" t="s">
        <v>21</v>
      </c>
      <c r="D170" s="135" t="s">
        <v>1074</v>
      </c>
      <c r="E170" s="137" t="s">
        <v>159</v>
      </c>
      <c r="F170" s="136">
        <v>4</v>
      </c>
      <c r="G170" s="138">
        <v>279.5</v>
      </c>
      <c r="H170" s="138">
        <v>50.84</v>
      </c>
      <c r="I170" s="138">
        <v>0</v>
      </c>
      <c r="J170" s="138">
        <v>300.49</v>
      </c>
      <c r="K170" s="138">
        <v>351.33</v>
      </c>
      <c r="L170" s="138">
        <v>203.36</v>
      </c>
      <c r="M170" s="138">
        <v>0</v>
      </c>
      <c r="N170" s="138">
        <v>1201.96</v>
      </c>
      <c r="O170" s="138">
        <v>1405.32</v>
      </c>
      <c r="P170" s="121"/>
      <c r="Q170" s="121"/>
      <c r="R170" s="121"/>
      <c r="S170" s="121"/>
      <c r="T170" s="121"/>
      <c r="U170" s="121"/>
      <c r="V170" s="121"/>
      <c r="W170" s="121"/>
      <c r="X170" s="121"/>
      <c r="Y170" s="121"/>
      <c r="Z170" s="121"/>
    </row>
    <row r="171" spans="1:26" ht="25.5" customHeight="1" x14ac:dyDescent="0.2">
      <c r="A171" s="135" t="s">
        <v>1079</v>
      </c>
      <c r="B171" s="136" t="s">
        <v>1080</v>
      </c>
      <c r="C171" s="135" t="s">
        <v>63</v>
      </c>
      <c r="D171" s="135" t="s">
        <v>1081</v>
      </c>
      <c r="E171" s="137" t="s">
        <v>116</v>
      </c>
      <c r="F171" s="136">
        <v>2</v>
      </c>
      <c r="G171" s="138">
        <v>517.47</v>
      </c>
      <c r="H171" s="138">
        <v>36.1</v>
      </c>
      <c r="I171" s="138">
        <v>0</v>
      </c>
      <c r="J171" s="138">
        <v>614.35</v>
      </c>
      <c r="K171" s="138">
        <v>650.45000000000005</v>
      </c>
      <c r="L171" s="138">
        <v>72.2</v>
      </c>
      <c r="M171" s="138">
        <v>0</v>
      </c>
      <c r="N171" s="138">
        <v>1228.7</v>
      </c>
      <c r="O171" s="138">
        <v>1300.9000000000001</v>
      </c>
      <c r="P171" s="121"/>
      <c r="Q171" s="121"/>
      <c r="R171" s="121"/>
      <c r="S171" s="121"/>
      <c r="T171" s="121"/>
      <c r="U171" s="121"/>
      <c r="V171" s="121"/>
      <c r="W171" s="121"/>
      <c r="X171" s="121"/>
      <c r="Y171" s="121"/>
      <c r="Z171" s="121"/>
    </row>
    <row r="172" spans="1:26" ht="39" customHeight="1" x14ac:dyDescent="0.2">
      <c r="A172" s="135" t="s">
        <v>1092</v>
      </c>
      <c r="B172" s="136" t="s">
        <v>1093</v>
      </c>
      <c r="C172" s="135" t="s">
        <v>21</v>
      </c>
      <c r="D172" s="135" t="s">
        <v>1094</v>
      </c>
      <c r="E172" s="137" t="s">
        <v>159</v>
      </c>
      <c r="F172" s="136">
        <v>1</v>
      </c>
      <c r="G172" s="138">
        <v>164.27</v>
      </c>
      <c r="H172" s="138">
        <v>14.9</v>
      </c>
      <c r="I172" s="138">
        <v>0</v>
      </c>
      <c r="J172" s="138">
        <v>191.58</v>
      </c>
      <c r="K172" s="138">
        <v>206.48</v>
      </c>
      <c r="L172" s="138">
        <v>14.9</v>
      </c>
      <c r="M172" s="138">
        <v>0</v>
      </c>
      <c r="N172" s="138">
        <v>191.58</v>
      </c>
      <c r="O172" s="138">
        <v>206.48</v>
      </c>
      <c r="P172" s="121"/>
      <c r="Q172" s="121"/>
      <c r="R172" s="121"/>
      <c r="S172" s="121"/>
      <c r="T172" s="121"/>
      <c r="U172" s="121"/>
      <c r="V172" s="121"/>
      <c r="W172" s="121"/>
      <c r="X172" s="121"/>
      <c r="Y172" s="121"/>
      <c r="Z172" s="121"/>
    </row>
    <row r="173" spans="1:26" ht="39" customHeight="1" x14ac:dyDescent="0.2">
      <c r="A173" s="135" t="s">
        <v>1097</v>
      </c>
      <c r="B173" s="136" t="s">
        <v>1082</v>
      </c>
      <c r="C173" s="135" t="s">
        <v>21</v>
      </c>
      <c r="D173" s="135" t="s">
        <v>1083</v>
      </c>
      <c r="E173" s="137" t="s">
        <v>159</v>
      </c>
      <c r="F173" s="136">
        <v>6</v>
      </c>
      <c r="G173" s="138">
        <v>58.27</v>
      </c>
      <c r="H173" s="138">
        <v>5.59</v>
      </c>
      <c r="I173" s="138">
        <v>0</v>
      </c>
      <c r="J173" s="138">
        <v>67.650000000000006</v>
      </c>
      <c r="K173" s="138">
        <v>73.239999999999995</v>
      </c>
      <c r="L173" s="138">
        <v>33.54</v>
      </c>
      <c r="M173" s="138">
        <v>0</v>
      </c>
      <c r="N173" s="138">
        <v>405.9</v>
      </c>
      <c r="O173" s="138">
        <v>439.44</v>
      </c>
      <c r="P173" s="121"/>
      <c r="Q173" s="121"/>
      <c r="R173" s="121"/>
      <c r="S173" s="121"/>
      <c r="T173" s="121"/>
      <c r="U173" s="121"/>
      <c r="V173" s="121"/>
      <c r="W173" s="121"/>
      <c r="X173" s="121"/>
      <c r="Y173" s="121"/>
      <c r="Z173" s="121"/>
    </row>
    <row r="174" spans="1:26" ht="39" customHeight="1" x14ac:dyDescent="0.2">
      <c r="A174" s="135" t="s">
        <v>1102</v>
      </c>
      <c r="B174" s="136" t="s">
        <v>1103</v>
      </c>
      <c r="C174" s="135" t="s">
        <v>21</v>
      </c>
      <c r="D174" s="135" t="s">
        <v>1104</v>
      </c>
      <c r="E174" s="137" t="s">
        <v>159</v>
      </c>
      <c r="F174" s="136">
        <v>1</v>
      </c>
      <c r="G174" s="138">
        <v>62.8</v>
      </c>
      <c r="H174" s="138">
        <v>5.59</v>
      </c>
      <c r="I174" s="138">
        <v>0</v>
      </c>
      <c r="J174" s="138">
        <v>73.34</v>
      </c>
      <c r="K174" s="138">
        <v>78.930000000000007</v>
      </c>
      <c r="L174" s="138">
        <v>5.59</v>
      </c>
      <c r="M174" s="138">
        <v>0</v>
      </c>
      <c r="N174" s="138">
        <v>73.34</v>
      </c>
      <c r="O174" s="138">
        <v>78.930000000000007</v>
      </c>
      <c r="P174" s="121"/>
      <c r="Q174" s="121"/>
      <c r="R174" s="121"/>
      <c r="S174" s="121"/>
      <c r="T174" s="121"/>
      <c r="U174" s="121"/>
      <c r="V174" s="121"/>
      <c r="W174" s="121"/>
      <c r="X174" s="121"/>
      <c r="Y174" s="121"/>
      <c r="Z174" s="121"/>
    </row>
    <row r="175" spans="1:26" ht="25.5" customHeight="1" x14ac:dyDescent="0.2">
      <c r="A175" s="135" t="s">
        <v>1107</v>
      </c>
      <c r="B175" s="136" t="s">
        <v>1084</v>
      </c>
      <c r="C175" s="135" t="s">
        <v>21</v>
      </c>
      <c r="D175" s="135" t="s">
        <v>1085</v>
      </c>
      <c r="E175" s="137" t="s">
        <v>159</v>
      </c>
      <c r="F175" s="136">
        <v>7</v>
      </c>
      <c r="G175" s="138">
        <v>176.4</v>
      </c>
      <c r="H175" s="138">
        <v>8.8000000000000007</v>
      </c>
      <c r="I175" s="138">
        <v>0</v>
      </c>
      <c r="J175" s="138">
        <v>212.93</v>
      </c>
      <c r="K175" s="138">
        <v>221.73</v>
      </c>
      <c r="L175" s="138">
        <v>61.6</v>
      </c>
      <c r="M175" s="138">
        <v>0</v>
      </c>
      <c r="N175" s="138">
        <v>1490.51</v>
      </c>
      <c r="O175" s="138">
        <v>1552.11</v>
      </c>
      <c r="P175" s="121"/>
      <c r="Q175" s="121"/>
      <c r="R175" s="121"/>
      <c r="S175" s="121"/>
      <c r="T175" s="121"/>
      <c r="U175" s="121"/>
      <c r="V175" s="121"/>
      <c r="W175" s="121"/>
      <c r="X175" s="121"/>
      <c r="Y175" s="121"/>
      <c r="Z175" s="121"/>
    </row>
    <row r="176" spans="1:26" ht="39" customHeight="1" x14ac:dyDescent="0.2">
      <c r="A176" s="135" t="s">
        <v>1110</v>
      </c>
      <c r="B176" s="136" t="s">
        <v>1111</v>
      </c>
      <c r="C176" s="135" t="s">
        <v>21</v>
      </c>
      <c r="D176" s="135" t="s">
        <v>1112</v>
      </c>
      <c r="E176" s="137" t="s">
        <v>159</v>
      </c>
      <c r="F176" s="136">
        <v>5</v>
      </c>
      <c r="G176" s="138">
        <v>8.7100000000000009</v>
      </c>
      <c r="H176" s="138">
        <v>1.67</v>
      </c>
      <c r="I176" s="138">
        <v>0</v>
      </c>
      <c r="J176" s="138">
        <v>9.27</v>
      </c>
      <c r="K176" s="138">
        <v>10.94</v>
      </c>
      <c r="L176" s="138">
        <v>8.35</v>
      </c>
      <c r="M176" s="138">
        <v>0</v>
      </c>
      <c r="N176" s="138">
        <v>46.35</v>
      </c>
      <c r="O176" s="138">
        <v>54.7</v>
      </c>
      <c r="P176" s="121"/>
      <c r="Q176" s="121"/>
      <c r="R176" s="121"/>
      <c r="S176" s="121"/>
      <c r="T176" s="121"/>
      <c r="U176" s="121"/>
      <c r="V176" s="121"/>
      <c r="W176" s="121"/>
      <c r="X176" s="121"/>
      <c r="Y176" s="121"/>
      <c r="Z176" s="121"/>
    </row>
    <row r="177" spans="1:26" ht="39" customHeight="1" x14ac:dyDescent="0.2">
      <c r="A177" s="135" t="s">
        <v>1127</v>
      </c>
      <c r="B177" s="136" t="s">
        <v>1128</v>
      </c>
      <c r="C177" s="135" t="s">
        <v>21</v>
      </c>
      <c r="D177" s="135" t="s">
        <v>1129</v>
      </c>
      <c r="E177" s="137" t="s">
        <v>159</v>
      </c>
      <c r="F177" s="136">
        <v>2</v>
      </c>
      <c r="G177" s="138">
        <v>10.02</v>
      </c>
      <c r="H177" s="138">
        <v>5.67</v>
      </c>
      <c r="I177" s="138">
        <v>0</v>
      </c>
      <c r="J177" s="138">
        <v>6.92</v>
      </c>
      <c r="K177" s="138">
        <v>12.59</v>
      </c>
      <c r="L177" s="138">
        <v>11.34</v>
      </c>
      <c r="M177" s="138">
        <v>0</v>
      </c>
      <c r="N177" s="138">
        <v>13.84</v>
      </c>
      <c r="O177" s="138">
        <v>25.18</v>
      </c>
      <c r="P177" s="121"/>
      <c r="Q177" s="121"/>
      <c r="R177" s="121"/>
      <c r="S177" s="121"/>
      <c r="T177" s="121"/>
      <c r="U177" s="121"/>
      <c r="V177" s="121"/>
      <c r="W177" s="121"/>
      <c r="X177" s="121"/>
      <c r="Y177" s="121"/>
      <c r="Z177" s="121"/>
    </row>
    <row r="178" spans="1:26" ht="39" customHeight="1" x14ac:dyDescent="0.2">
      <c r="A178" s="135" t="s">
        <v>1132</v>
      </c>
      <c r="B178" s="136" t="s">
        <v>1133</v>
      </c>
      <c r="C178" s="135" t="s">
        <v>21</v>
      </c>
      <c r="D178" s="135" t="s">
        <v>1134</v>
      </c>
      <c r="E178" s="137" t="s">
        <v>159</v>
      </c>
      <c r="F178" s="136">
        <v>1</v>
      </c>
      <c r="G178" s="138">
        <v>17.77</v>
      </c>
      <c r="H178" s="138">
        <v>5.62</v>
      </c>
      <c r="I178" s="138">
        <v>0</v>
      </c>
      <c r="J178" s="138">
        <v>16.71</v>
      </c>
      <c r="K178" s="138">
        <v>22.33</v>
      </c>
      <c r="L178" s="138">
        <v>5.62</v>
      </c>
      <c r="M178" s="138">
        <v>0</v>
      </c>
      <c r="N178" s="138">
        <v>16.71</v>
      </c>
      <c r="O178" s="138">
        <v>22.33</v>
      </c>
      <c r="P178" s="121"/>
      <c r="Q178" s="121"/>
      <c r="R178" s="121"/>
      <c r="S178" s="121"/>
      <c r="T178" s="121"/>
      <c r="U178" s="121"/>
      <c r="V178" s="121"/>
      <c r="W178" s="121"/>
      <c r="X178" s="121"/>
      <c r="Y178" s="121"/>
      <c r="Z178" s="121"/>
    </row>
    <row r="179" spans="1:26" ht="39" customHeight="1" x14ac:dyDescent="0.2">
      <c r="A179" s="135" t="s">
        <v>1137</v>
      </c>
      <c r="B179" s="136" t="s">
        <v>1138</v>
      </c>
      <c r="C179" s="135" t="s">
        <v>21</v>
      </c>
      <c r="D179" s="135" t="s">
        <v>1139</v>
      </c>
      <c r="E179" s="137" t="s">
        <v>159</v>
      </c>
      <c r="F179" s="136">
        <v>19</v>
      </c>
      <c r="G179" s="138">
        <v>4.59</v>
      </c>
      <c r="H179" s="138">
        <v>3.27</v>
      </c>
      <c r="I179" s="138">
        <v>0</v>
      </c>
      <c r="J179" s="138">
        <v>2.4900000000000002</v>
      </c>
      <c r="K179" s="138">
        <v>5.76</v>
      </c>
      <c r="L179" s="138">
        <v>62.13</v>
      </c>
      <c r="M179" s="138">
        <v>0</v>
      </c>
      <c r="N179" s="138">
        <v>47.31</v>
      </c>
      <c r="O179" s="138">
        <v>109.44</v>
      </c>
      <c r="P179" s="121"/>
      <c r="Q179" s="121"/>
      <c r="R179" s="121"/>
      <c r="S179" s="121"/>
      <c r="T179" s="121"/>
      <c r="U179" s="121"/>
      <c r="V179" s="121"/>
      <c r="W179" s="121"/>
      <c r="X179" s="121"/>
      <c r="Y179" s="121"/>
      <c r="Z179" s="121"/>
    </row>
    <row r="180" spans="1:26" ht="39" customHeight="1" x14ac:dyDescent="0.2">
      <c r="A180" s="135" t="s">
        <v>1142</v>
      </c>
      <c r="B180" s="136" t="s">
        <v>1143</v>
      </c>
      <c r="C180" s="135" t="s">
        <v>21</v>
      </c>
      <c r="D180" s="135" t="s">
        <v>1144</v>
      </c>
      <c r="E180" s="137" t="s">
        <v>159</v>
      </c>
      <c r="F180" s="136">
        <v>6</v>
      </c>
      <c r="G180" s="138">
        <v>6.74</v>
      </c>
      <c r="H180" s="138">
        <v>3.99</v>
      </c>
      <c r="I180" s="138">
        <v>0</v>
      </c>
      <c r="J180" s="138">
        <v>4.4800000000000004</v>
      </c>
      <c r="K180" s="138">
        <v>8.4700000000000006</v>
      </c>
      <c r="L180" s="138">
        <v>23.94</v>
      </c>
      <c r="M180" s="138">
        <v>0</v>
      </c>
      <c r="N180" s="138">
        <v>26.88</v>
      </c>
      <c r="O180" s="138">
        <v>50.82</v>
      </c>
      <c r="P180" s="121"/>
      <c r="Q180" s="121"/>
      <c r="R180" s="121"/>
      <c r="S180" s="121"/>
      <c r="T180" s="121"/>
      <c r="U180" s="121"/>
      <c r="V180" s="121"/>
      <c r="W180" s="121"/>
      <c r="X180" s="121"/>
      <c r="Y180" s="121"/>
      <c r="Z180" s="121"/>
    </row>
    <row r="181" spans="1:26" ht="39" customHeight="1" x14ac:dyDescent="0.2">
      <c r="A181" s="135" t="s">
        <v>1147</v>
      </c>
      <c r="B181" s="136" t="s">
        <v>1148</v>
      </c>
      <c r="C181" s="135" t="s">
        <v>21</v>
      </c>
      <c r="D181" s="135" t="s">
        <v>1149</v>
      </c>
      <c r="E181" s="137" t="s">
        <v>159</v>
      </c>
      <c r="F181" s="136">
        <v>7</v>
      </c>
      <c r="G181" s="138">
        <v>10.25</v>
      </c>
      <c r="H181" s="138">
        <v>4.87</v>
      </c>
      <c r="I181" s="138">
        <v>0</v>
      </c>
      <c r="J181" s="138">
        <v>8.01</v>
      </c>
      <c r="K181" s="138">
        <v>12.88</v>
      </c>
      <c r="L181" s="138">
        <v>34.090000000000003</v>
      </c>
      <c r="M181" s="138">
        <v>0</v>
      </c>
      <c r="N181" s="138">
        <v>56.07</v>
      </c>
      <c r="O181" s="138">
        <v>90.16</v>
      </c>
      <c r="P181" s="121"/>
      <c r="Q181" s="121"/>
      <c r="R181" s="121"/>
      <c r="S181" s="121"/>
      <c r="T181" s="121"/>
      <c r="U181" s="121"/>
      <c r="V181" s="121"/>
      <c r="W181" s="121"/>
      <c r="X181" s="121"/>
      <c r="Y181" s="121"/>
      <c r="Z181" s="121"/>
    </row>
    <row r="182" spans="1:26" ht="39" customHeight="1" x14ac:dyDescent="0.2">
      <c r="A182" s="135" t="s">
        <v>1152</v>
      </c>
      <c r="B182" s="136" t="s">
        <v>1153</v>
      </c>
      <c r="C182" s="135" t="s">
        <v>21</v>
      </c>
      <c r="D182" s="135" t="s">
        <v>1154</v>
      </c>
      <c r="E182" s="137" t="s">
        <v>159</v>
      </c>
      <c r="F182" s="136">
        <v>8</v>
      </c>
      <c r="G182" s="138">
        <v>11.48</v>
      </c>
      <c r="H182" s="138">
        <v>5.92</v>
      </c>
      <c r="I182" s="138">
        <v>0</v>
      </c>
      <c r="J182" s="138">
        <v>8.51</v>
      </c>
      <c r="K182" s="138">
        <v>14.43</v>
      </c>
      <c r="L182" s="138">
        <v>47.36</v>
      </c>
      <c r="M182" s="138">
        <v>0</v>
      </c>
      <c r="N182" s="138">
        <v>68.08</v>
      </c>
      <c r="O182" s="138">
        <v>115.44</v>
      </c>
      <c r="P182" s="121"/>
      <c r="Q182" s="121"/>
      <c r="R182" s="121"/>
      <c r="S182" s="121"/>
      <c r="T182" s="121"/>
      <c r="U182" s="121"/>
      <c r="V182" s="121"/>
      <c r="W182" s="121"/>
      <c r="X182" s="121"/>
      <c r="Y182" s="121"/>
      <c r="Z182" s="121"/>
    </row>
    <row r="183" spans="1:26" ht="39" customHeight="1" x14ac:dyDescent="0.2">
      <c r="A183" s="135" t="s">
        <v>1157</v>
      </c>
      <c r="B183" s="136" t="s">
        <v>1158</v>
      </c>
      <c r="C183" s="135" t="s">
        <v>21</v>
      </c>
      <c r="D183" s="135" t="s">
        <v>1159</v>
      </c>
      <c r="E183" s="137" t="s">
        <v>159</v>
      </c>
      <c r="F183" s="136">
        <v>10</v>
      </c>
      <c r="G183" s="138">
        <v>12.56</v>
      </c>
      <c r="H183" s="138">
        <v>6.59</v>
      </c>
      <c r="I183" s="138">
        <v>0</v>
      </c>
      <c r="J183" s="138">
        <v>9.19</v>
      </c>
      <c r="K183" s="138">
        <v>15.78</v>
      </c>
      <c r="L183" s="138">
        <v>65.900000000000006</v>
      </c>
      <c r="M183" s="138">
        <v>0</v>
      </c>
      <c r="N183" s="138">
        <v>91.9</v>
      </c>
      <c r="O183" s="138">
        <v>157.80000000000001</v>
      </c>
      <c r="P183" s="121"/>
      <c r="Q183" s="121"/>
      <c r="R183" s="121"/>
      <c r="S183" s="121"/>
      <c r="T183" s="121"/>
      <c r="U183" s="121"/>
      <c r="V183" s="121"/>
      <c r="W183" s="121"/>
      <c r="X183" s="121"/>
      <c r="Y183" s="121"/>
      <c r="Z183" s="121"/>
    </row>
    <row r="184" spans="1:26" ht="39" customHeight="1" x14ac:dyDescent="0.2">
      <c r="A184" s="135" t="s">
        <v>1162</v>
      </c>
      <c r="B184" s="136" t="s">
        <v>1163</v>
      </c>
      <c r="C184" s="135" t="s">
        <v>21</v>
      </c>
      <c r="D184" s="135" t="s">
        <v>1164</v>
      </c>
      <c r="E184" s="137" t="s">
        <v>159</v>
      </c>
      <c r="F184" s="136">
        <v>8</v>
      </c>
      <c r="G184" s="138">
        <v>16.440000000000001</v>
      </c>
      <c r="H184" s="138">
        <v>6.98</v>
      </c>
      <c r="I184" s="138">
        <v>0</v>
      </c>
      <c r="J184" s="138">
        <v>13.68</v>
      </c>
      <c r="K184" s="138">
        <v>20.66</v>
      </c>
      <c r="L184" s="138">
        <v>55.84</v>
      </c>
      <c r="M184" s="138">
        <v>0</v>
      </c>
      <c r="N184" s="138">
        <v>109.44</v>
      </c>
      <c r="O184" s="138">
        <v>165.28</v>
      </c>
      <c r="P184" s="121"/>
      <c r="Q184" s="121"/>
      <c r="R184" s="121"/>
      <c r="S184" s="121"/>
      <c r="T184" s="121"/>
      <c r="U184" s="121"/>
      <c r="V184" s="121"/>
      <c r="W184" s="121"/>
      <c r="X184" s="121"/>
      <c r="Y184" s="121"/>
      <c r="Z184" s="121"/>
    </row>
    <row r="185" spans="1:26" ht="39" customHeight="1" x14ac:dyDescent="0.2">
      <c r="A185" s="135" t="s">
        <v>1167</v>
      </c>
      <c r="B185" s="136" t="s">
        <v>1168</v>
      </c>
      <c r="C185" s="135" t="s">
        <v>21</v>
      </c>
      <c r="D185" s="135" t="s">
        <v>1169</v>
      </c>
      <c r="E185" s="137" t="s">
        <v>159</v>
      </c>
      <c r="F185" s="136">
        <v>1</v>
      </c>
      <c r="G185" s="138">
        <v>22.92</v>
      </c>
      <c r="H185" s="138">
        <v>7.87</v>
      </c>
      <c r="I185" s="138">
        <v>0</v>
      </c>
      <c r="J185" s="138">
        <v>20.94</v>
      </c>
      <c r="K185" s="138">
        <v>28.81</v>
      </c>
      <c r="L185" s="138">
        <v>7.87</v>
      </c>
      <c r="M185" s="138">
        <v>0</v>
      </c>
      <c r="N185" s="138">
        <v>20.94</v>
      </c>
      <c r="O185" s="138">
        <v>28.81</v>
      </c>
      <c r="P185" s="121"/>
      <c r="Q185" s="121"/>
      <c r="R185" s="121"/>
      <c r="S185" s="121"/>
      <c r="T185" s="121"/>
      <c r="U185" s="121"/>
      <c r="V185" s="121"/>
      <c r="W185" s="121"/>
      <c r="X185" s="121"/>
      <c r="Y185" s="121"/>
      <c r="Z185" s="121"/>
    </row>
    <row r="186" spans="1:26" ht="51.75" customHeight="1" x14ac:dyDescent="0.2">
      <c r="A186" s="135" t="s">
        <v>1172</v>
      </c>
      <c r="B186" s="136" t="s">
        <v>1173</v>
      </c>
      <c r="C186" s="135" t="s">
        <v>21</v>
      </c>
      <c r="D186" s="135" t="s">
        <v>1174</v>
      </c>
      <c r="E186" s="137" t="s">
        <v>159</v>
      </c>
      <c r="F186" s="136">
        <v>2</v>
      </c>
      <c r="G186" s="138">
        <v>5.65</v>
      </c>
      <c r="H186" s="138">
        <v>3.56</v>
      </c>
      <c r="I186" s="138">
        <v>0</v>
      </c>
      <c r="J186" s="138">
        <v>3.54</v>
      </c>
      <c r="K186" s="138">
        <v>7.1</v>
      </c>
      <c r="L186" s="138">
        <v>7.12</v>
      </c>
      <c r="M186" s="138">
        <v>0</v>
      </c>
      <c r="N186" s="138">
        <v>7.08</v>
      </c>
      <c r="O186" s="138">
        <v>14.2</v>
      </c>
      <c r="P186" s="121"/>
      <c r="Q186" s="121"/>
      <c r="R186" s="121"/>
      <c r="S186" s="121"/>
      <c r="T186" s="121"/>
      <c r="U186" s="121"/>
      <c r="V186" s="121"/>
      <c r="W186" s="121"/>
      <c r="X186" s="121"/>
      <c r="Y186" s="121"/>
      <c r="Z186" s="121"/>
    </row>
    <row r="187" spans="1:26" ht="51.75" customHeight="1" x14ac:dyDescent="0.2">
      <c r="A187" s="135" t="s">
        <v>1177</v>
      </c>
      <c r="B187" s="136" t="s">
        <v>1178</v>
      </c>
      <c r="C187" s="135" t="s">
        <v>21</v>
      </c>
      <c r="D187" s="135" t="s">
        <v>1179</v>
      </c>
      <c r="E187" s="137" t="s">
        <v>159</v>
      </c>
      <c r="F187" s="136">
        <v>4</v>
      </c>
      <c r="G187" s="138">
        <v>8.93</v>
      </c>
      <c r="H187" s="138">
        <v>4.6500000000000004</v>
      </c>
      <c r="I187" s="138">
        <v>0</v>
      </c>
      <c r="J187" s="138">
        <v>6.57</v>
      </c>
      <c r="K187" s="138">
        <v>11.22</v>
      </c>
      <c r="L187" s="138">
        <v>18.600000000000001</v>
      </c>
      <c r="M187" s="138">
        <v>0</v>
      </c>
      <c r="N187" s="138">
        <v>26.28</v>
      </c>
      <c r="O187" s="138">
        <v>44.88</v>
      </c>
      <c r="P187" s="121"/>
      <c r="Q187" s="121"/>
      <c r="R187" s="121"/>
      <c r="S187" s="121"/>
      <c r="T187" s="121"/>
      <c r="U187" s="121"/>
      <c r="V187" s="121"/>
      <c r="W187" s="121"/>
      <c r="X187" s="121"/>
      <c r="Y187" s="121"/>
      <c r="Z187" s="121"/>
    </row>
    <row r="188" spans="1:26" ht="51.75" customHeight="1" x14ac:dyDescent="0.2">
      <c r="A188" s="135" t="s">
        <v>1182</v>
      </c>
      <c r="B188" s="136" t="s">
        <v>1183</v>
      </c>
      <c r="C188" s="135" t="s">
        <v>21</v>
      </c>
      <c r="D188" s="135" t="s">
        <v>1184</v>
      </c>
      <c r="E188" s="137" t="s">
        <v>159</v>
      </c>
      <c r="F188" s="136">
        <v>4</v>
      </c>
      <c r="G188" s="138">
        <v>18.48</v>
      </c>
      <c r="H188" s="138">
        <v>8.6999999999999993</v>
      </c>
      <c r="I188" s="138">
        <v>0</v>
      </c>
      <c r="J188" s="138">
        <v>14.52</v>
      </c>
      <c r="K188" s="138">
        <v>23.22</v>
      </c>
      <c r="L188" s="138">
        <v>34.799999999999997</v>
      </c>
      <c r="M188" s="138">
        <v>0</v>
      </c>
      <c r="N188" s="138">
        <v>58.08</v>
      </c>
      <c r="O188" s="138">
        <v>92.88</v>
      </c>
      <c r="P188" s="121"/>
      <c r="Q188" s="121"/>
      <c r="R188" s="121"/>
      <c r="S188" s="121"/>
      <c r="T188" s="121"/>
      <c r="U188" s="121"/>
      <c r="V188" s="121"/>
      <c r="W188" s="121"/>
      <c r="X188" s="121"/>
      <c r="Y188" s="121"/>
      <c r="Z188" s="121"/>
    </row>
    <row r="189" spans="1:26" ht="51.75" customHeight="1" x14ac:dyDescent="0.2">
      <c r="A189" s="135" t="s">
        <v>1187</v>
      </c>
      <c r="B189" s="136" t="s">
        <v>1188</v>
      </c>
      <c r="C189" s="135" t="s">
        <v>21</v>
      </c>
      <c r="D189" s="135" t="s">
        <v>1189</v>
      </c>
      <c r="E189" s="137" t="s">
        <v>159</v>
      </c>
      <c r="F189" s="136">
        <v>8</v>
      </c>
      <c r="G189" s="138">
        <v>19.14</v>
      </c>
      <c r="H189" s="138">
        <v>6.4</v>
      </c>
      <c r="I189" s="138">
        <v>0</v>
      </c>
      <c r="J189" s="138">
        <v>17.649999999999999</v>
      </c>
      <c r="K189" s="138">
        <v>24.05</v>
      </c>
      <c r="L189" s="138">
        <v>51.2</v>
      </c>
      <c r="M189" s="138">
        <v>0</v>
      </c>
      <c r="N189" s="138">
        <v>141.19999999999999</v>
      </c>
      <c r="O189" s="138">
        <v>192.4</v>
      </c>
      <c r="P189" s="121"/>
      <c r="Q189" s="121"/>
      <c r="R189" s="121"/>
      <c r="S189" s="121"/>
      <c r="T189" s="121"/>
      <c r="U189" s="121"/>
      <c r="V189" s="121"/>
      <c r="W189" s="121"/>
      <c r="X189" s="121"/>
      <c r="Y189" s="121"/>
      <c r="Z189" s="121"/>
    </row>
    <row r="190" spans="1:26" ht="51.75" customHeight="1" x14ac:dyDescent="0.2">
      <c r="A190" s="135" t="s">
        <v>1192</v>
      </c>
      <c r="B190" s="136" t="s">
        <v>1193</v>
      </c>
      <c r="C190" s="135" t="s">
        <v>21</v>
      </c>
      <c r="D190" s="135" t="s">
        <v>1194</v>
      </c>
      <c r="E190" s="137" t="s">
        <v>159</v>
      </c>
      <c r="F190" s="136">
        <v>6</v>
      </c>
      <c r="G190" s="138">
        <v>25.29</v>
      </c>
      <c r="H190" s="138">
        <v>6.85</v>
      </c>
      <c r="I190" s="138">
        <v>0</v>
      </c>
      <c r="J190" s="138">
        <v>24.93</v>
      </c>
      <c r="K190" s="138">
        <v>31.78</v>
      </c>
      <c r="L190" s="138">
        <v>41.1</v>
      </c>
      <c r="M190" s="138">
        <v>0</v>
      </c>
      <c r="N190" s="138">
        <v>149.58000000000001</v>
      </c>
      <c r="O190" s="138">
        <v>190.68</v>
      </c>
      <c r="P190" s="121"/>
      <c r="Q190" s="121"/>
      <c r="R190" s="121"/>
      <c r="S190" s="121"/>
      <c r="T190" s="121"/>
      <c r="U190" s="121"/>
      <c r="V190" s="121"/>
      <c r="W190" s="121"/>
      <c r="X190" s="121"/>
      <c r="Y190" s="121"/>
      <c r="Z190" s="121"/>
    </row>
    <row r="191" spans="1:26" ht="25.5" customHeight="1" x14ac:dyDescent="0.2">
      <c r="A191" s="135" t="s">
        <v>1197</v>
      </c>
      <c r="B191" s="136" t="s">
        <v>1198</v>
      </c>
      <c r="C191" s="135" t="s">
        <v>21</v>
      </c>
      <c r="D191" s="135" t="s">
        <v>1199</v>
      </c>
      <c r="E191" s="137" t="s">
        <v>159</v>
      </c>
      <c r="F191" s="136">
        <v>3</v>
      </c>
      <c r="G191" s="138">
        <v>28.78</v>
      </c>
      <c r="H191" s="138">
        <v>3.7</v>
      </c>
      <c r="I191" s="138">
        <v>0</v>
      </c>
      <c r="J191" s="138">
        <v>32.47</v>
      </c>
      <c r="K191" s="138">
        <v>36.17</v>
      </c>
      <c r="L191" s="138">
        <v>11.1</v>
      </c>
      <c r="M191" s="138">
        <v>0</v>
      </c>
      <c r="N191" s="138">
        <v>97.41</v>
      </c>
      <c r="O191" s="138">
        <v>108.51</v>
      </c>
      <c r="P191" s="121"/>
      <c r="Q191" s="121"/>
      <c r="R191" s="121"/>
      <c r="S191" s="121"/>
      <c r="T191" s="121"/>
      <c r="U191" s="121"/>
      <c r="V191" s="121"/>
      <c r="W191" s="121"/>
      <c r="X191" s="121"/>
      <c r="Y191" s="121"/>
      <c r="Z191" s="121"/>
    </row>
    <row r="192" spans="1:26" ht="25.5" customHeight="1" x14ac:dyDescent="0.2">
      <c r="A192" s="135" t="s">
        <v>1204</v>
      </c>
      <c r="B192" s="136" t="s">
        <v>1205</v>
      </c>
      <c r="C192" s="135" t="s">
        <v>21</v>
      </c>
      <c r="D192" s="135" t="s">
        <v>1206</v>
      </c>
      <c r="E192" s="137" t="s">
        <v>159</v>
      </c>
      <c r="F192" s="136">
        <v>3</v>
      </c>
      <c r="G192" s="138">
        <v>40.56</v>
      </c>
      <c r="H192" s="138">
        <v>5.27</v>
      </c>
      <c r="I192" s="138">
        <v>0</v>
      </c>
      <c r="J192" s="138">
        <v>45.71</v>
      </c>
      <c r="K192" s="138">
        <v>50.98</v>
      </c>
      <c r="L192" s="138">
        <v>15.81</v>
      </c>
      <c r="M192" s="138">
        <v>0</v>
      </c>
      <c r="N192" s="138">
        <v>137.13</v>
      </c>
      <c r="O192" s="138">
        <v>152.94</v>
      </c>
      <c r="P192" s="121"/>
      <c r="Q192" s="121"/>
      <c r="R192" s="121"/>
      <c r="S192" s="121"/>
      <c r="T192" s="121"/>
      <c r="U192" s="121"/>
      <c r="V192" s="121"/>
      <c r="W192" s="121"/>
      <c r="X192" s="121"/>
      <c r="Y192" s="121"/>
      <c r="Z192" s="121"/>
    </row>
    <row r="193" spans="1:26" ht="39" customHeight="1" x14ac:dyDescent="0.2">
      <c r="A193" s="135" t="s">
        <v>1209</v>
      </c>
      <c r="B193" s="136" t="s">
        <v>1210</v>
      </c>
      <c r="C193" s="135" t="s">
        <v>21</v>
      </c>
      <c r="D193" s="135" t="s">
        <v>1211</v>
      </c>
      <c r="E193" s="137" t="s">
        <v>159</v>
      </c>
      <c r="F193" s="136">
        <v>2</v>
      </c>
      <c r="G193" s="138">
        <v>59.04</v>
      </c>
      <c r="H193" s="138">
        <v>10.31</v>
      </c>
      <c r="I193" s="138">
        <v>0</v>
      </c>
      <c r="J193" s="138">
        <v>63.9</v>
      </c>
      <c r="K193" s="138">
        <v>74.209999999999994</v>
      </c>
      <c r="L193" s="138">
        <v>20.62</v>
      </c>
      <c r="M193" s="138">
        <v>0</v>
      </c>
      <c r="N193" s="138">
        <v>127.8</v>
      </c>
      <c r="O193" s="138">
        <v>148.41999999999999</v>
      </c>
      <c r="P193" s="121"/>
      <c r="Q193" s="121"/>
      <c r="R193" s="121"/>
      <c r="S193" s="121"/>
      <c r="T193" s="121"/>
      <c r="U193" s="121"/>
      <c r="V193" s="121"/>
      <c r="W193" s="121"/>
      <c r="X193" s="121"/>
      <c r="Y193" s="121"/>
      <c r="Z193" s="121"/>
    </row>
    <row r="194" spans="1:26" ht="39" customHeight="1" x14ac:dyDescent="0.2">
      <c r="A194" s="135" t="s">
        <v>1216</v>
      </c>
      <c r="B194" s="136" t="s">
        <v>1217</v>
      </c>
      <c r="C194" s="135" t="s">
        <v>21</v>
      </c>
      <c r="D194" s="135" t="s">
        <v>1218</v>
      </c>
      <c r="E194" s="137" t="s">
        <v>159</v>
      </c>
      <c r="F194" s="136">
        <v>6</v>
      </c>
      <c r="G194" s="138">
        <v>102.73</v>
      </c>
      <c r="H194" s="138">
        <v>14.6</v>
      </c>
      <c r="I194" s="138">
        <v>0</v>
      </c>
      <c r="J194" s="138">
        <v>114.53</v>
      </c>
      <c r="K194" s="138">
        <v>129.13</v>
      </c>
      <c r="L194" s="138">
        <v>87.6</v>
      </c>
      <c r="M194" s="138">
        <v>0</v>
      </c>
      <c r="N194" s="138">
        <v>687.18</v>
      </c>
      <c r="O194" s="138">
        <v>774.78</v>
      </c>
      <c r="P194" s="121"/>
      <c r="Q194" s="121"/>
      <c r="R194" s="121"/>
      <c r="S194" s="121"/>
      <c r="T194" s="121"/>
      <c r="U194" s="121"/>
      <c r="V194" s="121"/>
      <c r="W194" s="121"/>
      <c r="X194" s="121"/>
      <c r="Y194" s="121"/>
      <c r="Z194" s="121"/>
    </row>
    <row r="195" spans="1:26" ht="39" customHeight="1" x14ac:dyDescent="0.2">
      <c r="A195" s="135" t="s">
        <v>1221</v>
      </c>
      <c r="B195" s="136" t="s">
        <v>1222</v>
      </c>
      <c r="C195" s="135" t="s">
        <v>21</v>
      </c>
      <c r="D195" s="135" t="s">
        <v>1223</v>
      </c>
      <c r="E195" s="137" t="s">
        <v>159</v>
      </c>
      <c r="F195" s="136">
        <v>6</v>
      </c>
      <c r="G195" s="138">
        <v>174.99</v>
      </c>
      <c r="H195" s="138">
        <v>43.15</v>
      </c>
      <c r="I195" s="138">
        <v>0</v>
      </c>
      <c r="J195" s="138">
        <v>176.81</v>
      </c>
      <c r="K195" s="138">
        <v>219.96</v>
      </c>
      <c r="L195" s="138">
        <v>258.89999999999998</v>
      </c>
      <c r="M195" s="138">
        <v>0</v>
      </c>
      <c r="N195" s="138">
        <v>1060.8599999999999</v>
      </c>
      <c r="O195" s="138">
        <v>1319.76</v>
      </c>
      <c r="P195" s="121"/>
      <c r="Q195" s="121"/>
      <c r="R195" s="121"/>
      <c r="S195" s="121"/>
      <c r="T195" s="121"/>
      <c r="U195" s="121"/>
      <c r="V195" s="121"/>
      <c r="W195" s="121"/>
      <c r="X195" s="121"/>
      <c r="Y195" s="121"/>
      <c r="Z195" s="121"/>
    </row>
    <row r="196" spans="1:26" ht="39" customHeight="1" x14ac:dyDescent="0.2">
      <c r="A196" s="135" t="s">
        <v>1226</v>
      </c>
      <c r="B196" s="136" t="s">
        <v>1227</v>
      </c>
      <c r="C196" s="135" t="s">
        <v>21</v>
      </c>
      <c r="D196" s="135" t="s">
        <v>1228</v>
      </c>
      <c r="E196" s="137" t="s">
        <v>83</v>
      </c>
      <c r="F196" s="136">
        <v>66</v>
      </c>
      <c r="G196" s="138">
        <v>19.95</v>
      </c>
      <c r="H196" s="138">
        <v>17.71</v>
      </c>
      <c r="I196" s="138">
        <v>0</v>
      </c>
      <c r="J196" s="138">
        <v>7.36</v>
      </c>
      <c r="K196" s="138">
        <v>25.07</v>
      </c>
      <c r="L196" s="138">
        <v>1168.8599999999999</v>
      </c>
      <c r="M196" s="138">
        <v>0</v>
      </c>
      <c r="N196" s="138">
        <v>485.76</v>
      </c>
      <c r="O196" s="138">
        <v>1654.62</v>
      </c>
      <c r="P196" s="121"/>
      <c r="Q196" s="121"/>
      <c r="R196" s="121"/>
      <c r="S196" s="121"/>
      <c r="T196" s="121"/>
      <c r="U196" s="121"/>
      <c r="V196" s="121"/>
      <c r="W196" s="121"/>
      <c r="X196" s="121"/>
      <c r="Y196" s="121"/>
      <c r="Z196" s="121"/>
    </row>
    <row r="197" spans="1:26" ht="39" customHeight="1" x14ac:dyDescent="0.2">
      <c r="A197" s="135" t="s">
        <v>1232</v>
      </c>
      <c r="B197" s="136" t="s">
        <v>1233</v>
      </c>
      <c r="C197" s="135" t="s">
        <v>21</v>
      </c>
      <c r="D197" s="135" t="s">
        <v>1234</v>
      </c>
      <c r="E197" s="137" t="s">
        <v>83</v>
      </c>
      <c r="F197" s="136">
        <v>18</v>
      </c>
      <c r="G197" s="138">
        <v>26.6</v>
      </c>
      <c r="H197" s="138">
        <v>21.12</v>
      </c>
      <c r="I197" s="138">
        <v>0</v>
      </c>
      <c r="J197" s="138">
        <v>12.31</v>
      </c>
      <c r="K197" s="138">
        <v>33.43</v>
      </c>
      <c r="L197" s="138">
        <v>380.16</v>
      </c>
      <c r="M197" s="138">
        <v>0</v>
      </c>
      <c r="N197" s="138">
        <v>221.58</v>
      </c>
      <c r="O197" s="138">
        <v>601.74</v>
      </c>
      <c r="P197" s="121"/>
      <c r="Q197" s="121"/>
      <c r="R197" s="121"/>
      <c r="S197" s="121"/>
      <c r="T197" s="121"/>
      <c r="U197" s="121"/>
      <c r="V197" s="121"/>
      <c r="W197" s="121"/>
      <c r="X197" s="121"/>
      <c r="Y197" s="121"/>
      <c r="Z197" s="121"/>
    </row>
    <row r="198" spans="1:26" ht="39" customHeight="1" x14ac:dyDescent="0.2">
      <c r="A198" s="135" t="s">
        <v>1238</v>
      </c>
      <c r="B198" s="136" t="s">
        <v>1239</v>
      </c>
      <c r="C198" s="135" t="s">
        <v>21</v>
      </c>
      <c r="D198" s="135" t="s">
        <v>1240</v>
      </c>
      <c r="E198" s="137" t="s">
        <v>83</v>
      </c>
      <c r="F198" s="136">
        <v>15</v>
      </c>
      <c r="G198" s="138">
        <v>19.86</v>
      </c>
      <c r="H198" s="138">
        <v>10.44</v>
      </c>
      <c r="I198" s="138">
        <v>0</v>
      </c>
      <c r="J198" s="138">
        <v>14.52</v>
      </c>
      <c r="K198" s="138">
        <v>24.96</v>
      </c>
      <c r="L198" s="138">
        <v>156.6</v>
      </c>
      <c r="M198" s="138">
        <v>0</v>
      </c>
      <c r="N198" s="138">
        <v>217.8</v>
      </c>
      <c r="O198" s="138">
        <v>374.4</v>
      </c>
      <c r="P198" s="121"/>
      <c r="Q198" s="121"/>
      <c r="R198" s="121"/>
      <c r="S198" s="121"/>
      <c r="T198" s="121"/>
      <c r="U198" s="121"/>
      <c r="V198" s="121"/>
      <c r="W198" s="121"/>
      <c r="X198" s="121"/>
      <c r="Y198" s="121"/>
      <c r="Z198" s="121"/>
    </row>
    <row r="199" spans="1:26" ht="25.5" customHeight="1" x14ac:dyDescent="0.2">
      <c r="A199" s="135" t="s">
        <v>1243</v>
      </c>
      <c r="B199" s="136" t="s">
        <v>1244</v>
      </c>
      <c r="C199" s="135" t="s">
        <v>21</v>
      </c>
      <c r="D199" s="135" t="s">
        <v>1245</v>
      </c>
      <c r="E199" s="137" t="s">
        <v>83</v>
      </c>
      <c r="F199" s="136">
        <v>27</v>
      </c>
      <c r="G199" s="138">
        <v>12.33</v>
      </c>
      <c r="H199" s="138">
        <v>1.58</v>
      </c>
      <c r="I199" s="138">
        <v>0</v>
      </c>
      <c r="J199" s="138">
        <v>13.91</v>
      </c>
      <c r="K199" s="138">
        <v>15.49</v>
      </c>
      <c r="L199" s="138">
        <v>42.66</v>
      </c>
      <c r="M199" s="138">
        <v>0</v>
      </c>
      <c r="N199" s="138">
        <v>375.57</v>
      </c>
      <c r="O199" s="138">
        <v>418.23</v>
      </c>
      <c r="P199" s="121"/>
      <c r="Q199" s="121"/>
      <c r="R199" s="121"/>
      <c r="S199" s="121"/>
      <c r="T199" s="121"/>
      <c r="U199" s="121"/>
      <c r="V199" s="121"/>
      <c r="W199" s="121"/>
      <c r="X199" s="121"/>
      <c r="Y199" s="121"/>
      <c r="Z199" s="121"/>
    </row>
    <row r="200" spans="1:26" ht="25.5" customHeight="1" x14ac:dyDescent="0.2">
      <c r="A200" s="135" t="s">
        <v>1249</v>
      </c>
      <c r="B200" s="136" t="s">
        <v>1250</v>
      </c>
      <c r="C200" s="135" t="s">
        <v>21</v>
      </c>
      <c r="D200" s="135" t="s">
        <v>1251</v>
      </c>
      <c r="E200" s="137" t="s">
        <v>159</v>
      </c>
      <c r="F200" s="136">
        <v>2</v>
      </c>
      <c r="G200" s="138">
        <v>86.7</v>
      </c>
      <c r="H200" s="138">
        <v>14.38</v>
      </c>
      <c r="I200" s="138">
        <v>0</v>
      </c>
      <c r="J200" s="138">
        <v>94.6</v>
      </c>
      <c r="K200" s="138">
        <v>108.98</v>
      </c>
      <c r="L200" s="138">
        <v>28.76</v>
      </c>
      <c r="M200" s="138">
        <v>0</v>
      </c>
      <c r="N200" s="138">
        <v>189.2</v>
      </c>
      <c r="O200" s="138">
        <v>217.96</v>
      </c>
      <c r="P200" s="121"/>
      <c r="Q200" s="121"/>
      <c r="R200" s="121"/>
      <c r="S200" s="121"/>
      <c r="T200" s="121"/>
      <c r="U200" s="121"/>
      <c r="V200" s="121"/>
      <c r="W200" s="121"/>
      <c r="X200" s="121"/>
      <c r="Y200" s="121"/>
      <c r="Z200" s="121"/>
    </row>
    <row r="201" spans="1:26" ht="25.5" customHeight="1" x14ac:dyDescent="0.2">
      <c r="A201" s="135" t="s">
        <v>1254</v>
      </c>
      <c r="B201" s="136" t="s">
        <v>1255</v>
      </c>
      <c r="C201" s="135" t="s">
        <v>21</v>
      </c>
      <c r="D201" s="135" t="s">
        <v>1256</v>
      </c>
      <c r="E201" s="137" t="s">
        <v>159</v>
      </c>
      <c r="F201" s="136">
        <v>3</v>
      </c>
      <c r="G201" s="138">
        <v>28.12</v>
      </c>
      <c r="H201" s="138">
        <v>5.77</v>
      </c>
      <c r="I201" s="138">
        <v>0</v>
      </c>
      <c r="J201" s="138">
        <v>29.57</v>
      </c>
      <c r="K201" s="138">
        <v>35.340000000000003</v>
      </c>
      <c r="L201" s="138">
        <v>17.309999999999999</v>
      </c>
      <c r="M201" s="138">
        <v>0</v>
      </c>
      <c r="N201" s="138">
        <v>88.71</v>
      </c>
      <c r="O201" s="138">
        <v>106.02</v>
      </c>
      <c r="P201" s="121"/>
      <c r="Q201" s="121"/>
      <c r="R201" s="121"/>
      <c r="S201" s="121"/>
      <c r="T201" s="121"/>
      <c r="U201" s="121"/>
      <c r="V201" s="121"/>
      <c r="W201" s="121"/>
      <c r="X201" s="121"/>
      <c r="Y201" s="121"/>
      <c r="Z201" s="121"/>
    </row>
    <row r="202" spans="1:26" ht="25.5" customHeight="1" x14ac:dyDescent="0.2">
      <c r="A202" s="135" t="s">
        <v>1259</v>
      </c>
      <c r="B202" s="136" t="s">
        <v>1260</v>
      </c>
      <c r="C202" s="135" t="s">
        <v>21</v>
      </c>
      <c r="D202" s="135" t="s">
        <v>1261</v>
      </c>
      <c r="E202" s="137" t="s">
        <v>159</v>
      </c>
      <c r="F202" s="136">
        <v>1</v>
      </c>
      <c r="G202" s="138">
        <v>83.64</v>
      </c>
      <c r="H202" s="138">
        <v>4.8899999999999997</v>
      </c>
      <c r="I202" s="138">
        <v>0</v>
      </c>
      <c r="J202" s="138">
        <v>100.24</v>
      </c>
      <c r="K202" s="138">
        <v>105.13</v>
      </c>
      <c r="L202" s="138">
        <v>4.8899999999999997</v>
      </c>
      <c r="M202" s="138">
        <v>0</v>
      </c>
      <c r="N202" s="138">
        <v>100.24</v>
      </c>
      <c r="O202" s="138">
        <v>105.13</v>
      </c>
      <c r="P202" s="121"/>
      <c r="Q202" s="121"/>
      <c r="R202" s="121"/>
      <c r="S202" s="121"/>
      <c r="T202" s="121"/>
      <c r="U202" s="121"/>
      <c r="V202" s="121"/>
      <c r="W202" s="121"/>
      <c r="X202" s="121"/>
      <c r="Y202" s="121"/>
      <c r="Z202" s="121"/>
    </row>
    <row r="203" spans="1:26" ht="25.5" customHeight="1" x14ac:dyDescent="0.2">
      <c r="A203" s="135" t="s">
        <v>1264</v>
      </c>
      <c r="B203" s="136" t="s">
        <v>1265</v>
      </c>
      <c r="C203" s="135" t="s">
        <v>21</v>
      </c>
      <c r="D203" s="135" t="s">
        <v>1266</v>
      </c>
      <c r="E203" s="137" t="s">
        <v>159</v>
      </c>
      <c r="F203" s="136">
        <v>3</v>
      </c>
      <c r="G203" s="138">
        <v>315.69</v>
      </c>
      <c r="H203" s="138">
        <v>7.02</v>
      </c>
      <c r="I203" s="138">
        <v>0</v>
      </c>
      <c r="J203" s="138">
        <v>389.8</v>
      </c>
      <c r="K203" s="138">
        <v>396.82</v>
      </c>
      <c r="L203" s="138">
        <v>21.06</v>
      </c>
      <c r="M203" s="138">
        <v>0</v>
      </c>
      <c r="N203" s="138">
        <v>1169.4000000000001</v>
      </c>
      <c r="O203" s="138">
        <v>1190.46</v>
      </c>
      <c r="P203" s="121"/>
      <c r="Q203" s="121"/>
      <c r="R203" s="121"/>
      <c r="S203" s="121"/>
      <c r="T203" s="121"/>
      <c r="U203" s="121"/>
      <c r="V203" s="121"/>
      <c r="W203" s="121"/>
      <c r="X203" s="121"/>
      <c r="Y203" s="121"/>
      <c r="Z203" s="121"/>
    </row>
    <row r="204" spans="1:26" ht="39" customHeight="1" x14ac:dyDescent="0.2">
      <c r="A204" s="135" t="s">
        <v>1269</v>
      </c>
      <c r="B204" s="136" t="s">
        <v>1270</v>
      </c>
      <c r="C204" s="135" t="s">
        <v>21</v>
      </c>
      <c r="D204" s="135" t="s">
        <v>1271</v>
      </c>
      <c r="E204" s="137" t="s">
        <v>159</v>
      </c>
      <c r="F204" s="136">
        <v>1</v>
      </c>
      <c r="G204" s="138">
        <v>110.42</v>
      </c>
      <c r="H204" s="138">
        <v>5.36</v>
      </c>
      <c r="I204" s="138">
        <v>0</v>
      </c>
      <c r="J204" s="138">
        <v>133.43</v>
      </c>
      <c r="K204" s="138">
        <v>138.79</v>
      </c>
      <c r="L204" s="138">
        <v>5.36</v>
      </c>
      <c r="M204" s="138">
        <v>0</v>
      </c>
      <c r="N204" s="138">
        <v>133.43</v>
      </c>
      <c r="O204" s="138">
        <v>138.79</v>
      </c>
      <c r="P204" s="121"/>
      <c r="Q204" s="121"/>
      <c r="R204" s="121"/>
      <c r="S204" s="121"/>
      <c r="T204" s="121"/>
      <c r="U204" s="121"/>
      <c r="V204" s="121"/>
      <c r="W204" s="121"/>
      <c r="X204" s="121"/>
      <c r="Y204" s="121"/>
      <c r="Z204" s="121"/>
    </row>
    <row r="205" spans="1:26" ht="39" customHeight="1" x14ac:dyDescent="0.2">
      <c r="A205" s="135" t="s">
        <v>1274</v>
      </c>
      <c r="B205" s="136" t="s">
        <v>1275</v>
      </c>
      <c r="C205" s="135" t="s">
        <v>21</v>
      </c>
      <c r="D205" s="135" t="s">
        <v>1276</v>
      </c>
      <c r="E205" s="137" t="s">
        <v>159</v>
      </c>
      <c r="F205" s="136">
        <v>6</v>
      </c>
      <c r="G205" s="138">
        <v>63.59</v>
      </c>
      <c r="H205" s="138">
        <v>3.07</v>
      </c>
      <c r="I205" s="138">
        <v>0</v>
      </c>
      <c r="J205" s="138">
        <v>76.86</v>
      </c>
      <c r="K205" s="138">
        <v>79.930000000000007</v>
      </c>
      <c r="L205" s="138">
        <v>18.420000000000002</v>
      </c>
      <c r="M205" s="138">
        <v>0</v>
      </c>
      <c r="N205" s="138">
        <v>461.16</v>
      </c>
      <c r="O205" s="138">
        <v>479.58</v>
      </c>
      <c r="P205" s="121"/>
      <c r="Q205" s="121"/>
      <c r="R205" s="121"/>
      <c r="S205" s="121"/>
      <c r="T205" s="121"/>
      <c r="U205" s="121"/>
      <c r="V205" s="121"/>
      <c r="W205" s="121"/>
      <c r="X205" s="121"/>
      <c r="Y205" s="121"/>
      <c r="Z205" s="121"/>
    </row>
    <row r="206" spans="1:26" ht="39" customHeight="1" x14ac:dyDescent="0.2">
      <c r="A206" s="135" t="s">
        <v>1279</v>
      </c>
      <c r="B206" s="136" t="s">
        <v>553</v>
      </c>
      <c r="C206" s="135" t="s">
        <v>21</v>
      </c>
      <c r="D206" s="135" t="s">
        <v>554</v>
      </c>
      <c r="E206" s="137" t="s">
        <v>159</v>
      </c>
      <c r="F206" s="136">
        <v>1</v>
      </c>
      <c r="G206" s="138">
        <v>601.03</v>
      </c>
      <c r="H206" s="138">
        <v>56.4</v>
      </c>
      <c r="I206" s="138">
        <v>0</v>
      </c>
      <c r="J206" s="138">
        <v>699.09</v>
      </c>
      <c r="K206" s="138">
        <v>755.49</v>
      </c>
      <c r="L206" s="138">
        <v>56.4</v>
      </c>
      <c r="M206" s="138">
        <v>0</v>
      </c>
      <c r="N206" s="138">
        <v>699.09</v>
      </c>
      <c r="O206" s="138">
        <v>755.49</v>
      </c>
      <c r="P206" s="121"/>
      <c r="Q206" s="121"/>
      <c r="R206" s="121"/>
      <c r="S206" s="121"/>
      <c r="T206" s="121"/>
      <c r="U206" s="121"/>
      <c r="V206" s="121"/>
      <c r="W206" s="121"/>
      <c r="X206" s="121"/>
      <c r="Y206" s="121"/>
      <c r="Z206" s="121"/>
    </row>
    <row r="207" spans="1:26" ht="24" customHeight="1" x14ac:dyDescent="0.2">
      <c r="A207" s="135" t="s">
        <v>1280</v>
      </c>
      <c r="B207" s="136" t="s">
        <v>1281</v>
      </c>
      <c r="C207" s="135" t="s">
        <v>63</v>
      </c>
      <c r="D207" s="135" t="s">
        <v>1282</v>
      </c>
      <c r="E207" s="137" t="s">
        <v>159</v>
      </c>
      <c r="F207" s="136">
        <v>6</v>
      </c>
      <c r="G207" s="138">
        <v>159.5</v>
      </c>
      <c r="H207" s="138">
        <v>42.22</v>
      </c>
      <c r="I207" s="138">
        <v>0</v>
      </c>
      <c r="J207" s="138">
        <v>158.27000000000001</v>
      </c>
      <c r="K207" s="138">
        <v>200.49</v>
      </c>
      <c r="L207" s="138">
        <v>253.32</v>
      </c>
      <c r="M207" s="138">
        <v>0</v>
      </c>
      <c r="N207" s="138">
        <v>949.62</v>
      </c>
      <c r="O207" s="138">
        <v>1202.94</v>
      </c>
      <c r="P207" s="121"/>
      <c r="Q207" s="121"/>
      <c r="R207" s="121"/>
      <c r="S207" s="121"/>
      <c r="T207" s="121"/>
      <c r="U207" s="121"/>
      <c r="V207" s="121"/>
      <c r="W207" s="121"/>
      <c r="X207" s="121"/>
      <c r="Y207" s="121"/>
      <c r="Z207" s="121"/>
    </row>
    <row r="208" spans="1:26" ht="24" customHeight="1" x14ac:dyDescent="0.2">
      <c r="A208" s="132" t="s">
        <v>1290</v>
      </c>
      <c r="B208" s="132"/>
      <c r="C208" s="132"/>
      <c r="D208" s="132" t="s">
        <v>1291</v>
      </c>
      <c r="E208" s="132"/>
      <c r="F208" s="133"/>
      <c r="G208" s="133"/>
      <c r="H208" s="132"/>
      <c r="I208" s="132"/>
      <c r="J208" s="132"/>
      <c r="K208" s="132"/>
      <c r="L208" s="132"/>
      <c r="M208" s="132"/>
      <c r="N208" s="132"/>
      <c r="O208" s="134">
        <v>26485.34</v>
      </c>
      <c r="P208" s="121"/>
      <c r="Q208" s="121"/>
      <c r="R208" s="121"/>
      <c r="S208" s="121"/>
      <c r="T208" s="121"/>
      <c r="U208" s="121"/>
      <c r="V208" s="121"/>
      <c r="W208" s="121"/>
      <c r="X208" s="121"/>
      <c r="Y208" s="121"/>
      <c r="Z208" s="121"/>
    </row>
    <row r="209" spans="1:26" ht="25.5" customHeight="1" x14ac:dyDescent="0.2">
      <c r="A209" s="135" t="s">
        <v>1292</v>
      </c>
      <c r="B209" s="136" t="s">
        <v>181</v>
      </c>
      <c r="C209" s="135" t="s">
        <v>21</v>
      </c>
      <c r="D209" s="135" t="s">
        <v>182</v>
      </c>
      <c r="E209" s="137" t="s">
        <v>70</v>
      </c>
      <c r="F209" s="136">
        <v>8.93</v>
      </c>
      <c r="G209" s="138">
        <v>75.75</v>
      </c>
      <c r="H209" s="138">
        <v>74.989999999999995</v>
      </c>
      <c r="I209" s="138">
        <v>0</v>
      </c>
      <c r="J209" s="138">
        <v>20.22</v>
      </c>
      <c r="K209" s="138">
        <v>95.21</v>
      </c>
      <c r="L209" s="138">
        <v>669.66070000000002</v>
      </c>
      <c r="M209" s="138">
        <v>0</v>
      </c>
      <c r="N209" s="138">
        <v>180.55930000000001</v>
      </c>
      <c r="O209" s="138">
        <v>850.22</v>
      </c>
      <c r="P209" s="121"/>
      <c r="Q209" s="121"/>
      <c r="R209" s="121"/>
      <c r="S209" s="121"/>
      <c r="T209" s="121"/>
      <c r="U209" s="121"/>
      <c r="V209" s="121"/>
      <c r="W209" s="121"/>
      <c r="X209" s="121"/>
      <c r="Y209" s="121"/>
      <c r="Z209" s="121"/>
    </row>
    <row r="210" spans="1:26" ht="25.5" customHeight="1" x14ac:dyDescent="0.2">
      <c r="A210" s="135" t="s">
        <v>1294</v>
      </c>
      <c r="B210" s="136" t="s">
        <v>1295</v>
      </c>
      <c r="C210" s="135" t="s">
        <v>21</v>
      </c>
      <c r="D210" s="135" t="s">
        <v>1296</v>
      </c>
      <c r="E210" s="137" t="s">
        <v>159</v>
      </c>
      <c r="F210" s="136">
        <v>6</v>
      </c>
      <c r="G210" s="138">
        <v>32.46</v>
      </c>
      <c r="H210" s="138">
        <v>10.17</v>
      </c>
      <c r="I210" s="138">
        <v>0</v>
      </c>
      <c r="J210" s="138">
        <v>30.63</v>
      </c>
      <c r="K210" s="138">
        <v>40.799999999999997</v>
      </c>
      <c r="L210" s="138">
        <v>61.02</v>
      </c>
      <c r="M210" s="138">
        <v>0</v>
      </c>
      <c r="N210" s="138">
        <v>183.78</v>
      </c>
      <c r="O210" s="138">
        <v>244.8</v>
      </c>
      <c r="P210" s="121"/>
      <c r="Q210" s="121"/>
      <c r="R210" s="121"/>
      <c r="S210" s="121"/>
      <c r="T210" s="121"/>
      <c r="U210" s="121"/>
      <c r="V210" s="121"/>
      <c r="W210" s="121"/>
      <c r="X210" s="121"/>
      <c r="Y210" s="121"/>
      <c r="Z210" s="121"/>
    </row>
    <row r="211" spans="1:26" ht="39" customHeight="1" x14ac:dyDescent="0.2">
      <c r="A211" s="135" t="s">
        <v>1299</v>
      </c>
      <c r="B211" s="136" t="s">
        <v>1300</v>
      </c>
      <c r="C211" s="135" t="s">
        <v>21</v>
      </c>
      <c r="D211" s="135" t="s">
        <v>1301</v>
      </c>
      <c r="E211" s="137" t="s">
        <v>159</v>
      </c>
      <c r="F211" s="136">
        <v>6</v>
      </c>
      <c r="G211" s="138">
        <v>499.29</v>
      </c>
      <c r="H211" s="138">
        <v>285.2</v>
      </c>
      <c r="I211" s="138">
        <v>0</v>
      </c>
      <c r="J211" s="138">
        <v>342.4</v>
      </c>
      <c r="K211" s="138">
        <v>627.6</v>
      </c>
      <c r="L211" s="138">
        <v>1711.2</v>
      </c>
      <c r="M211" s="138">
        <v>0</v>
      </c>
      <c r="N211" s="138">
        <v>2054.4</v>
      </c>
      <c r="O211" s="138">
        <v>3765.6</v>
      </c>
      <c r="P211" s="121"/>
      <c r="Q211" s="121"/>
      <c r="R211" s="121"/>
      <c r="S211" s="121"/>
      <c r="T211" s="121"/>
      <c r="U211" s="121"/>
      <c r="V211" s="121"/>
      <c r="W211" s="121"/>
      <c r="X211" s="121"/>
      <c r="Y211" s="121"/>
      <c r="Z211" s="121"/>
    </row>
    <row r="212" spans="1:26" ht="25.5" customHeight="1" x14ac:dyDescent="0.2">
      <c r="A212" s="135" t="s">
        <v>1314</v>
      </c>
      <c r="B212" s="136" t="s">
        <v>1315</v>
      </c>
      <c r="C212" s="135" t="s">
        <v>21</v>
      </c>
      <c r="D212" s="135" t="s">
        <v>1316</v>
      </c>
      <c r="E212" s="137" t="s">
        <v>159</v>
      </c>
      <c r="F212" s="136">
        <v>3</v>
      </c>
      <c r="G212" s="138">
        <v>229.93</v>
      </c>
      <c r="H212" s="138">
        <v>19.649999999999999</v>
      </c>
      <c r="I212" s="138">
        <v>0</v>
      </c>
      <c r="J212" s="138">
        <v>269.37</v>
      </c>
      <c r="K212" s="138">
        <v>289.02</v>
      </c>
      <c r="L212" s="138">
        <v>58.95</v>
      </c>
      <c r="M212" s="138">
        <v>0</v>
      </c>
      <c r="N212" s="138">
        <v>808.11</v>
      </c>
      <c r="O212" s="138">
        <v>867.06</v>
      </c>
      <c r="P212" s="121"/>
      <c r="Q212" s="121"/>
      <c r="R212" s="121"/>
      <c r="S212" s="121"/>
      <c r="T212" s="121"/>
      <c r="U212" s="121"/>
      <c r="V212" s="121"/>
      <c r="W212" s="121"/>
      <c r="X212" s="121"/>
      <c r="Y212" s="121"/>
      <c r="Z212" s="121"/>
    </row>
    <row r="213" spans="1:26" ht="51.75" customHeight="1" x14ac:dyDescent="0.2">
      <c r="A213" s="135" t="s">
        <v>1323</v>
      </c>
      <c r="B213" s="136" t="s">
        <v>1324</v>
      </c>
      <c r="C213" s="135" t="s">
        <v>21</v>
      </c>
      <c r="D213" s="135" t="s">
        <v>1325</v>
      </c>
      <c r="E213" s="137" t="s">
        <v>159</v>
      </c>
      <c r="F213" s="136">
        <v>3</v>
      </c>
      <c r="G213" s="138">
        <v>589.59</v>
      </c>
      <c r="H213" s="138">
        <v>40.82</v>
      </c>
      <c r="I213" s="138">
        <v>0</v>
      </c>
      <c r="J213" s="138">
        <v>700.29</v>
      </c>
      <c r="K213" s="138">
        <v>741.11</v>
      </c>
      <c r="L213" s="138">
        <v>122.46</v>
      </c>
      <c r="M213" s="138">
        <v>0</v>
      </c>
      <c r="N213" s="138">
        <v>2100.87</v>
      </c>
      <c r="O213" s="138">
        <v>2223.33</v>
      </c>
      <c r="P213" s="121"/>
      <c r="Q213" s="121"/>
      <c r="R213" s="121"/>
      <c r="S213" s="121"/>
      <c r="T213" s="121"/>
      <c r="U213" s="121"/>
      <c r="V213" s="121"/>
      <c r="W213" s="121"/>
      <c r="X213" s="121"/>
      <c r="Y213" s="121"/>
      <c r="Z213" s="121"/>
    </row>
    <row r="214" spans="1:26" ht="51.75" customHeight="1" x14ac:dyDescent="0.2">
      <c r="A214" s="135" t="s">
        <v>1330</v>
      </c>
      <c r="B214" s="136" t="s">
        <v>1331</v>
      </c>
      <c r="C214" s="135" t="s">
        <v>21</v>
      </c>
      <c r="D214" s="135" t="s">
        <v>1332</v>
      </c>
      <c r="E214" s="137" t="s">
        <v>159</v>
      </c>
      <c r="F214" s="136">
        <v>1</v>
      </c>
      <c r="G214" s="138">
        <v>620.62</v>
      </c>
      <c r="H214" s="138">
        <v>71.47</v>
      </c>
      <c r="I214" s="138">
        <v>0</v>
      </c>
      <c r="J214" s="138">
        <v>708.64</v>
      </c>
      <c r="K214" s="138">
        <v>780.11</v>
      </c>
      <c r="L214" s="138">
        <v>71.47</v>
      </c>
      <c r="M214" s="138">
        <v>0</v>
      </c>
      <c r="N214" s="138">
        <v>708.64</v>
      </c>
      <c r="O214" s="138">
        <v>780.11</v>
      </c>
      <c r="P214" s="121"/>
      <c r="Q214" s="121"/>
      <c r="R214" s="121"/>
      <c r="S214" s="121"/>
      <c r="T214" s="121"/>
      <c r="U214" s="121"/>
      <c r="V214" s="121"/>
      <c r="W214" s="121"/>
      <c r="X214" s="121"/>
      <c r="Y214" s="121"/>
      <c r="Z214" s="121"/>
    </row>
    <row r="215" spans="1:26" ht="39" customHeight="1" x14ac:dyDescent="0.2">
      <c r="A215" s="135" t="s">
        <v>1341</v>
      </c>
      <c r="B215" s="136" t="s">
        <v>1342</v>
      </c>
      <c r="C215" s="135" t="s">
        <v>21</v>
      </c>
      <c r="D215" s="135" t="s">
        <v>1343</v>
      </c>
      <c r="E215" s="137" t="s">
        <v>159</v>
      </c>
      <c r="F215" s="136">
        <v>8</v>
      </c>
      <c r="G215" s="138">
        <v>39.89</v>
      </c>
      <c r="H215" s="138">
        <v>18.59</v>
      </c>
      <c r="I215" s="138">
        <v>0</v>
      </c>
      <c r="J215" s="138">
        <v>31.55</v>
      </c>
      <c r="K215" s="138">
        <v>50.14</v>
      </c>
      <c r="L215" s="138">
        <v>148.72</v>
      </c>
      <c r="M215" s="138">
        <v>0</v>
      </c>
      <c r="N215" s="138">
        <v>252.4</v>
      </c>
      <c r="O215" s="138">
        <v>401.12</v>
      </c>
      <c r="P215" s="121"/>
      <c r="Q215" s="121"/>
      <c r="R215" s="121"/>
      <c r="S215" s="121"/>
      <c r="T215" s="121"/>
      <c r="U215" s="121"/>
      <c r="V215" s="121"/>
      <c r="W215" s="121"/>
      <c r="X215" s="121"/>
      <c r="Y215" s="121"/>
      <c r="Z215" s="121"/>
    </row>
    <row r="216" spans="1:26" ht="39" customHeight="1" x14ac:dyDescent="0.2">
      <c r="A216" s="135" t="s">
        <v>1346</v>
      </c>
      <c r="B216" s="136" t="s">
        <v>1347</v>
      </c>
      <c r="C216" s="135" t="s">
        <v>21</v>
      </c>
      <c r="D216" s="135" t="s">
        <v>1348</v>
      </c>
      <c r="E216" s="137" t="s">
        <v>159</v>
      </c>
      <c r="F216" s="136">
        <v>2</v>
      </c>
      <c r="G216" s="138">
        <v>16.22</v>
      </c>
      <c r="H216" s="138">
        <v>7.69</v>
      </c>
      <c r="I216" s="138">
        <v>0</v>
      </c>
      <c r="J216" s="138">
        <v>12.69</v>
      </c>
      <c r="K216" s="138">
        <v>20.38</v>
      </c>
      <c r="L216" s="138">
        <v>15.38</v>
      </c>
      <c r="M216" s="138">
        <v>0</v>
      </c>
      <c r="N216" s="138">
        <v>25.38</v>
      </c>
      <c r="O216" s="138">
        <v>40.76</v>
      </c>
      <c r="P216" s="121"/>
      <c r="Q216" s="121"/>
      <c r="R216" s="121"/>
      <c r="S216" s="121"/>
      <c r="T216" s="121"/>
      <c r="U216" s="121"/>
      <c r="V216" s="121"/>
      <c r="W216" s="121"/>
      <c r="X216" s="121"/>
      <c r="Y216" s="121"/>
      <c r="Z216" s="121"/>
    </row>
    <row r="217" spans="1:26" ht="51.75" customHeight="1" x14ac:dyDescent="0.2">
      <c r="A217" s="135" t="s">
        <v>1351</v>
      </c>
      <c r="B217" s="136" t="s">
        <v>1352</v>
      </c>
      <c r="C217" s="135" t="s">
        <v>21</v>
      </c>
      <c r="D217" s="135" t="s">
        <v>1353</v>
      </c>
      <c r="E217" s="137" t="s">
        <v>159</v>
      </c>
      <c r="F217" s="136">
        <v>7</v>
      </c>
      <c r="G217" s="138">
        <v>14.61</v>
      </c>
      <c r="H217" s="138">
        <v>5.97</v>
      </c>
      <c r="I217" s="138">
        <v>0</v>
      </c>
      <c r="J217" s="138">
        <v>12.39</v>
      </c>
      <c r="K217" s="138">
        <v>18.36</v>
      </c>
      <c r="L217" s="138">
        <v>41.79</v>
      </c>
      <c r="M217" s="138">
        <v>0</v>
      </c>
      <c r="N217" s="138">
        <v>86.73</v>
      </c>
      <c r="O217" s="138">
        <v>128.52000000000001</v>
      </c>
      <c r="P217" s="121"/>
      <c r="Q217" s="121"/>
      <c r="R217" s="121"/>
      <c r="S217" s="121"/>
      <c r="T217" s="121"/>
      <c r="U217" s="121"/>
      <c r="V217" s="121"/>
      <c r="W217" s="121"/>
      <c r="X217" s="121"/>
      <c r="Y217" s="121"/>
      <c r="Z217" s="121"/>
    </row>
    <row r="218" spans="1:26" ht="51.75" customHeight="1" x14ac:dyDescent="0.2">
      <c r="A218" s="135" t="s">
        <v>1356</v>
      </c>
      <c r="B218" s="136" t="s">
        <v>1357</v>
      </c>
      <c r="C218" s="135" t="s">
        <v>21</v>
      </c>
      <c r="D218" s="135" t="s">
        <v>1358</v>
      </c>
      <c r="E218" s="137" t="s">
        <v>159</v>
      </c>
      <c r="F218" s="136">
        <v>3</v>
      </c>
      <c r="G218" s="138">
        <v>7.71</v>
      </c>
      <c r="H218" s="138">
        <v>4.2699999999999996</v>
      </c>
      <c r="I218" s="138">
        <v>0</v>
      </c>
      <c r="J218" s="138">
        <v>5.42</v>
      </c>
      <c r="K218" s="138">
        <v>9.69</v>
      </c>
      <c r="L218" s="138">
        <v>12.81</v>
      </c>
      <c r="M218" s="138">
        <v>0</v>
      </c>
      <c r="N218" s="138">
        <v>16.260000000000002</v>
      </c>
      <c r="O218" s="138">
        <v>29.07</v>
      </c>
      <c r="P218" s="121"/>
      <c r="Q218" s="121"/>
      <c r="R218" s="121"/>
      <c r="S218" s="121"/>
      <c r="T218" s="121"/>
      <c r="U218" s="121"/>
      <c r="V218" s="121"/>
      <c r="W218" s="121"/>
      <c r="X218" s="121"/>
      <c r="Y218" s="121"/>
      <c r="Z218" s="121"/>
    </row>
    <row r="219" spans="1:26" ht="51.75" customHeight="1" x14ac:dyDescent="0.2">
      <c r="A219" s="135" t="s">
        <v>1361</v>
      </c>
      <c r="B219" s="136" t="s">
        <v>1362</v>
      </c>
      <c r="C219" s="135" t="s">
        <v>21</v>
      </c>
      <c r="D219" s="135" t="s">
        <v>1363</v>
      </c>
      <c r="E219" s="137" t="s">
        <v>159</v>
      </c>
      <c r="F219" s="136">
        <v>25</v>
      </c>
      <c r="G219" s="138">
        <v>8.76</v>
      </c>
      <c r="H219" s="138">
        <v>5.91</v>
      </c>
      <c r="I219" s="138">
        <v>0</v>
      </c>
      <c r="J219" s="138">
        <v>5.0999999999999996</v>
      </c>
      <c r="K219" s="138">
        <v>11.01</v>
      </c>
      <c r="L219" s="138">
        <v>147.75</v>
      </c>
      <c r="M219" s="138">
        <v>0</v>
      </c>
      <c r="N219" s="138">
        <v>127.5</v>
      </c>
      <c r="O219" s="138">
        <v>275.25</v>
      </c>
      <c r="P219" s="121"/>
      <c r="Q219" s="121"/>
      <c r="R219" s="121"/>
      <c r="S219" s="121"/>
      <c r="T219" s="121"/>
      <c r="U219" s="121"/>
      <c r="V219" s="121"/>
      <c r="W219" s="121"/>
      <c r="X219" s="121"/>
      <c r="Y219" s="121"/>
      <c r="Z219" s="121"/>
    </row>
    <row r="220" spans="1:26" ht="51.75" customHeight="1" x14ac:dyDescent="0.2">
      <c r="A220" s="135" t="s">
        <v>1366</v>
      </c>
      <c r="B220" s="136" t="s">
        <v>1367</v>
      </c>
      <c r="C220" s="135" t="s">
        <v>21</v>
      </c>
      <c r="D220" s="135" t="s">
        <v>1368</v>
      </c>
      <c r="E220" s="137" t="s">
        <v>159</v>
      </c>
      <c r="F220" s="136">
        <v>6</v>
      </c>
      <c r="G220" s="138">
        <v>23.53</v>
      </c>
      <c r="H220" s="138">
        <v>10.119999999999999</v>
      </c>
      <c r="I220" s="138">
        <v>0</v>
      </c>
      <c r="J220" s="138">
        <v>19.45</v>
      </c>
      <c r="K220" s="138">
        <v>29.57</v>
      </c>
      <c r="L220" s="138">
        <v>60.72</v>
      </c>
      <c r="M220" s="138">
        <v>0</v>
      </c>
      <c r="N220" s="138">
        <v>116.7</v>
      </c>
      <c r="O220" s="138">
        <v>177.42</v>
      </c>
      <c r="P220" s="121"/>
      <c r="Q220" s="121"/>
      <c r="R220" s="121"/>
      <c r="S220" s="121"/>
      <c r="T220" s="121"/>
      <c r="U220" s="121"/>
      <c r="V220" s="121"/>
      <c r="W220" s="121"/>
      <c r="X220" s="121"/>
      <c r="Y220" s="121"/>
      <c r="Z220" s="121"/>
    </row>
    <row r="221" spans="1:26" ht="51.75" customHeight="1" x14ac:dyDescent="0.2">
      <c r="A221" s="135" t="s">
        <v>1373</v>
      </c>
      <c r="B221" s="136" t="s">
        <v>1374</v>
      </c>
      <c r="C221" s="135" t="s">
        <v>21</v>
      </c>
      <c r="D221" s="135" t="s">
        <v>1375</v>
      </c>
      <c r="E221" s="137" t="s">
        <v>159</v>
      </c>
      <c r="F221" s="136">
        <v>2</v>
      </c>
      <c r="G221" s="138">
        <v>8.94</v>
      </c>
      <c r="H221" s="138">
        <v>5.91</v>
      </c>
      <c r="I221" s="138">
        <v>0</v>
      </c>
      <c r="J221" s="138">
        <v>5.32</v>
      </c>
      <c r="K221" s="138">
        <v>11.23</v>
      </c>
      <c r="L221" s="138">
        <v>11.82</v>
      </c>
      <c r="M221" s="138">
        <v>0</v>
      </c>
      <c r="N221" s="138">
        <v>10.64</v>
      </c>
      <c r="O221" s="138">
        <v>22.46</v>
      </c>
      <c r="P221" s="121"/>
      <c r="Q221" s="121"/>
      <c r="R221" s="121"/>
      <c r="S221" s="121"/>
      <c r="T221" s="121"/>
      <c r="U221" s="121"/>
      <c r="V221" s="121"/>
      <c r="W221" s="121"/>
      <c r="X221" s="121"/>
      <c r="Y221" s="121"/>
      <c r="Z221" s="121"/>
    </row>
    <row r="222" spans="1:26" ht="51.75" customHeight="1" x14ac:dyDescent="0.2">
      <c r="A222" s="135" t="s">
        <v>1378</v>
      </c>
      <c r="B222" s="136" t="s">
        <v>1379</v>
      </c>
      <c r="C222" s="135" t="s">
        <v>21</v>
      </c>
      <c r="D222" s="135" t="s">
        <v>1380</v>
      </c>
      <c r="E222" s="137" t="s">
        <v>159</v>
      </c>
      <c r="F222" s="136">
        <v>3</v>
      </c>
      <c r="G222" s="138">
        <v>8.33</v>
      </c>
      <c r="H222" s="138">
        <v>1.58</v>
      </c>
      <c r="I222" s="138">
        <v>0</v>
      </c>
      <c r="J222" s="138">
        <v>8.89</v>
      </c>
      <c r="K222" s="138">
        <v>10.47</v>
      </c>
      <c r="L222" s="138">
        <v>4.74</v>
      </c>
      <c r="M222" s="138">
        <v>0</v>
      </c>
      <c r="N222" s="138">
        <v>26.67</v>
      </c>
      <c r="O222" s="138">
        <v>31.41</v>
      </c>
      <c r="P222" s="121"/>
      <c r="Q222" s="121"/>
      <c r="R222" s="121"/>
      <c r="S222" s="121"/>
      <c r="T222" s="121"/>
      <c r="U222" s="121"/>
      <c r="V222" s="121"/>
      <c r="W222" s="121"/>
      <c r="X222" s="121"/>
      <c r="Y222" s="121"/>
      <c r="Z222" s="121"/>
    </row>
    <row r="223" spans="1:26" ht="51.75" customHeight="1" x14ac:dyDescent="0.2">
      <c r="A223" s="135" t="s">
        <v>1385</v>
      </c>
      <c r="B223" s="136" t="s">
        <v>1386</v>
      </c>
      <c r="C223" s="135" t="s">
        <v>21</v>
      </c>
      <c r="D223" s="135" t="s">
        <v>1387</v>
      </c>
      <c r="E223" s="137" t="s">
        <v>159</v>
      </c>
      <c r="F223" s="136">
        <v>1</v>
      </c>
      <c r="G223" s="138">
        <v>24.13</v>
      </c>
      <c r="H223" s="138">
        <v>10.119999999999999</v>
      </c>
      <c r="I223" s="138">
        <v>0</v>
      </c>
      <c r="J223" s="138">
        <v>20.21</v>
      </c>
      <c r="K223" s="138">
        <v>30.33</v>
      </c>
      <c r="L223" s="138">
        <v>10.119999999999999</v>
      </c>
      <c r="M223" s="138">
        <v>0</v>
      </c>
      <c r="N223" s="138">
        <v>20.21</v>
      </c>
      <c r="O223" s="138">
        <v>30.33</v>
      </c>
      <c r="P223" s="121"/>
      <c r="Q223" s="121"/>
      <c r="R223" s="121"/>
      <c r="S223" s="121"/>
      <c r="T223" s="121"/>
      <c r="U223" s="121"/>
      <c r="V223" s="121"/>
      <c r="W223" s="121"/>
      <c r="X223" s="121"/>
      <c r="Y223" s="121"/>
      <c r="Z223" s="121"/>
    </row>
    <row r="224" spans="1:26" ht="51.75" customHeight="1" x14ac:dyDescent="0.2">
      <c r="A224" s="135" t="s">
        <v>1390</v>
      </c>
      <c r="B224" s="136" t="s">
        <v>1391</v>
      </c>
      <c r="C224" s="135" t="s">
        <v>21</v>
      </c>
      <c r="D224" s="135" t="s">
        <v>1392</v>
      </c>
      <c r="E224" s="137" t="s">
        <v>159</v>
      </c>
      <c r="F224" s="136">
        <v>7</v>
      </c>
      <c r="G224" s="138">
        <v>12.58</v>
      </c>
      <c r="H224" s="138">
        <v>7.88</v>
      </c>
      <c r="I224" s="138">
        <v>0</v>
      </c>
      <c r="J224" s="138">
        <v>7.93</v>
      </c>
      <c r="K224" s="138">
        <v>15.81</v>
      </c>
      <c r="L224" s="138">
        <v>55.16</v>
      </c>
      <c r="M224" s="138">
        <v>0</v>
      </c>
      <c r="N224" s="138">
        <v>55.51</v>
      </c>
      <c r="O224" s="138">
        <v>110.67</v>
      </c>
      <c r="P224" s="121"/>
      <c r="Q224" s="121"/>
      <c r="R224" s="121"/>
      <c r="S224" s="121"/>
      <c r="T224" s="121"/>
      <c r="U224" s="121"/>
      <c r="V224" s="121"/>
      <c r="W224" s="121"/>
      <c r="X224" s="121"/>
      <c r="Y224" s="121"/>
      <c r="Z224" s="121"/>
    </row>
    <row r="225" spans="1:26" ht="51.75" customHeight="1" x14ac:dyDescent="0.2">
      <c r="A225" s="135" t="s">
        <v>1395</v>
      </c>
      <c r="B225" s="136" t="s">
        <v>1396</v>
      </c>
      <c r="C225" s="135" t="s">
        <v>21</v>
      </c>
      <c r="D225" s="135" t="s">
        <v>1397</v>
      </c>
      <c r="E225" s="137" t="s">
        <v>159</v>
      </c>
      <c r="F225" s="136">
        <v>8</v>
      </c>
      <c r="G225" s="138">
        <v>59.67</v>
      </c>
      <c r="H225" s="138">
        <v>10.119999999999999</v>
      </c>
      <c r="I225" s="138">
        <v>0</v>
      </c>
      <c r="J225" s="138">
        <v>64.88</v>
      </c>
      <c r="K225" s="138">
        <v>75</v>
      </c>
      <c r="L225" s="138">
        <v>80.959999999999994</v>
      </c>
      <c r="M225" s="138">
        <v>0</v>
      </c>
      <c r="N225" s="138">
        <v>519.04</v>
      </c>
      <c r="O225" s="138">
        <v>600</v>
      </c>
      <c r="P225" s="121"/>
      <c r="Q225" s="121"/>
      <c r="R225" s="121"/>
      <c r="S225" s="121"/>
      <c r="T225" s="121"/>
      <c r="U225" s="121"/>
      <c r="V225" s="121"/>
      <c r="W225" s="121"/>
      <c r="X225" s="121"/>
      <c r="Y225" s="121"/>
      <c r="Z225" s="121"/>
    </row>
    <row r="226" spans="1:26" ht="39" customHeight="1" x14ac:dyDescent="0.2">
      <c r="A226" s="135" t="s">
        <v>1400</v>
      </c>
      <c r="B226" s="136" t="s">
        <v>1401</v>
      </c>
      <c r="C226" s="135" t="s">
        <v>21</v>
      </c>
      <c r="D226" s="135" t="s">
        <v>1402</v>
      </c>
      <c r="E226" s="137" t="s">
        <v>83</v>
      </c>
      <c r="F226" s="136">
        <v>36</v>
      </c>
      <c r="G226" s="138">
        <v>17.98</v>
      </c>
      <c r="H226" s="138">
        <v>13.67</v>
      </c>
      <c r="I226" s="138">
        <v>0</v>
      </c>
      <c r="J226" s="138">
        <v>8.93</v>
      </c>
      <c r="K226" s="138">
        <v>22.6</v>
      </c>
      <c r="L226" s="138">
        <v>492.12</v>
      </c>
      <c r="M226" s="138">
        <v>0</v>
      </c>
      <c r="N226" s="138">
        <v>321.48</v>
      </c>
      <c r="O226" s="138">
        <v>813.6</v>
      </c>
      <c r="P226" s="121"/>
      <c r="Q226" s="121"/>
      <c r="R226" s="121"/>
      <c r="S226" s="121"/>
      <c r="T226" s="121"/>
      <c r="U226" s="121"/>
      <c r="V226" s="121"/>
      <c r="W226" s="121"/>
      <c r="X226" s="121"/>
      <c r="Y226" s="121"/>
      <c r="Z226" s="121"/>
    </row>
    <row r="227" spans="1:26" ht="39" customHeight="1" x14ac:dyDescent="0.2">
      <c r="A227" s="135" t="s">
        <v>1405</v>
      </c>
      <c r="B227" s="136" t="s">
        <v>1406</v>
      </c>
      <c r="C227" s="135" t="s">
        <v>21</v>
      </c>
      <c r="D227" s="135" t="s">
        <v>1407</v>
      </c>
      <c r="E227" s="137" t="s">
        <v>83</v>
      </c>
      <c r="F227" s="136">
        <v>18</v>
      </c>
      <c r="G227" s="138">
        <v>10.07</v>
      </c>
      <c r="H227" s="138">
        <v>1.92</v>
      </c>
      <c r="I227" s="138">
        <v>0</v>
      </c>
      <c r="J227" s="138">
        <v>10.73</v>
      </c>
      <c r="K227" s="138">
        <v>12.65</v>
      </c>
      <c r="L227" s="138">
        <v>34.56</v>
      </c>
      <c r="M227" s="138">
        <v>0</v>
      </c>
      <c r="N227" s="138">
        <v>193.14</v>
      </c>
      <c r="O227" s="138">
        <v>227.7</v>
      </c>
      <c r="P227" s="121"/>
      <c r="Q227" s="121"/>
      <c r="R227" s="121"/>
      <c r="S227" s="121"/>
      <c r="T227" s="121"/>
      <c r="U227" s="121"/>
      <c r="V227" s="121"/>
      <c r="W227" s="121"/>
      <c r="X227" s="121"/>
      <c r="Y227" s="121"/>
      <c r="Z227" s="121"/>
    </row>
    <row r="228" spans="1:26" ht="39" customHeight="1" x14ac:dyDescent="0.2">
      <c r="A228" s="135" t="s">
        <v>1410</v>
      </c>
      <c r="B228" s="136" t="s">
        <v>1411</v>
      </c>
      <c r="C228" s="135" t="s">
        <v>21</v>
      </c>
      <c r="D228" s="135" t="s">
        <v>1412</v>
      </c>
      <c r="E228" s="137" t="s">
        <v>83</v>
      </c>
      <c r="F228" s="136">
        <v>75</v>
      </c>
      <c r="G228" s="138">
        <v>31.14</v>
      </c>
      <c r="H228" s="138">
        <v>20.73</v>
      </c>
      <c r="I228" s="138">
        <v>0</v>
      </c>
      <c r="J228" s="138">
        <v>18.41</v>
      </c>
      <c r="K228" s="138">
        <v>39.14</v>
      </c>
      <c r="L228" s="138">
        <v>1554.75</v>
      </c>
      <c r="M228" s="138">
        <v>0</v>
      </c>
      <c r="N228" s="138">
        <v>1380.75</v>
      </c>
      <c r="O228" s="138">
        <v>2935.5</v>
      </c>
      <c r="P228" s="121"/>
      <c r="Q228" s="121"/>
      <c r="R228" s="121"/>
      <c r="S228" s="121"/>
      <c r="T228" s="121"/>
      <c r="U228" s="121"/>
      <c r="V228" s="121"/>
      <c r="W228" s="121"/>
      <c r="X228" s="121"/>
      <c r="Y228" s="121"/>
      <c r="Z228" s="121"/>
    </row>
    <row r="229" spans="1:26" ht="39" customHeight="1" x14ac:dyDescent="0.2">
      <c r="A229" s="135" t="s">
        <v>1416</v>
      </c>
      <c r="B229" s="136" t="s">
        <v>1417</v>
      </c>
      <c r="C229" s="135" t="s">
        <v>21</v>
      </c>
      <c r="D229" s="135" t="s">
        <v>1418</v>
      </c>
      <c r="E229" s="137" t="s">
        <v>159</v>
      </c>
      <c r="F229" s="136">
        <v>15</v>
      </c>
      <c r="G229" s="138">
        <v>271.70999999999998</v>
      </c>
      <c r="H229" s="138">
        <v>30.54</v>
      </c>
      <c r="I229" s="138">
        <v>0</v>
      </c>
      <c r="J229" s="138">
        <v>310.99</v>
      </c>
      <c r="K229" s="138">
        <v>341.53</v>
      </c>
      <c r="L229" s="138">
        <v>458.1</v>
      </c>
      <c r="M229" s="138">
        <v>0</v>
      </c>
      <c r="N229" s="138">
        <v>4664.8500000000004</v>
      </c>
      <c r="O229" s="138">
        <v>5122.95</v>
      </c>
      <c r="P229" s="121"/>
      <c r="Q229" s="121"/>
      <c r="R229" s="121"/>
      <c r="S229" s="121"/>
      <c r="T229" s="121"/>
      <c r="U229" s="121"/>
      <c r="V229" s="121"/>
      <c r="W229" s="121"/>
      <c r="X229" s="121"/>
      <c r="Y229" s="121"/>
      <c r="Z229" s="121"/>
    </row>
    <row r="230" spans="1:26" ht="51.75" customHeight="1" x14ac:dyDescent="0.2">
      <c r="A230" s="135" t="s">
        <v>1421</v>
      </c>
      <c r="B230" s="136" t="s">
        <v>1422</v>
      </c>
      <c r="C230" s="135" t="s">
        <v>21</v>
      </c>
      <c r="D230" s="135" t="s">
        <v>1423</v>
      </c>
      <c r="E230" s="137" t="s">
        <v>159</v>
      </c>
      <c r="F230" s="136">
        <v>1</v>
      </c>
      <c r="G230" s="138">
        <v>1601.34</v>
      </c>
      <c r="H230" s="138">
        <v>250.8</v>
      </c>
      <c r="I230" s="138">
        <v>0</v>
      </c>
      <c r="J230" s="138">
        <v>1762.08</v>
      </c>
      <c r="K230" s="138">
        <v>2012.88</v>
      </c>
      <c r="L230" s="138">
        <v>250.8</v>
      </c>
      <c r="M230" s="138">
        <v>0</v>
      </c>
      <c r="N230" s="138">
        <v>1762.08</v>
      </c>
      <c r="O230" s="138">
        <v>2012.88</v>
      </c>
      <c r="P230" s="121"/>
      <c r="Q230" s="121"/>
      <c r="R230" s="121"/>
      <c r="S230" s="121"/>
      <c r="T230" s="121"/>
      <c r="U230" s="121"/>
      <c r="V230" s="121"/>
      <c r="W230" s="121"/>
      <c r="X230" s="121"/>
      <c r="Y230" s="121"/>
      <c r="Z230" s="121"/>
    </row>
    <row r="231" spans="1:26" ht="51.75" customHeight="1" x14ac:dyDescent="0.2">
      <c r="A231" s="135" t="s">
        <v>1432</v>
      </c>
      <c r="B231" s="136" t="s">
        <v>1433</v>
      </c>
      <c r="C231" s="135" t="s">
        <v>21</v>
      </c>
      <c r="D231" s="135" t="s">
        <v>1434</v>
      </c>
      <c r="E231" s="137" t="s">
        <v>159</v>
      </c>
      <c r="F231" s="136">
        <v>1</v>
      </c>
      <c r="G231" s="138">
        <v>1425.8</v>
      </c>
      <c r="H231" s="138">
        <v>293.44</v>
      </c>
      <c r="I231" s="138">
        <v>0</v>
      </c>
      <c r="J231" s="138">
        <v>1498.79</v>
      </c>
      <c r="K231" s="138">
        <v>1792.23</v>
      </c>
      <c r="L231" s="138">
        <v>293.44</v>
      </c>
      <c r="M231" s="138">
        <v>0</v>
      </c>
      <c r="N231" s="138">
        <v>1498.79</v>
      </c>
      <c r="O231" s="138">
        <v>1792.23</v>
      </c>
      <c r="P231" s="121"/>
      <c r="Q231" s="121"/>
      <c r="R231" s="121"/>
      <c r="S231" s="121"/>
      <c r="T231" s="121"/>
      <c r="U231" s="121"/>
      <c r="V231" s="121"/>
      <c r="W231" s="121"/>
      <c r="X231" s="121"/>
      <c r="Y231" s="121"/>
      <c r="Z231" s="121"/>
    </row>
    <row r="232" spans="1:26" ht="51.75" customHeight="1" x14ac:dyDescent="0.2">
      <c r="A232" s="135" t="s">
        <v>1439</v>
      </c>
      <c r="B232" s="136" t="s">
        <v>1440</v>
      </c>
      <c r="C232" s="135" t="s">
        <v>21</v>
      </c>
      <c r="D232" s="135" t="s">
        <v>1441</v>
      </c>
      <c r="E232" s="137" t="s">
        <v>159</v>
      </c>
      <c r="F232" s="136">
        <v>1</v>
      </c>
      <c r="G232" s="138">
        <v>2388.5100000000002</v>
      </c>
      <c r="H232" s="138">
        <v>281.64999999999998</v>
      </c>
      <c r="I232" s="138">
        <v>0</v>
      </c>
      <c r="J232" s="138">
        <v>2720.7</v>
      </c>
      <c r="K232" s="138">
        <v>3002.35</v>
      </c>
      <c r="L232" s="138">
        <v>281.64999999999998</v>
      </c>
      <c r="M232" s="138">
        <v>0</v>
      </c>
      <c r="N232" s="138">
        <v>2720.7</v>
      </c>
      <c r="O232" s="138">
        <v>3002.35</v>
      </c>
      <c r="P232" s="121"/>
      <c r="Q232" s="121"/>
      <c r="R232" s="121"/>
      <c r="S232" s="121"/>
      <c r="T232" s="121"/>
      <c r="U232" s="121"/>
      <c r="V232" s="121"/>
      <c r="W232" s="121"/>
      <c r="X232" s="121"/>
      <c r="Y232" s="121"/>
      <c r="Z232" s="121"/>
    </row>
    <row r="233" spans="1:26" ht="24" customHeight="1" x14ac:dyDescent="0.2">
      <c r="A233" s="132" t="s">
        <v>1450</v>
      </c>
      <c r="B233" s="132"/>
      <c r="C233" s="132"/>
      <c r="D233" s="132" t="s">
        <v>1451</v>
      </c>
      <c r="E233" s="132"/>
      <c r="F233" s="133"/>
      <c r="G233" s="133"/>
      <c r="H233" s="132"/>
      <c r="I233" s="132"/>
      <c r="J233" s="132"/>
      <c r="K233" s="132"/>
      <c r="L233" s="132"/>
      <c r="M233" s="132"/>
      <c r="N233" s="132"/>
      <c r="O233" s="134">
        <v>62608.71</v>
      </c>
      <c r="P233" s="121"/>
      <c r="Q233" s="121"/>
      <c r="R233" s="121"/>
      <c r="S233" s="121"/>
      <c r="T233" s="121"/>
      <c r="U233" s="121"/>
      <c r="V233" s="121"/>
      <c r="W233" s="121"/>
      <c r="X233" s="121"/>
      <c r="Y233" s="121"/>
      <c r="Z233" s="121"/>
    </row>
    <row r="234" spans="1:26" ht="24" customHeight="1" x14ac:dyDescent="0.2">
      <c r="A234" s="132" t="s">
        <v>1452</v>
      </c>
      <c r="B234" s="132"/>
      <c r="C234" s="132"/>
      <c r="D234" s="132" t="s">
        <v>1453</v>
      </c>
      <c r="E234" s="132"/>
      <c r="F234" s="133"/>
      <c r="G234" s="133"/>
      <c r="H234" s="132"/>
      <c r="I234" s="132"/>
      <c r="J234" s="132"/>
      <c r="K234" s="132"/>
      <c r="L234" s="132"/>
      <c r="M234" s="132"/>
      <c r="N234" s="132"/>
      <c r="O234" s="134">
        <v>62608.71</v>
      </c>
      <c r="P234" s="121"/>
      <c r="Q234" s="121"/>
      <c r="R234" s="121"/>
      <c r="S234" s="121"/>
      <c r="T234" s="121"/>
      <c r="U234" s="121"/>
      <c r="V234" s="121"/>
      <c r="W234" s="121"/>
      <c r="X234" s="121"/>
      <c r="Y234" s="121"/>
      <c r="Z234" s="121"/>
    </row>
    <row r="235" spans="1:26" ht="51.75" customHeight="1" x14ac:dyDescent="0.2">
      <c r="A235" s="135" t="s">
        <v>1454</v>
      </c>
      <c r="B235" s="136" t="s">
        <v>310</v>
      </c>
      <c r="C235" s="135" t="s">
        <v>21</v>
      </c>
      <c r="D235" s="135" t="s">
        <v>311</v>
      </c>
      <c r="E235" s="137" t="s">
        <v>77</v>
      </c>
      <c r="F235" s="136">
        <v>64.87</v>
      </c>
      <c r="G235" s="138">
        <v>83.81</v>
      </c>
      <c r="H235" s="138">
        <v>57.04</v>
      </c>
      <c r="I235" s="138">
        <v>0</v>
      </c>
      <c r="J235" s="138">
        <v>48.3</v>
      </c>
      <c r="K235" s="138">
        <v>105.34</v>
      </c>
      <c r="L235" s="138">
        <v>3700.1848</v>
      </c>
      <c r="M235" s="138">
        <v>0</v>
      </c>
      <c r="N235" s="138">
        <v>3133.2152000000001</v>
      </c>
      <c r="O235" s="138">
        <v>6833.4</v>
      </c>
      <c r="P235" s="121"/>
      <c r="Q235" s="121"/>
      <c r="R235" s="121"/>
      <c r="S235" s="121"/>
      <c r="T235" s="121"/>
      <c r="U235" s="121"/>
      <c r="V235" s="121"/>
      <c r="W235" s="121"/>
      <c r="X235" s="121"/>
      <c r="Y235" s="121"/>
      <c r="Z235" s="121"/>
    </row>
    <row r="236" spans="1:26" ht="24" customHeight="1" x14ac:dyDescent="0.2">
      <c r="A236" s="135" t="s">
        <v>1456</v>
      </c>
      <c r="B236" s="136" t="s">
        <v>174</v>
      </c>
      <c r="C236" s="135" t="s">
        <v>63</v>
      </c>
      <c r="D236" s="135" t="s">
        <v>175</v>
      </c>
      <c r="E236" s="137" t="s">
        <v>176</v>
      </c>
      <c r="F236" s="136">
        <v>0.97</v>
      </c>
      <c r="G236" s="138">
        <v>280.27999999999997</v>
      </c>
      <c r="H236" s="138">
        <v>279.22000000000003</v>
      </c>
      <c r="I236" s="138">
        <v>0</v>
      </c>
      <c r="J236" s="138">
        <v>73.09</v>
      </c>
      <c r="K236" s="138">
        <v>352.31</v>
      </c>
      <c r="L236" s="138">
        <v>270.84339999999997</v>
      </c>
      <c r="M236" s="138">
        <v>0</v>
      </c>
      <c r="N236" s="138">
        <v>70.896600000000007</v>
      </c>
      <c r="O236" s="138">
        <v>341.74</v>
      </c>
      <c r="P236" s="121"/>
      <c r="Q236" s="121"/>
      <c r="R236" s="121"/>
      <c r="S236" s="121"/>
      <c r="T236" s="121"/>
      <c r="U236" s="121"/>
      <c r="V236" s="121"/>
      <c r="W236" s="121"/>
      <c r="X236" s="121"/>
      <c r="Y236" s="121"/>
      <c r="Z236" s="121"/>
    </row>
    <row r="237" spans="1:26" ht="39" customHeight="1" x14ac:dyDescent="0.2">
      <c r="A237" s="135" t="s">
        <v>1458</v>
      </c>
      <c r="B237" s="136" t="s">
        <v>280</v>
      </c>
      <c r="C237" s="135" t="s">
        <v>21</v>
      </c>
      <c r="D237" s="135" t="s">
        <v>281</v>
      </c>
      <c r="E237" s="137" t="s">
        <v>77</v>
      </c>
      <c r="F237" s="136">
        <v>71.349999999999994</v>
      </c>
      <c r="G237" s="138">
        <v>146.26</v>
      </c>
      <c r="H237" s="138">
        <v>89.69</v>
      </c>
      <c r="I237" s="138">
        <v>0</v>
      </c>
      <c r="J237" s="138">
        <v>94.15</v>
      </c>
      <c r="K237" s="138">
        <v>183.84</v>
      </c>
      <c r="L237" s="138">
        <v>6399.3815000000004</v>
      </c>
      <c r="M237" s="138">
        <v>0</v>
      </c>
      <c r="N237" s="138">
        <v>6717.5985000000001</v>
      </c>
      <c r="O237" s="138">
        <v>13116.98</v>
      </c>
      <c r="P237" s="121"/>
      <c r="Q237" s="121"/>
      <c r="R237" s="121"/>
      <c r="S237" s="121"/>
      <c r="T237" s="121"/>
      <c r="U237" s="121"/>
      <c r="V237" s="121"/>
      <c r="W237" s="121"/>
      <c r="X237" s="121"/>
      <c r="Y237" s="121"/>
      <c r="Z237" s="121"/>
    </row>
    <row r="238" spans="1:26" ht="39" customHeight="1" x14ac:dyDescent="0.2">
      <c r="A238" s="135" t="s">
        <v>1460</v>
      </c>
      <c r="B238" s="136" t="s">
        <v>218</v>
      </c>
      <c r="C238" s="135" t="s">
        <v>21</v>
      </c>
      <c r="D238" s="135" t="s">
        <v>219</v>
      </c>
      <c r="E238" s="137" t="s">
        <v>70</v>
      </c>
      <c r="F238" s="136">
        <v>5.35</v>
      </c>
      <c r="G238" s="138">
        <v>442.55</v>
      </c>
      <c r="H238" s="138">
        <v>61.76</v>
      </c>
      <c r="I238" s="138">
        <v>0</v>
      </c>
      <c r="J238" s="138">
        <v>494.52</v>
      </c>
      <c r="K238" s="138">
        <v>556.28</v>
      </c>
      <c r="L238" s="138">
        <v>330.416</v>
      </c>
      <c r="M238" s="138">
        <v>0</v>
      </c>
      <c r="N238" s="138">
        <v>2645.674</v>
      </c>
      <c r="O238" s="138">
        <v>2976.09</v>
      </c>
      <c r="P238" s="121"/>
      <c r="Q238" s="121"/>
      <c r="R238" s="121"/>
      <c r="S238" s="121"/>
      <c r="T238" s="121"/>
      <c r="U238" s="121"/>
      <c r="V238" s="121"/>
      <c r="W238" s="121"/>
      <c r="X238" s="121"/>
      <c r="Y238" s="121"/>
      <c r="Z238" s="121"/>
    </row>
    <row r="239" spans="1:26" ht="25.5" customHeight="1" x14ac:dyDescent="0.2">
      <c r="A239" s="135" t="s">
        <v>1462</v>
      </c>
      <c r="B239" s="136" t="s">
        <v>226</v>
      </c>
      <c r="C239" s="135" t="s">
        <v>21</v>
      </c>
      <c r="D239" s="135" t="s">
        <v>227</v>
      </c>
      <c r="E239" s="137" t="s">
        <v>70</v>
      </c>
      <c r="F239" s="136">
        <v>5.35</v>
      </c>
      <c r="G239" s="138">
        <v>262.19</v>
      </c>
      <c r="H239" s="138">
        <v>264.39999999999998</v>
      </c>
      <c r="I239" s="138">
        <v>0</v>
      </c>
      <c r="J239" s="138">
        <v>65.17</v>
      </c>
      <c r="K239" s="138">
        <v>329.57</v>
      </c>
      <c r="L239" s="138">
        <v>1414.54</v>
      </c>
      <c r="M239" s="138">
        <v>0</v>
      </c>
      <c r="N239" s="138">
        <v>348.65</v>
      </c>
      <c r="O239" s="138">
        <v>1763.19</v>
      </c>
      <c r="P239" s="121"/>
      <c r="Q239" s="121"/>
      <c r="R239" s="121"/>
      <c r="S239" s="121"/>
      <c r="T239" s="121"/>
      <c r="U239" s="121"/>
      <c r="V239" s="121"/>
      <c r="W239" s="121"/>
      <c r="X239" s="121"/>
      <c r="Y239" s="121"/>
      <c r="Z239" s="121"/>
    </row>
    <row r="240" spans="1:26" ht="39" customHeight="1" x14ac:dyDescent="0.2">
      <c r="A240" s="135" t="s">
        <v>1463</v>
      </c>
      <c r="B240" s="136" t="s">
        <v>247</v>
      </c>
      <c r="C240" s="135" t="s">
        <v>21</v>
      </c>
      <c r="D240" s="135" t="s">
        <v>248</v>
      </c>
      <c r="E240" s="137" t="s">
        <v>80</v>
      </c>
      <c r="F240" s="136">
        <v>299.60000000000002</v>
      </c>
      <c r="G240" s="138">
        <v>9.8699999999999992</v>
      </c>
      <c r="H240" s="138">
        <v>1.33</v>
      </c>
      <c r="I240" s="138">
        <v>0</v>
      </c>
      <c r="J240" s="138">
        <v>11.07</v>
      </c>
      <c r="K240" s="138">
        <v>12.4</v>
      </c>
      <c r="L240" s="138">
        <v>398.46800000000002</v>
      </c>
      <c r="M240" s="138">
        <v>0</v>
      </c>
      <c r="N240" s="138">
        <v>3316.5720000000001</v>
      </c>
      <c r="O240" s="138">
        <v>3715.04</v>
      </c>
      <c r="P240" s="121"/>
      <c r="Q240" s="121"/>
      <c r="R240" s="121"/>
      <c r="S240" s="121"/>
      <c r="T240" s="121"/>
      <c r="U240" s="121"/>
      <c r="V240" s="121"/>
      <c r="W240" s="121"/>
      <c r="X240" s="121"/>
      <c r="Y240" s="121"/>
      <c r="Z240" s="121"/>
    </row>
    <row r="241" spans="1:26" ht="39" customHeight="1" x14ac:dyDescent="0.2">
      <c r="A241" s="135" t="s">
        <v>1465</v>
      </c>
      <c r="B241" s="136" t="s">
        <v>261</v>
      </c>
      <c r="C241" s="135" t="s">
        <v>21</v>
      </c>
      <c r="D241" s="135" t="s">
        <v>262</v>
      </c>
      <c r="E241" s="137" t="s">
        <v>80</v>
      </c>
      <c r="F241" s="136">
        <v>128.4</v>
      </c>
      <c r="G241" s="138">
        <v>11.8</v>
      </c>
      <c r="H241" s="138">
        <v>3.1</v>
      </c>
      <c r="I241" s="138">
        <v>0</v>
      </c>
      <c r="J241" s="138">
        <v>11.73</v>
      </c>
      <c r="K241" s="138">
        <v>14.83</v>
      </c>
      <c r="L241" s="138">
        <v>398.04</v>
      </c>
      <c r="M241" s="138">
        <v>0</v>
      </c>
      <c r="N241" s="138">
        <v>1506.13</v>
      </c>
      <c r="O241" s="138">
        <v>1904.17</v>
      </c>
      <c r="P241" s="121"/>
      <c r="Q241" s="121"/>
      <c r="R241" s="121"/>
      <c r="S241" s="121"/>
      <c r="T241" s="121"/>
      <c r="U241" s="121"/>
      <c r="V241" s="121"/>
      <c r="W241" s="121"/>
      <c r="X241" s="121"/>
      <c r="Y241" s="121"/>
      <c r="Z241" s="121"/>
    </row>
    <row r="242" spans="1:26" ht="51.75" customHeight="1" x14ac:dyDescent="0.2">
      <c r="A242" s="135" t="s">
        <v>1467</v>
      </c>
      <c r="B242" s="136" t="s">
        <v>522</v>
      </c>
      <c r="C242" s="135" t="s">
        <v>21</v>
      </c>
      <c r="D242" s="135" t="s">
        <v>523</v>
      </c>
      <c r="E242" s="137" t="s">
        <v>77</v>
      </c>
      <c r="F242" s="136">
        <v>562.22</v>
      </c>
      <c r="G242" s="138">
        <v>3.82</v>
      </c>
      <c r="H242" s="138">
        <v>2.5</v>
      </c>
      <c r="I242" s="138">
        <v>0</v>
      </c>
      <c r="J242" s="138">
        <v>2.2999999999999998</v>
      </c>
      <c r="K242" s="138">
        <v>4.8</v>
      </c>
      <c r="L242" s="138">
        <v>1405.55</v>
      </c>
      <c r="M242" s="138">
        <v>0</v>
      </c>
      <c r="N242" s="138">
        <v>1293.0999999999999</v>
      </c>
      <c r="O242" s="138">
        <v>2698.65</v>
      </c>
      <c r="P242" s="121"/>
      <c r="Q242" s="121"/>
      <c r="R242" s="121"/>
      <c r="S242" s="121"/>
      <c r="T242" s="121"/>
      <c r="U242" s="121"/>
      <c r="V242" s="121"/>
      <c r="W242" s="121"/>
      <c r="X242" s="121"/>
      <c r="Y242" s="121"/>
      <c r="Z242" s="121"/>
    </row>
    <row r="243" spans="1:26" ht="64.5" customHeight="1" x14ac:dyDescent="0.2">
      <c r="A243" s="135" t="s">
        <v>1468</v>
      </c>
      <c r="B243" s="136" t="s">
        <v>528</v>
      </c>
      <c r="C243" s="135" t="s">
        <v>21</v>
      </c>
      <c r="D243" s="135" t="s">
        <v>529</v>
      </c>
      <c r="E243" s="137" t="s">
        <v>77</v>
      </c>
      <c r="F243" s="136">
        <v>562.22</v>
      </c>
      <c r="G243" s="138">
        <v>30.26</v>
      </c>
      <c r="H243" s="138">
        <v>19.14</v>
      </c>
      <c r="I243" s="138">
        <v>0</v>
      </c>
      <c r="J243" s="138">
        <v>18.89</v>
      </c>
      <c r="K243" s="138">
        <v>38.03</v>
      </c>
      <c r="L243" s="138">
        <v>10760.890799999999</v>
      </c>
      <c r="M243" s="138">
        <v>0</v>
      </c>
      <c r="N243" s="138">
        <v>10620.3292</v>
      </c>
      <c r="O243" s="138">
        <v>21381.22</v>
      </c>
      <c r="P243" s="121"/>
      <c r="Q243" s="121"/>
      <c r="R243" s="121"/>
      <c r="S243" s="121"/>
      <c r="T243" s="121"/>
      <c r="U243" s="121"/>
      <c r="V243" s="121"/>
      <c r="W243" s="121"/>
      <c r="X243" s="121"/>
      <c r="Y243" s="121"/>
      <c r="Z243" s="121"/>
    </row>
    <row r="244" spans="1:26" ht="25.5" customHeight="1" x14ac:dyDescent="0.2">
      <c r="A244" s="135" t="s">
        <v>1469</v>
      </c>
      <c r="B244" s="136" t="s">
        <v>1470</v>
      </c>
      <c r="C244" s="135" t="s">
        <v>63</v>
      </c>
      <c r="D244" s="135" t="s">
        <v>1471</v>
      </c>
      <c r="E244" s="137" t="s">
        <v>1473</v>
      </c>
      <c r="F244" s="136">
        <v>2</v>
      </c>
      <c r="G244" s="138">
        <v>646.55999999999995</v>
      </c>
      <c r="H244" s="138">
        <v>24.91</v>
      </c>
      <c r="I244" s="138">
        <v>0</v>
      </c>
      <c r="J244" s="138">
        <v>787.81</v>
      </c>
      <c r="K244" s="138">
        <v>812.72</v>
      </c>
      <c r="L244" s="138">
        <v>49.82</v>
      </c>
      <c r="M244" s="138">
        <v>0</v>
      </c>
      <c r="N244" s="138">
        <v>1575.62</v>
      </c>
      <c r="O244" s="138">
        <v>1625.44</v>
      </c>
      <c r="P244" s="121"/>
      <c r="Q244" s="121"/>
      <c r="R244" s="121"/>
      <c r="S244" s="121"/>
      <c r="T244" s="121"/>
      <c r="U244" s="121"/>
      <c r="V244" s="121"/>
      <c r="W244" s="121"/>
      <c r="X244" s="121"/>
      <c r="Y244" s="121"/>
      <c r="Z244" s="121"/>
    </row>
    <row r="245" spans="1:26" ht="24" customHeight="1" x14ac:dyDescent="0.2">
      <c r="A245" s="135" t="s">
        <v>1477</v>
      </c>
      <c r="B245" s="136" t="s">
        <v>1478</v>
      </c>
      <c r="C245" s="135" t="s">
        <v>21</v>
      </c>
      <c r="D245" s="135" t="s">
        <v>1479</v>
      </c>
      <c r="E245" s="137" t="s">
        <v>77</v>
      </c>
      <c r="F245" s="136">
        <v>188.69</v>
      </c>
      <c r="G245" s="138">
        <v>12.08</v>
      </c>
      <c r="H245" s="138">
        <v>3.16</v>
      </c>
      <c r="I245" s="138">
        <v>0</v>
      </c>
      <c r="J245" s="138">
        <v>12.02</v>
      </c>
      <c r="K245" s="138">
        <v>15.18</v>
      </c>
      <c r="L245" s="138">
        <v>596.2604</v>
      </c>
      <c r="M245" s="138">
        <v>0</v>
      </c>
      <c r="N245" s="138">
        <v>2268.0495999999998</v>
      </c>
      <c r="O245" s="138">
        <v>2864.31</v>
      </c>
      <c r="P245" s="121"/>
      <c r="Q245" s="121"/>
      <c r="R245" s="121"/>
      <c r="S245" s="121"/>
      <c r="T245" s="121"/>
      <c r="U245" s="121"/>
      <c r="V245" s="121"/>
      <c r="W245" s="121"/>
      <c r="X245" s="121"/>
      <c r="Y245" s="121"/>
      <c r="Z245" s="121"/>
    </row>
    <row r="246" spans="1:26" ht="25.5" customHeight="1" x14ac:dyDescent="0.2">
      <c r="A246" s="135" t="s">
        <v>1485</v>
      </c>
      <c r="B246" s="136" t="s">
        <v>1486</v>
      </c>
      <c r="C246" s="135" t="s">
        <v>21</v>
      </c>
      <c r="D246" s="135" t="s">
        <v>1487</v>
      </c>
      <c r="E246" s="137" t="s">
        <v>83</v>
      </c>
      <c r="F246" s="136">
        <v>108.12</v>
      </c>
      <c r="G246" s="138">
        <v>24.94</v>
      </c>
      <c r="H246" s="138">
        <v>3.75</v>
      </c>
      <c r="I246" s="138">
        <v>0</v>
      </c>
      <c r="J246" s="138">
        <v>27.59</v>
      </c>
      <c r="K246" s="138">
        <v>31.34</v>
      </c>
      <c r="L246" s="138">
        <v>405.45</v>
      </c>
      <c r="M246" s="138">
        <v>0</v>
      </c>
      <c r="N246" s="138">
        <v>2983.03</v>
      </c>
      <c r="O246" s="138">
        <v>3388.48</v>
      </c>
      <c r="P246" s="121"/>
      <c r="Q246" s="121"/>
      <c r="R246" s="121"/>
      <c r="S246" s="121"/>
      <c r="T246" s="121"/>
      <c r="U246" s="121"/>
      <c r="V246" s="121"/>
      <c r="W246" s="121"/>
      <c r="X246" s="121"/>
      <c r="Y246" s="121"/>
      <c r="Z246" s="121"/>
    </row>
    <row r="247" spans="1:26" ht="24" customHeight="1" x14ac:dyDescent="0.2">
      <c r="A247" s="132" t="s">
        <v>1491</v>
      </c>
      <c r="B247" s="132"/>
      <c r="C247" s="132"/>
      <c r="D247" s="132" t="s">
        <v>1492</v>
      </c>
      <c r="E247" s="132"/>
      <c r="F247" s="133"/>
      <c r="G247" s="133"/>
      <c r="H247" s="132"/>
      <c r="I247" s="132"/>
      <c r="J247" s="132"/>
      <c r="K247" s="132"/>
      <c r="L247" s="132"/>
      <c r="M247" s="132"/>
      <c r="N247" s="132"/>
      <c r="O247" s="134">
        <v>20586.68</v>
      </c>
      <c r="P247" s="121"/>
      <c r="Q247" s="121"/>
      <c r="R247" s="121"/>
      <c r="S247" s="121"/>
      <c r="T247" s="121"/>
      <c r="U247" s="121"/>
      <c r="V247" s="121"/>
      <c r="W247" s="121"/>
      <c r="X247" s="121"/>
      <c r="Y247" s="121"/>
      <c r="Z247" s="121"/>
    </row>
    <row r="248" spans="1:26" ht="24" customHeight="1" x14ac:dyDescent="0.2">
      <c r="A248" s="132" t="s">
        <v>1493</v>
      </c>
      <c r="B248" s="132"/>
      <c r="C248" s="132"/>
      <c r="D248" s="132" t="s">
        <v>1494</v>
      </c>
      <c r="E248" s="132"/>
      <c r="F248" s="133"/>
      <c r="G248" s="133"/>
      <c r="H248" s="132"/>
      <c r="I248" s="132"/>
      <c r="J248" s="132"/>
      <c r="K248" s="132"/>
      <c r="L248" s="132"/>
      <c r="M248" s="132"/>
      <c r="N248" s="132"/>
      <c r="O248" s="134">
        <v>16031.67</v>
      </c>
      <c r="P248" s="121"/>
      <c r="Q248" s="121"/>
      <c r="R248" s="121"/>
      <c r="S248" s="121"/>
      <c r="T248" s="121"/>
      <c r="U248" s="121"/>
      <c r="V248" s="121"/>
      <c r="W248" s="121"/>
      <c r="X248" s="121"/>
      <c r="Y248" s="121"/>
      <c r="Z248" s="121"/>
    </row>
    <row r="249" spans="1:26" ht="25.5" customHeight="1" x14ac:dyDescent="0.2">
      <c r="A249" s="135" t="s">
        <v>1495</v>
      </c>
      <c r="B249" s="136" t="s">
        <v>181</v>
      </c>
      <c r="C249" s="135" t="s">
        <v>21</v>
      </c>
      <c r="D249" s="135" t="s">
        <v>182</v>
      </c>
      <c r="E249" s="137" t="s">
        <v>70</v>
      </c>
      <c r="F249" s="136">
        <v>11.5</v>
      </c>
      <c r="G249" s="138">
        <v>75.75</v>
      </c>
      <c r="H249" s="138">
        <v>74.989999999999995</v>
      </c>
      <c r="I249" s="138">
        <v>0</v>
      </c>
      <c r="J249" s="138">
        <v>20.22</v>
      </c>
      <c r="K249" s="138">
        <v>95.21</v>
      </c>
      <c r="L249" s="138">
        <v>862.38499999999999</v>
      </c>
      <c r="M249" s="138">
        <v>0</v>
      </c>
      <c r="N249" s="138">
        <v>232.52500000000001</v>
      </c>
      <c r="O249" s="138">
        <v>1094.9100000000001</v>
      </c>
      <c r="P249" s="121"/>
      <c r="Q249" s="121"/>
      <c r="R249" s="121"/>
      <c r="S249" s="121"/>
      <c r="T249" s="121"/>
      <c r="U249" s="121"/>
      <c r="V249" s="121"/>
      <c r="W249" s="121"/>
      <c r="X249" s="121"/>
      <c r="Y249" s="121"/>
      <c r="Z249" s="121"/>
    </row>
    <row r="250" spans="1:26" ht="51.75" customHeight="1" x14ac:dyDescent="0.2">
      <c r="A250" s="135" t="s">
        <v>1497</v>
      </c>
      <c r="B250" s="136" t="s">
        <v>310</v>
      </c>
      <c r="C250" s="135" t="s">
        <v>21</v>
      </c>
      <c r="D250" s="135" t="s">
        <v>311</v>
      </c>
      <c r="E250" s="137" t="s">
        <v>77</v>
      </c>
      <c r="F250" s="136">
        <v>18.36</v>
      </c>
      <c r="G250" s="138">
        <v>83.81</v>
      </c>
      <c r="H250" s="138">
        <v>57.04</v>
      </c>
      <c r="I250" s="138">
        <v>0</v>
      </c>
      <c r="J250" s="138">
        <v>48.3</v>
      </c>
      <c r="K250" s="138">
        <v>105.34</v>
      </c>
      <c r="L250" s="138">
        <v>1047.2544</v>
      </c>
      <c r="M250" s="138">
        <v>0</v>
      </c>
      <c r="N250" s="138">
        <v>886.78560000000004</v>
      </c>
      <c r="O250" s="138">
        <v>1934.04</v>
      </c>
      <c r="P250" s="121"/>
      <c r="Q250" s="121"/>
      <c r="R250" s="121"/>
      <c r="S250" s="121"/>
      <c r="T250" s="121"/>
      <c r="U250" s="121"/>
      <c r="V250" s="121"/>
      <c r="W250" s="121"/>
      <c r="X250" s="121"/>
      <c r="Y250" s="121"/>
      <c r="Z250" s="121"/>
    </row>
    <row r="251" spans="1:26" ht="39" customHeight="1" x14ac:dyDescent="0.2">
      <c r="A251" s="135" t="s">
        <v>1499</v>
      </c>
      <c r="B251" s="136" t="s">
        <v>280</v>
      </c>
      <c r="C251" s="135" t="s">
        <v>21</v>
      </c>
      <c r="D251" s="135" t="s">
        <v>281</v>
      </c>
      <c r="E251" s="137" t="s">
        <v>77</v>
      </c>
      <c r="F251" s="136">
        <v>18.28</v>
      </c>
      <c r="G251" s="138">
        <v>146.26</v>
      </c>
      <c r="H251" s="138">
        <v>89.69</v>
      </c>
      <c r="I251" s="138">
        <v>0</v>
      </c>
      <c r="J251" s="138">
        <v>94.15</v>
      </c>
      <c r="K251" s="138">
        <v>183.84</v>
      </c>
      <c r="L251" s="138">
        <v>1639.5332000000001</v>
      </c>
      <c r="M251" s="138">
        <v>0</v>
      </c>
      <c r="N251" s="138">
        <v>1721.0568000000001</v>
      </c>
      <c r="O251" s="138">
        <v>3360.59</v>
      </c>
      <c r="P251" s="121"/>
      <c r="Q251" s="121"/>
      <c r="R251" s="121"/>
      <c r="S251" s="121"/>
      <c r="T251" s="121"/>
      <c r="U251" s="121"/>
      <c r="V251" s="121"/>
      <c r="W251" s="121"/>
      <c r="X251" s="121"/>
      <c r="Y251" s="121"/>
      <c r="Z251" s="121"/>
    </row>
    <row r="252" spans="1:26" ht="39" customHeight="1" x14ac:dyDescent="0.2">
      <c r="A252" s="135" t="s">
        <v>1501</v>
      </c>
      <c r="B252" s="136" t="s">
        <v>218</v>
      </c>
      <c r="C252" s="135" t="s">
        <v>21</v>
      </c>
      <c r="D252" s="135" t="s">
        <v>219</v>
      </c>
      <c r="E252" s="137" t="s">
        <v>70</v>
      </c>
      <c r="F252" s="136">
        <v>1.18</v>
      </c>
      <c r="G252" s="138">
        <v>442.55</v>
      </c>
      <c r="H252" s="138">
        <v>61.76</v>
      </c>
      <c r="I252" s="138">
        <v>0</v>
      </c>
      <c r="J252" s="138">
        <v>494.52</v>
      </c>
      <c r="K252" s="138">
        <v>556.28</v>
      </c>
      <c r="L252" s="138">
        <v>72.876800000000003</v>
      </c>
      <c r="M252" s="138">
        <v>0</v>
      </c>
      <c r="N252" s="138">
        <v>583.53319999999997</v>
      </c>
      <c r="O252" s="138">
        <v>656.41</v>
      </c>
      <c r="P252" s="121"/>
      <c r="Q252" s="121"/>
      <c r="R252" s="121"/>
      <c r="S252" s="121"/>
      <c r="T252" s="121"/>
      <c r="U252" s="121"/>
      <c r="V252" s="121"/>
      <c r="W252" s="121"/>
      <c r="X252" s="121"/>
      <c r="Y252" s="121"/>
      <c r="Z252" s="121"/>
    </row>
    <row r="253" spans="1:26" ht="25.5" customHeight="1" x14ac:dyDescent="0.2">
      <c r="A253" s="135" t="s">
        <v>1503</v>
      </c>
      <c r="B253" s="136" t="s">
        <v>226</v>
      </c>
      <c r="C253" s="135" t="s">
        <v>21</v>
      </c>
      <c r="D253" s="135" t="s">
        <v>227</v>
      </c>
      <c r="E253" s="137" t="s">
        <v>70</v>
      </c>
      <c r="F253" s="136">
        <v>1.18</v>
      </c>
      <c r="G253" s="138">
        <v>262.19</v>
      </c>
      <c r="H253" s="138">
        <v>264.39999999999998</v>
      </c>
      <c r="I253" s="138">
        <v>0</v>
      </c>
      <c r="J253" s="138">
        <v>65.17</v>
      </c>
      <c r="K253" s="138">
        <v>329.57</v>
      </c>
      <c r="L253" s="138">
        <v>311.99200000000002</v>
      </c>
      <c r="M253" s="138">
        <v>0</v>
      </c>
      <c r="N253" s="138">
        <v>76.897999999999996</v>
      </c>
      <c r="O253" s="138">
        <v>388.89</v>
      </c>
      <c r="P253" s="121"/>
      <c r="Q253" s="121"/>
      <c r="R253" s="121"/>
      <c r="S253" s="121"/>
      <c r="T253" s="121"/>
      <c r="U253" s="121"/>
      <c r="V253" s="121"/>
      <c r="W253" s="121"/>
      <c r="X253" s="121"/>
      <c r="Y253" s="121"/>
      <c r="Z253" s="121"/>
    </row>
    <row r="254" spans="1:26" ht="39" customHeight="1" x14ac:dyDescent="0.2">
      <c r="A254" s="135" t="s">
        <v>1504</v>
      </c>
      <c r="B254" s="136" t="s">
        <v>247</v>
      </c>
      <c r="C254" s="135" t="s">
        <v>21</v>
      </c>
      <c r="D254" s="135" t="s">
        <v>248</v>
      </c>
      <c r="E254" s="137" t="s">
        <v>80</v>
      </c>
      <c r="F254" s="136">
        <v>60.48</v>
      </c>
      <c r="G254" s="138">
        <v>9.8699999999999992</v>
      </c>
      <c r="H254" s="138">
        <v>1.33</v>
      </c>
      <c r="I254" s="138">
        <v>0</v>
      </c>
      <c r="J254" s="138">
        <v>11.07</v>
      </c>
      <c r="K254" s="138">
        <v>12.4</v>
      </c>
      <c r="L254" s="138">
        <v>80.438400000000001</v>
      </c>
      <c r="M254" s="138">
        <v>0</v>
      </c>
      <c r="N254" s="138">
        <v>669.51160000000004</v>
      </c>
      <c r="O254" s="138">
        <v>749.95</v>
      </c>
      <c r="P254" s="121"/>
      <c r="Q254" s="121"/>
      <c r="R254" s="121"/>
      <c r="S254" s="121"/>
      <c r="T254" s="121"/>
      <c r="U254" s="121"/>
      <c r="V254" s="121"/>
      <c r="W254" s="121"/>
      <c r="X254" s="121"/>
      <c r="Y254" s="121"/>
      <c r="Z254" s="121"/>
    </row>
    <row r="255" spans="1:26" ht="39" customHeight="1" x14ac:dyDescent="0.2">
      <c r="A255" s="135" t="s">
        <v>1506</v>
      </c>
      <c r="B255" s="136" t="s">
        <v>261</v>
      </c>
      <c r="C255" s="135" t="s">
        <v>21</v>
      </c>
      <c r="D255" s="135" t="s">
        <v>262</v>
      </c>
      <c r="E255" s="137" t="s">
        <v>80</v>
      </c>
      <c r="F255" s="136">
        <v>26.16</v>
      </c>
      <c r="G255" s="138">
        <v>11.8</v>
      </c>
      <c r="H255" s="138">
        <v>3.1</v>
      </c>
      <c r="I255" s="138">
        <v>0</v>
      </c>
      <c r="J255" s="138">
        <v>11.73</v>
      </c>
      <c r="K255" s="138">
        <v>14.83</v>
      </c>
      <c r="L255" s="138">
        <v>81.096000000000004</v>
      </c>
      <c r="M255" s="138">
        <v>0</v>
      </c>
      <c r="N255" s="138">
        <v>306.85399999999998</v>
      </c>
      <c r="O255" s="138">
        <v>387.95</v>
      </c>
      <c r="P255" s="121"/>
      <c r="Q255" s="121"/>
      <c r="R255" s="121"/>
      <c r="S255" s="121"/>
      <c r="T255" s="121"/>
      <c r="U255" s="121"/>
      <c r="V255" s="121"/>
      <c r="W255" s="121"/>
      <c r="X255" s="121"/>
      <c r="Y255" s="121"/>
      <c r="Z255" s="121"/>
    </row>
    <row r="256" spans="1:26" ht="51.75" customHeight="1" x14ac:dyDescent="0.2">
      <c r="A256" s="135" t="s">
        <v>1508</v>
      </c>
      <c r="B256" s="136" t="s">
        <v>522</v>
      </c>
      <c r="C256" s="135" t="s">
        <v>21</v>
      </c>
      <c r="D256" s="135" t="s">
        <v>523</v>
      </c>
      <c r="E256" s="137" t="s">
        <v>77</v>
      </c>
      <c r="F256" s="136">
        <v>15.81</v>
      </c>
      <c r="G256" s="138">
        <v>3.82</v>
      </c>
      <c r="H256" s="138">
        <v>2.5</v>
      </c>
      <c r="I256" s="138">
        <v>0</v>
      </c>
      <c r="J256" s="138">
        <v>2.2999999999999998</v>
      </c>
      <c r="K256" s="138">
        <v>4.8</v>
      </c>
      <c r="L256" s="138">
        <v>39.524999999999999</v>
      </c>
      <c r="M256" s="138">
        <v>0</v>
      </c>
      <c r="N256" s="138">
        <v>36.354999999999997</v>
      </c>
      <c r="O256" s="138">
        <v>75.88</v>
      </c>
      <c r="P256" s="121"/>
      <c r="Q256" s="121"/>
      <c r="R256" s="121"/>
      <c r="S256" s="121"/>
      <c r="T256" s="121"/>
      <c r="U256" s="121"/>
      <c r="V256" s="121"/>
      <c r="W256" s="121"/>
      <c r="X256" s="121"/>
      <c r="Y256" s="121"/>
      <c r="Z256" s="121"/>
    </row>
    <row r="257" spans="1:26" ht="64.5" customHeight="1" x14ac:dyDescent="0.2">
      <c r="A257" s="135" t="s">
        <v>1510</v>
      </c>
      <c r="B257" s="136" t="s">
        <v>528</v>
      </c>
      <c r="C257" s="135" t="s">
        <v>21</v>
      </c>
      <c r="D257" s="135" t="s">
        <v>529</v>
      </c>
      <c r="E257" s="137" t="s">
        <v>77</v>
      </c>
      <c r="F257" s="136">
        <v>15.81</v>
      </c>
      <c r="G257" s="138">
        <v>30.26</v>
      </c>
      <c r="H257" s="138">
        <v>19.14</v>
      </c>
      <c r="I257" s="138">
        <v>0</v>
      </c>
      <c r="J257" s="138">
        <v>18.89</v>
      </c>
      <c r="K257" s="138">
        <v>38.03</v>
      </c>
      <c r="L257" s="138">
        <v>302.60340000000002</v>
      </c>
      <c r="M257" s="138">
        <v>0</v>
      </c>
      <c r="N257" s="138">
        <v>298.64659999999998</v>
      </c>
      <c r="O257" s="138">
        <v>601.25</v>
      </c>
      <c r="P257" s="121"/>
      <c r="Q257" s="121"/>
      <c r="R257" s="121"/>
      <c r="S257" s="121"/>
      <c r="T257" s="121"/>
      <c r="U257" s="121"/>
      <c r="V257" s="121"/>
      <c r="W257" s="121"/>
      <c r="X257" s="121"/>
      <c r="Y257" s="121"/>
      <c r="Z257" s="121"/>
    </row>
    <row r="258" spans="1:26" ht="25.5" customHeight="1" x14ac:dyDescent="0.2">
      <c r="A258" s="135" t="s">
        <v>1511</v>
      </c>
      <c r="B258" s="136" t="s">
        <v>650</v>
      </c>
      <c r="C258" s="135" t="s">
        <v>21</v>
      </c>
      <c r="D258" s="135" t="s">
        <v>651</v>
      </c>
      <c r="E258" s="137" t="s">
        <v>77</v>
      </c>
      <c r="F258" s="136">
        <v>43.21</v>
      </c>
      <c r="G258" s="138">
        <v>10.27</v>
      </c>
      <c r="H258" s="138">
        <v>5.15</v>
      </c>
      <c r="I258" s="138">
        <v>0</v>
      </c>
      <c r="J258" s="138">
        <v>7.75</v>
      </c>
      <c r="K258" s="138">
        <v>12.9</v>
      </c>
      <c r="L258" s="138">
        <v>222.53149999999999</v>
      </c>
      <c r="M258" s="138">
        <v>0</v>
      </c>
      <c r="N258" s="138">
        <v>334.86849999999998</v>
      </c>
      <c r="O258" s="138">
        <v>557.4</v>
      </c>
      <c r="P258" s="121"/>
      <c r="Q258" s="121"/>
      <c r="R258" s="121"/>
      <c r="S258" s="121"/>
      <c r="T258" s="121"/>
      <c r="U258" s="121"/>
      <c r="V258" s="121"/>
      <c r="W258" s="121"/>
      <c r="X258" s="121"/>
      <c r="Y258" s="121"/>
      <c r="Z258" s="121"/>
    </row>
    <row r="259" spans="1:26" ht="39" customHeight="1" x14ac:dyDescent="0.2">
      <c r="A259" s="135" t="s">
        <v>1513</v>
      </c>
      <c r="B259" s="136" t="s">
        <v>1514</v>
      </c>
      <c r="C259" s="135" t="s">
        <v>21</v>
      </c>
      <c r="D259" s="135" t="s">
        <v>1515</v>
      </c>
      <c r="E259" s="137" t="s">
        <v>77</v>
      </c>
      <c r="F259" s="136">
        <v>5.4</v>
      </c>
      <c r="G259" s="138">
        <v>32.78</v>
      </c>
      <c r="H259" s="138">
        <v>19</v>
      </c>
      <c r="I259" s="138">
        <v>0</v>
      </c>
      <c r="J259" s="138">
        <v>22.2</v>
      </c>
      <c r="K259" s="138">
        <v>41.2</v>
      </c>
      <c r="L259" s="138">
        <v>102.6</v>
      </c>
      <c r="M259" s="138">
        <v>0</v>
      </c>
      <c r="N259" s="138">
        <v>119.88</v>
      </c>
      <c r="O259" s="138">
        <v>222.48</v>
      </c>
      <c r="P259" s="121"/>
      <c r="Q259" s="121"/>
      <c r="R259" s="121"/>
      <c r="S259" s="121"/>
      <c r="T259" s="121"/>
      <c r="U259" s="121"/>
      <c r="V259" s="121"/>
      <c r="W259" s="121"/>
      <c r="X259" s="121"/>
      <c r="Y259" s="121"/>
      <c r="Z259" s="121"/>
    </row>
    <row r="260" spans="1:26" ht="39" customHeight="1" x14ac:dyDescent="0.2">
      <c r="A260" s="135" t="s">
        <v>1522</v>
      </c>
      <c r="B260" s="136" t="s">
        <v>1523</v>
      </c>
      <c r="C260" s="135" t="s">
        <v>21</v>
      </c>
      <c r="D260" s="135" t="s">
        <v>1524</v>
      </c>
      <c r="E260" s="137" t="s">
        <v>77</v>
      </c>
      <c r="F260" s="136">
        <v>10.41</v>
      </c>
      <c r="G260" s="138">
        <v>42.8</v>
      </c>
      <c r="H260" s="138">
        <v>20.82</v>
      </c>
      <c r="I260" s="138">
        <v>0</v>
      </c>
      <c r="J260" s="138">
        <v>32.97</v>
      </c>
      <c r="K260" s="138">
        <v>53.79</v>
      </c>
      <c r="L260" s="138">
        <v>216.7362</v>
      </c>
      <c r="M260" s="138">
        <v>0</v>
      </c>
      <c r="N260" s="138">
        <v>343.21379999999999</v>
      </c>
      <c r="O260" s="138">
        <v>559.95000000000005</v>
      </c>
      <c r="P260" s="121"/>
      <c r="Q260" s="121"/>
      <c r="R260" s="121"/>
      <c r="S260" s="121"/>
      <c r="T260" s="121"/>
      <c r="U260" s="121"/>
      <c r="V260" s="121"/>
      <c r="W260" s="121"/>
      <c r="X260" s="121"/>
      <c r="Y260" s="121"/>
      <c r="Z260" s="121"/>
    </row>
    <row r="261" spans="1:26" ht="51.75" customHeight="1" x14ac:dyDescent="0.2">
      <c r="A261" s="135" t="s">
        <v>1528</v>
      </c>
      <c r="B261" s="136" t="s">
        <v>1529</v>
      </c>
      <c r="C261" s="135" t="s">
        <v>63</v>
      </c>
      <c r="D261" s="135" t="s">
        <v>1530</v>
      </c>
      <c r="E261" s="137" t="s">
        <v>116</v>
      </c>
      <c r="F261" s="136">
        <v>1</v>
      </c>
      <c r="G261" s="138">
        <v>1563.65</v>
      </c>
      <c r="H261" s="138">
        <v>230.37</v>
      </c>
      <c r="I261" s="138">
        <v>0</v>
      </c>
      <c r="J261" s="138">
        <v>1735.13</v>
      </c>
      <c r="K261" s="138">
        <v>1965.5</v>
      </c>
      <c r="L261" s="138">
        <v>230.37</v>
      </c>
      <c r="M261" s="138">
        <v>0</v>
      </c>
      <c r="N261" s="138">
        <v>1735.13</v>
      </c>
      <c r="O261" s="138">
        <v>1965.5</v>
      </c>
      <c r="P261" s="121"/>
      <c r="Q261" s="121"/>
      <c r="R261" s="121"/>
      <c r="S261" s="121"/>
      <c r="T261" s="121"/>
      <c r="U261" s="121"/>
      <c r="V261" s="121"/>
      <c r="W261" s="121"/>
      <c r="X261" s="121"/>
      <c r="Y261" s="121"/>
      <c r="Z261" s="121"/>
    </row>
    <row r="262" spans="1:26" ht="25.5" customHeight="1" x14ac:dyDescent="0.2">
      <c r="A262" s="135" t="s">
        <v>1537</v>
      </c>
      <c r="B262" s="136" t="s">
        <v>1538</v>
      </c>
      <c r="C262" s="135" t="s">
        <v>21</v>
      </c>
      <c r="D262" s="135" t="s">
        <v>1539</v>
      </c>
      <c r="E262" s="137" t="s">
        <v>77</v>
      </c>
      <c r="F262" s="136">
        <v>15.81</v>
      </c>
      <c r="G262" s="138">
        <v>138.81</v>
      </c>
      <c r="H262" s="138">
        <v>13.38</v>
      </c>
      <c r="I262" s="138">
        <v>0</v>
      </c>
      <c r="J262" s="138">
        <v>161.1</v>
      </c>
      <c r="K262" s="138">
        <v>174.48</v>
      </c>
      <c r="L262" s="138">
        <v>211.5378</v>
      </c>
      <c r="M262" s="138">
        <v>0</v>
      </c>
      <c r="N262" s="138">
        <v>2546.9821999999999</v>
      </c>
      <c r="O262" s="138">
        <v>2758.52</v>
      </c>
      <c r="P262" s="121"/>
      <c r="Q262" s="121"/>
      <c r="R262" s="121"/>
      <c r="S262" s="121"/>
      <c r="T262" s="121"/>
      <c r="U262" s="121"/>
      <c r="V262" s="121"/>
      <c r="W262" s="121"/>
      <c r="X262" s="121"/>
      <c r="Y262" s="121"/>
      <c r="Z262" s="121"/>
    </row>
    <row r="263" spans="1:26" ht="25.5" customHeight="1" x14ac:dyDescent="0.2">
      <c r="A263" s="135" t="s">
        <v>1548</v>
      </c>
      <c r="B263" s="136" t="s">
        <v>741</v>
      </c>
      <c r="C263" s="135" t="s">
        <v>21</v>
      </c>
      <c r="D263" s="135" t="s">
        <v>742</v>
      </c>
      <c r="E263" s="137" t="s">
        <v>83</v>
      </c>
      <c r="F263" s="136">
        <v>7</v>
      </c>
      <c r="G263" s="138">
        <v>7.35</v>
      </c>
      <c r="H263" s="138">
        <v>7.66</v>
      </c>
      <c r="I263" s="138">
        <v>0</v>
      </c>
      <c r="J263" s="138">
        <v>1.57</v>
      </c>
      <c r="K263" s="138">
        <v>9.23</v>
      </c>
      <c r="L263" s="138">
        <v>53.62</v>
      </c>
      <c r="M263" s="138">
        <v>0</v>
      </c>
      <c r="N263" s="138">
        <v>10.99</v>
      </c>
      <c r="O263" s="138">
        <v>64.61</v>
      </c>
      <c r="P263" s="121"/>
      <c r="Q263" s="121"/>
      <c r="R263" s="121"/>
      <c r="S263" s="121"/>
      <c r="T263" s="121"/>
      <c r="U263" s="121"/>
      <c r="V263" s="121"/>
      <c r="W263" s="121"/>
      <c r="X263" s="121"/>
      <c r="Y263" s="121"/>
      <c r="Z263" s="121"/>
    </row>
    <row r="264" spans="1:26" ht="39" customHeight="1" x14ac:dyDescent="0.2">
      <c r="A264" s="135" t="s">
        <v>1549</v>
      </c>
      <c r="B264" s="136" t="s">
        <v>1227</v>
      </c>
      <c r="C264" s="135" t="s">
        <v>21</v>
      </c>
      <c r="D264" s="135" t="s">
        <v>1228</v>
      </c>
      <c r="E264" s="137" t="s">
        <v>83</v>
      </c>
      <c r="F264" s="136">
        <v>22.7</v>
      </c>
      <c r="G264" s="138">
        <v>19.95</v>
      </c>
      <c r="H264" s="138">
        <v>17.71</v>
      </c>
      <c r="I264" s="138">
        <v>0</v>
      </c>
      <c r="J264" s="138">
        <v>7.36</v>
      </c>
      <c r="K264" s="138">
        <v>25.07</v>
      </c>
      <c r="L264" s="138">
        <v>402.017</v>
      </c>
      <c r="M264" s="138">
        <v>0</v>
      </c>
      <c r="N264" s="138">
        <v>167.06299999999999</v>
      </c>
      <c r="O264" s="138">
        <v>569.08000000000004</v>
      </c>
      <c r="P264" s="121"/>
      <c r="Q264" s="121"/>
      <c r="R264" s="121"/>
      <c r="S264" s="121"/>
      <c r="T264" s="121"/>
      <c r="U264" s="121"/>
      <c r="V264" s="121"/>
      <c r="W264" s="121"/>
      <c r="X264" s="121"/>
      <c r="Y264" s="121"/>
      <c r="Z264" s="121"/>
    </row>
    <row r="265" spans="1:26" ht="39" customHeight="1" x14ac:dyDescent="0.2">
      <c r="A265" s="135" t="s">
        <v>1551</v>
      </c>
      <c r="B265" s="136" t="s">
        <v>1552</v>
      </c>
      <c r="C265" s="135" t="s">
        <v>21</v>
      </c>
      <c r="D265" s="135" t="s">
        <v>1553</v>
      </c>
      <c r="E265" s="137" t="s">
        <v>159</v>
      </c>
      <c r="F265" s="136">
        <v>6</v>
      </c>
      <c r="G265" s="138">
        <v>8.25</v>
      </c>
      <c r="H265" s="138">
        <v>7.08</v>
      </c>
      <c r="I265" s="138">
        <v>0</v>
      </c>
      <c r="J265" s="138">
        <v>3.29</v>
      </c>
      <c r="K265" s="138">
        <v>10.37</v>
      </c>
      <c r="L265" s="138">
        <v>42.48</v>
      </c>
      <c r="M265" s="138">
        <v>0</v>
      </c>
      <c r="N265" s="138">
        <v>19.739999999999998</v>
      </c>
      <c r="O265" s="138">
        <v>62.22</v>
      </c>
      <c r="P265" s="121"/>
      <c r="Q265" s="121"/>
      <c r="R265" s="121"/>
      <c r="S265" s="121"/>
      <c r="T265" s="121"/>
      <c r="U265" s="121"/>
      <c r="V265" s="121"/>
      <c r="W265" s="121"/>
      <c r="X265" s="121"/>
      <c r="Y265" s="121"/>
      <c r="Z265" s="121"/>
    </row>
    <row r="266" spans="1:26" ht="39" customHeight="1" x14ac:dyDescent="0.2">
      <c r="A266" s="135" t="s">
        <v>1554</v>
      </c>
      <c r="B266" s="136" t="s">
        <v>1555</v>
      </c>
      <c r="C266" s="135" t="s">
        <v>21</v>
      </c>
      <c r="D266" s="135" t="s">
        <v>1556</v>
      </c>
      <c r="E266" s="137" t="s">
        <v>159</v>
      </c>
      <c r="F266" s="136">
        <v>2</v>
      </c>
      <c r="G266" s="138">
        <v>8.77</v>
      </c>
      <c r="H266" s="138">
        <v>7.08</v>
      </c>
      <c r="I266" s="138">
        <v>0</v>
      </c>
      <c r="J266" s="138">
        <v>3.94</v>
      </c>
      <c r="K266" s="138">
        <v>11.02</v>
      </c>
      <c r="L266" s="138">
        <v>14.16</v>
      </c>
      <c r="M266" s="138">
        <v>0</v>
      </c>
      <c r="N266" s="138">
        <v>7.88</v>
      </c>
      <c r="O266" s="138">
        <v>22.04</v>
      </c>
      <c r="P266" s="121"/>
      <c r="Q266" s="121"/>
      <c r="R266" s="121"/>
      <c r="S266" s="121"/>
      <c r="T266" s="121"/>
      <c r="U266" s="121"/>
      <c r="V266" s="121"/>
      <c r="W266" s="121"/>
      <c r="X266" s="121"/>
      <c r="Y266" s="121"/>
      <c r="Z266" s="121"/>
    </row>
    <row r="267" spans="1:26" ht="24" customHeight="1" x14ac:dyDescent="0.2">
      <c r="A267" s="132" t="s">
        <v>1559</v>
      </c>
      <c r="B267" s="132"/>
      <c r="C267" s="132"/>
      <c r="D267" s="132" t="s">
        <v>1560</v>
      </c>
      <c r="E267" s="132"/>
      <c r="F267" s="133"/>
      <c r="G267" s="133"/>
      <c r="H267" s="132"/>
      <c r="I267" s="132"/>
      <c r="J267" s="132"/>
      <c r="K267" s="132"/>
      <c r="L267" s="132"/>
      <c r="M267" s="132"/>
      <c r="N267" s="132"/>
      <c r="O267" s="134">
        <v>4555.01</v>
      </c>
      <c r="P267" s="121"/>
      <c r="Q267" s="121"/>
      <c r="R267" s="121"/>
      <c r="S267" s="121"/>
      <c r="T267" s="121"/>
      <c r="U267" s="121"/>
      <c r="V267" s="121"/>
      <c r="W267" s="121"/>
      <c r="X267" s="121"/>
      <c r="Y267" s="121"/>
      <c r="Z267" s="121"/>
    </row>
    <row r="268" spans="1:26" ht="39" customHeight="1" x14ac:dyDescent="0.2">
      <c r="A268" s="135" t="s">
        <v>1561</v>
      </c>
      <c r="B268" s="136" t="s">
        <v>1411</v>
      </c>
      <c r="C268" s="135" t="s">
        <v>21</v>
      </c>
      <c r="D268" s="135" t="s">
        <v>1412</v>
      </c>
      <c r="E268" s="137" t="s">
        <v>83</v>
      </c>
      <c r="F268" s="136">
        <v>31.5</v>
      </c>
      <c r="G268" s="138">
        <v>31.14</v>
      </c>
      <c r="H268" s="138">
        <v>20.73</v>
      </c>
      <c r="I268" s="138">
        <v>0</v>
      </c>
      <c r="J268" s="138">
        <v>18.41</v>
      </c>
      <c r="K268" s="138">
        <v>39.14</v>
      </c>
      <c r="L268" s="138">
        <v>652.995</v>
      </c>
      <c r="M268" s="138">
        <v>0</v>
      </c>
      <c r="N268" s="138">
        <v>579.91499999999996</v>
      </c>
      <c r="O268" s="138">
        <v>1232.9100000000001</v>
      </c>
      <c r="P268" s="121"/>
      <c r="Q268" s="121"/>
      <c r="R268" s="121"/>
      <c r="S268" s="121"/>
      <c r="T268" s="121"/>
      <c r="U268" s="121"/>
      <c r="V268" s="121"/>
      <c r="W268" s="121"/>
      <c r="X268" s="121"/>
      <c r="Y268" s="121"/>
      <c r="Z268" s="121"/>
    </row>
    <row r="269" spans="1:26" ht="25.5" customHeight="1" x14ac:dyDescent="0.2">
      <c r="A269" s="135" t="s">
        <v>1563</v>
      </c>
      <c r="B269" s="136" t="s">
        <v>181</v>
      </c>
      <c r="C269" s="135" t="s">
        <v>21</v>
      </c>
      <c r="D269" s="135" t="s">
        <v>182</v>
      </c>
      <c r="E269" s="137" t="s">
        <v>70</v>
      </c>
      <c r="F269" s="136">
        <v>1.26</v>
      </c>
      <c r="G269" s="138">
        <v>75.75</v>
      </c>
      <c r="H269" s="138">
        <v>74.989999999999995</v>
      </c>
      <c r="I269" s="138">
        <v>0</v>
      </c>
      <c r="J269" s="138">
        <v>20.22</v>
      </c>
      <c r="K269" s="138">
        <v>95.21</v>
      </c>
      <c r="L269" s="138">
        <v>94.487399999999994</v>
      </c>
      <c r="M269" s="138">
        <v>0</v>
      </c>
      <c r="N269" s="138">
        <v>25.4726</v>
      </c>
      <c r="O269" s="138">
        <v>119.96</v>
      </c>
      <c r="P269" s="121"/>
      <c r="Q269" s="121"/>
      <c r="R269" s="121"/>
      <c r="S269" s="121"/>
      <c r="T269" s="121"/>
      <c r="U269" s="121"/>
      <c r="V269" s="121"/>
      <c r="W269" s="121"/>
      <c r="X269" s="121"/>
      <c r="Y269" s="121"/>
      <c r="Z269" s="121"/>
    </row>
    <row r="270" spans="1:26" ht="51.75" customHeight="1" x14ac:dyDescent="0.2">
      <c r="A270" s="135" t="s">
        <v>1565</v>
      </c>
      <c r="B270" s="136" t="s">
        <v>1566</v>
      </c>
      <c r="C270" s="135" t="s">
        <v>21</v>
      </c>
      <c r="D270" s="135" t="s">
        <v>1567</v>
      </c>
      <c r="E270" s="137" t="s">
        <v>159</v>
      </c>
      <c r="F270" s="136">
        <v>21</v>
      </c>
      <c r="G270" s="138">
        <v>58.58</v>
      </c>
      <c r="H270" s="138">
        <v>8.98</v>
      </c>
      <c r="I270" s="138">
        <v>0</v>
      </c>
      <c r="J270" s="138">
        <v>64.650000000000006</v>
      </c>
      <c r="K270" s="138">
        <v>73.63</v>
      </c>
      <c r="L270" s="138">
        <v>188.58</v>
      </c>
      <c r="M270" s="138">
        <v>0</v>
      </c>
      <c r="N270" s="138">
        <v>1357.65</v>
      </c>
      <c r="O270" s="138">
        <v>1546.23</v>
      </c>
      <c r="P270" s="121"/>
      <c r="Q270" s="121"/>
      <c r="R270" s="121"/>
      <c r="S270" s="121"/>
      <c r="T270" s="121"/>
      <c r="U270" s="121"/>
      <c r="V270" s="121"/>
      <c r="W270" s="121"/>
      <c r="X270" s="121"/>
      <c r="Y270" s="121"/>
      <c r="Z270" s="121"/>
    </row>
    <row r="271" spans="1:26" ht="51.75" customHeight="1" x14ac:dyDescent="0.2">
      <c r="A271" s="135" t="s">
        <v>1569</v>
      </c>
      <c r="B271" s="136" t="s">
        <v>310</v>
      </c>
      <c r="C271" s="135" t="s">
        <v>21</v>
      </c>
      <c r="D271" s="135" t="s">
        <v>311</v>
      </c>
      <c r="E271" s="137" t="s">
        <v>77</v>
      </c>
      <c r="F271" s="136">
        <v>10.5</v>
      </c>
      <c r="G271" s="138">
        <v>83.81</v>
      </c>
      <c r="H271" s="138">
        <v>57.04</v>
      </c>
      <c r="I271" s="138">
        <v>0</v>
      </c>
      <c r="J271" s="138">
        <v>48.3</v>
      </c>
      <c r="K271" s="138">
        <v>105.34</v>
      </c>
      <c r="L271" s="138">
        <v>598.91999999999996</v>
      </c>
      <c r="M271" s="138">
        <v>0</v>
      </c>
      <c r="N271" s="138">
        <v>507.15</v>
      </c>
      <c r="O271" s="138">
        <v>1106.07</v>
      </c>
      <c r="P271" s="121"/>
      <c r="Q271" s="121"/>
      <c r="R271" s="121"/>
      <c r="S271" s="121"/>
      <c r="T271" s="121"/>
      <c r="U271" s="121"/>
      <c r="V271" s="121"/>
      <c r="W271" s="121"/>
      <c r="X271" s="121"/>
      <c r="Y271" s="121"/>
      <c r="Z271" s="121"/>
    </row>
    <row r="272" spans="1:26" ht="51.75" customHeight="1" x14ac:dyDescent="0.2">
      <c r="A272" s="135" t="s">
        <v>1571</v>
      </c>
      <c r="B272" s="136" t="s">
        <v>522</v>
      </c>
      <c r="C272" s="135" t="s">
        <v>21</v>
      </c>
      <c r="D272" s="135" t="s">
        <v>523</v>
      </c>
      <c r="E272" s="137" t="s">
        <v>77</v>
      </c>
      <c r="F272" s="136">
        <v>10.5</v>
      </c>
      <c r="G272" s="138">
        <v>3.82</v>
      </c>
      <c r="H272" s="138">
        <v>2.5</v>
      </c>
      <c r="I272" s="138">
        <v>0</v>
      </c>
      <c r="J272" s="138">
        <v>2.2999999999999998</v>
      </c>
      <c r="K272" s="138">
        <v>4.8</v>
      </c>
      <c r="L272" s="138">
        <v>26.25</v>
      </c>
      <c r="M272" s="138">
        <v>0</v>
      </c>
      <c r="N272" s="138">
        <v>24.15</v>
      </c>
      <c r="O272" s="138">
        <v>50.4</v>
      </c>
      <c r="P272" s="121"/>
      <c r="Q272" s="121"/>
      <c r="R272" s="121"/>
      <c r="S272" s="121"/>
      <c r="T272" s="121"/>
      <c r="U272" s="121"/>
      <c r="V272" s="121"/>
      <c r="W272" s="121"/>
      <c r="X272" s="121"/>
      <c r="Y272" s="121"/>
      <c r="Z272" s="121"/>
    </row>
    <row r="273" spans="1:26" ht="51.75" customHeight="1" x14ac:dyDescent="0.2">
      <c r="A273" s="135" t="s">
        <v>1572</v>
      </c>
      <c r="B273" s="136" t="s">
        <v>528</v>
      </c>
      <c r="C273" s="135" t="s">
        <v>21</v>
      </c>
      <c r="D273" s="135" t="s">
        <v>1573</v>
      </c>
      <c r="E273" s="137" t="s">
        <v>77</v>
      </c>
      <c r="F273" s="136">
        <v>10.5</v>
      </c>
      <c r="G273" s="138">
        <v>30.26</v>
      </c>
      <c r="H273" s="138">
        <v>19.14</v>
      </c>
      <c r="I273" s="138">
        <v>0</v>
      </c>
      <c r="J273" s="138">
        <v>18.89</v>
      </c>
      <c r="K273" s="138">
        <v>38.03</v>
      </c>
      <c r="L273" s="138">
        <v>200.97</v>
      </c>
      <c r="M273" s="138">
        <v>0</v>
      </c>
      <c r="N273" s="138">
        <v>198.34</v>
      </c>
      <c r="O273" s="138">
        <v>399.31</v>
      </c>
      <c r="P273" s="121"/>
      <c r="Q273" s="121"/>
      <c r="R273" s="121"/>
      <c r="S273" s="121"/>
      <c r="T273" s="121"/>
      <c r="U273" s="121"/>
      <c r="V273" s="121"/>
      <c r="W273" s="121"/>
      <c r="X273" s="121"/>
      <c r="Y273" s="121"/>
      <c r="Z273" s="121"/>
    </row>
    <row r="274" spans="1:26" ht="39" customHeight="1" x14ac:dyDescent="0.2">
      <c r="A274" s="135" t="s">
        <v>1574</v>
      </c>
      <c r="B274" s="136" t="s">
        <v>218</v>
      </c>
      <c r="C274" s="135" t="s">
        <v>21</v>
      </c>
      <c r="D274" s="135" t="s">
        <v>219</v>
      </c>
      <c r="E274" s="137" t="s">
        <v>70</v>
      </c>
      <c r="F274" s="136">
        <v>0.18</v>
      </c>
      <c r="G274" s="138">
        <v>442.55</v>
      </c>
      <c r="H274" s="138">
        <v>61.76</v>
      </c>
      <c r="I274" s="138">
        <v>0</v>
      </c>
      <c r="J274" s="138">
        <v>494.52</v>
      </c>
      <c r="K274" s="138">
        <v>556.28</v>
      </c>
      <c r="L274" s="138">
        <v>11.1168</v>
      </c>
      <c r="M274" s="138">
        <v>0</v>
      </c>
      <c r="N274" s="138">
        <v>89.013199999999998</v>
      </c>
      <c r="O274" s="138">
        <v>100.13</v>
      </c>
      <c r="P274" s="121"/>
      <c r="Q274" s="121"/>
      <c r="R274" s="121"/>
      <c r="S274" s="121"/>
      <c r="T274" s="121"/>
      <c r="U274" s="121"/>
      <c r="V274" s="121"/>
      <c r="W274" s="121"/>
      <c r="X274" s="121"/>
      <c r="Y274" s="121"/>
      <c r="Z274" s="121"/>
    </row>
    <row r="275" spans="1:26" ht="24" customHeight="1" x14ac:dyDescent="0.2">
      <c r="A275" s="132" t="s">
        <v>1576</v>
      </c>
      <c r="B275" s="132"/>
      <c r="C275" s="132"/>
      <c r="D275" s="132" t="s">
        <v>1577</v>
      </c>
      <c r="E275" s="132"/>
      <c r="F275" s="133"/>
      <c r="G275" s="133"/>
      <c r="H275" s="132"/>
      <c r="I275" s="132"/>
      <c r="J275" s="132"/>
      <c r="K275" s="132"/>
      <c r="L275" s="132"/>
      <c r="M275" s="132"/>
      <c r="N275" s="132"/>
      <c r="O275" s="134">
        <v>423.16</v>
      </c>
      <c r="P275" s="121"/>
      <c r="Q275" s="121"/>
      <c r="R275" s="121"/>
      <c r="S275" s="121"/>
      <c r="T275" s="121"/>
      <c r="U275" s="121"/>
      <c r="V275" s="121"/>
      <c r="W275" s="121"/>
      <c r="X275" s="121"/>
      <c r="Y275" s="121"/>
      <c r="Z275" s="121"/>
    </row>
    <row r="276" spans="1:26" ht="25.5" customHeight="1" x14ac:dyDescent="0.2">
      <c r="A276" s="135" t="s">
        <v>1578</v>
      </c>
      <c r="B276" s="136" t="s">
        <v>1579</v>
      </c>
      <c r="C276" s="135" t="s">
        <v>21</v>
      </c>
      <c r="D276" s="135" t="s">
        <v>1580</v>
      </c>
      <c r="E276" s="137" t="s">
        <v>77</v>
      </c>
      <c r="F276" s="136">
        <v>182.4</v>
      </c>
      <c r="G276" s="138">
        <v>1.85</v>
      </c>
      <c r="H276" s="138">
        <v>1.83</v>
      </c>
      <c r="I276" s="138">
        <v>0</v>
      </c>
      <c r="J276" s="138">
        <v>0.49</v>
      </c>
      <c r="K276" s="138">
        <v>2.3199999999999998</v>
      </c>
      <c r="L276" s="138">
        <v>333.79199999999997</v>
      </c>
      <c r="M276" s="138">
        <v>0</v>
      </c>
      <c r="N276" s="138">
        <v>89.367999999999995</v>
      </c>
      <c r="O276" s="138">
        <v>423.16</v>
      </c>
      <c r="P276" s="121"/>
      <c r="Q276" s="121"/>
      <c r="R276" s="121"/>
      <c r="S276" s="121"/>
      <c r="T276" s="121"/>
      <c r="U276" s="121"/>
      <c r="V276" s="121"/>
      <c r="W276" s="121"/>
      <c r="X276" s="121"/>
      <c r="Y276" s="121"/>
      <c r="Z276" s="121"/>
    </row>
    <row r="277" spans="1:26" ht="14.25" customHeight="1" x14ac:dyDescent="0.2">
      <c r="A277" s="139"/>
      <c r="B277" s="139"/>
      <c r="C277" s="139"/>
      <c r="D277" s="139"/>
      <c r="E277" s="139"/>
      <c r="F277" s="139"/>
      <c r="G277" s="139"/>
      <c r="H277" s="139"/>
      <c r="I277" s="139"/>
      <c r="J277" s="139"/>
      <c r="K277" s="139" t="s">
        <v>1682</v>
      </c>
      <c r="L277" s="139" t="s">
        <v>1683</v>
      </c>
      <c r="M277" s="139" t="s">
        <v>1684</v>
      </c>
      <c r="N277" s="139" t="s">
        <v>1685</v>
      </c>
      <c r="O277" s="139" t="s">
        <v>1686</v>
      </c>
      <c r="P277" s="121"/>
      <c r="Q277" s="121"/>
      <c r="R277" s="121"/>
      <c r="S277" s="121"/>
      <c r="T277" s="121"/>
      <c r="U277" s="121"/>
      <c r="V277" s="121"/>
      <c r="W277" s="121"/>
      <c r="X277" s="121"/>
      <c r="Y277" s="121"/>
      <c r="Z277" s="121"/>
    </row>
    <row r="278" spans="1:26" ht="14.25" customHeight="1" x14ac:dyDescent="0.2">
      <c r="A278" s="66"/>
      <c r="B278" s="66"/>
      <c r="C278" s="66"/>
      <c r="D278" s="66"/>
      <c r="E278" s="66"/>
      <c r="F278" s="66"/>
      <c r="G278" s="66"/>
      <c r="H278" s="66"/>
      <c r="I278" s="66"/>
      <c r="J278" s="66"/>
      <c r="K278" s="66"/>
      <c r="L278" s="66"/>
      <c r="M278" s="66"/>
      <c r="N278" s="66"/>
      <c r="O278" s="66"/>
      <c r="P278" s="121"/>
      <c r="Q278" s="121"/>
      <c r="R278" s="121"/>
      <c r="S278" s="121"/>
      <c r="T278" s="121"/>
      <c r="U278" s="121"/>
      <c r="V278" s="121"/>
      <c r="W278" s="121"/>
      <c r="X278" s="121"/>
      <c r="Y278" s="121"/>
      <c r="Z278" s="121"/>
    </row>
    <row r="279" spans="1:26" ht="14.25" customHeight="1" x14ac:dyDescent="0.2">
      <c r="A279" s="258"/>
      <c r="B279" s="203"/>
      <c r="C279" s="188"/>
      <c r="D279" s="140"/>
      <c r="E279" s="139"/>
      <c r="F279" s="139"/>
      <c r="G279" s="139"/>
      <c r="H279" s="139"/>
      <c r="I279" s="139"/>
      <c r="J279" s="139"/>
      <c r="K279" s="250" t="s">
        <v>1687</v>
      </c>
      <c r="L279" s="188"/>
      <c r="M279" s="257">
        <v>577649.42000000004</v>
      </c>
      <c r="N279" s="203"/>
      <c r="O279" s="188"/>
      <c r="P279" s="121"/>
      <c r="Q279" s="121"/>
      <c r="R279" s="121"/>
      <c r="S279" s="121"/>
      <c r="T279" s="121"/>
      <c r="U279" s="121"/>
      <c r="V279" s="121"/>
      <c r="W279" s="121"/>
      <c r="X279" s="121"/>
      <c r="Y279" s="121"/>
      <c r="Z279" s="121"/>
    </row>
    <row r="280" spans="1:26" ht="14.25" customHeight="1" x14ac:dyDescent="0.2">
      <c r="A280" s="258"/>
      <c r="B280" s="203"/>
      <c r="C280" s="188"/>
      <c r="D280" s="140"/>
      <c r="E280" s="139"/>
      <c r="F280" s="139"/>
      <c r="G280" s="139"/>
      <c r="H280" s="139"/>
      <c r="I280" s="139"/>
      <c r="J280" s="139"/>
      <c r="K280" s="250" t="s">
        <v>1688</v>
      </c>
      <c r="L280" s="188"/>
      <c r="M280" s="257">
        <v>148367.82</v>
      </c>
      <c r="N280" s="203"/>
      <c r="O280" s="188"/>
      <c r="P280" s="121"/>
      <c r="Q280" s="121"/>
      <c r="R280" s="121"/>
      <c r="S280" s="121"/>
      <c r="T280" s="121"/>
      <c r="U280" s="121"/>
      <c r="V280" s="121"/>
      <c r="W280" s="121"/>
      <c r="X280" s="121"/>
      <c r="Y280" s="121"/>
      <c r="Z280" s="121"/>
    </row>
    <row r="281" spans="1:26" ht="14.25" customHeight="1" x14ac:dyDescent="0.2">
      <c r="A281" s="258"/>
      <c r="B281" s="203"/>
      <c r="C281" s="188"/>
      <c r="D281" s="140"/>
      <c r="E281" s="139"/>
      <c r="F281" s="139"/>
      <c r="G281" s="139"/>
      <c r="H281" s="139"/>
      <c r="I281" s="139"/>
      <c r="J281" s="139"/>
      <c r="K281" s="250" t="s">
        <v>1584</v>
      </c>
      <c r="L281" s="188"/>
      <c r="M281" s="257">
        <v>726017.24</v>
      </c>
      <c r="N281" s="203"/>
      <c r="O281" s="188"/>
      <c r="P281" s="121"/>
      <c r="Q281" s="121"/>
      <c r="R281" s="121"/>
      <c r="S281" s="121"/>
      <c r="T281" s="121"/>
      <c r="U281" s="121"/>
      <c r="V281" s="121"/>
      <c r="W281" s="121"/>
      <c r="X281" s="121"/>
      <c r="Y281" s="121"/>
      <c r="Z281" s="121"/>
    </row>
    <row r="282" spans="1:26" ht="60" customHeight="1" x14ac:dyDescent="0.2">
      <c r="A282" s="141"/>
      <c r="B282" s="141"/>
      <c r="C282" s="141"/>
      <c r="D282" s="141"/>
      <c r="E282" s="141"/>
      <c r="F282" s="141"/>
      <c r="G282" s="141"/>
      <c r="H282" s="141"/>
      <c r="I282" s="141"/>
      <c r="J282" s="141"/>
      <c r="K282" s="141"/>
      <c r="L282" s="141"/>
      <c r="M282" s="141"/>
      <c r="N282" s="141"/>
      <c r="O282" s="141"/>
      <c r="P282" s="121"/>
      <c r="Q282" s="121"/>
      <c r="R282" s="121"/>
      <c r="S282" s="121"/>
      <c r="T282" s="121"/>
      <c r="U282" s="121"/>
      <c r="V282" s="121"/>
      <c r="W282" s="121"/>
      <c r="X282" s="121"/>
      <c r="Y282" s="121"/>
      <c r="Z282" s="121"/>
    </row>
    <row r="283" spans="1:26" ht="69.75" customHeight="1" x14ac:dyDescent="0.2">
      <c r="A283" s="256" t="s">
        <v>1689</v>
      </c>
      <c r="B283" s="203"/>
      <c r="C283" s="203"/>
      <c r="D283" s="203"/>
      <c r="E283" s="203"/>
      <c r="F283" s="203"/>
      <c r="G283" s="203"/>
      <c r="H283" s="203"/>
      <c r="I283" s="203"/>
      <c r="J283" s="203"/>
      <c r="K283" s="203"/>
      <c r="L283" s="203"/>
      <c r="M283" s="203"/>
      <c r="N283" s="203"/>
      <c r="O283" s="188"/>
      <c r="P283" s="121"/>
      <c r="Q283" s="121"/>
      <c r="R283" s="121"/>
      <c r="S283" s="121"/>
      <c r="T283" s="121"/>
      <c r="U283" s="121"/>
      <c r="V283" s="121"/>
      <c r="W283" s="121"/>
      <c r="X283" s="121"/>
      <c r="Y283" s="121"/>
      <c r="Z283" s="121"/>
    </row>
    <row r="284" spans="1:26" ht="14.25"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row>
    <row r="285" spans="1:26" ht="14.25"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row>
    <row r="286" spans="1:26" ht="14.25"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row>
    <row r="287" spans="1:26" ht="14.25"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row>
    <row r="288" spans="1:26" ht="14.25"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row>
    <row r="289" spans="1:26" ht="14.25"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row>
    <row r="290" spans="1:26" ht="14.25"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row>
    <row r="291" spans="1:26" ht="14.25"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row>
    <row r="292" spans="1:26" ht="14.25"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row>
    <row r="293" spans="1:26" ht="14.25"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row>
    <row r="294" spans="1:26" ht="14.25"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row>
    <row r="295" spans="1:26" ht="14.25"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row>
    <row r="296" spans="1:26" ht="14.25"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row>
    <row r="297" spans="1:26" ht="14.25"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row>
    <row r="298" spans="1:26" ht="14.25"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row>
    <row r="299" spans="1:26" ht="14.25"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row>
    <row r="300" spans="1:26" ht="14.25"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row>
    <row r="301" spans="1:26" ht="14.25"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row>
    <row r="302" spans="1:26" ht="14.25"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row>
    <row r="303" spans="1:26" ht="14.25"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row>
    <row r="304" spans="1:26" ht="14.25"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row>
    <row r="305" spans="1:26" ht="14.25"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row>
    <row r="306" spans="1:26" ht="14.25"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row>
    <row r="307" spans="1:26" ht="14.25"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row>
    <row r="308" spans="1:26" ht="14.25"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row>
    <row r="309" spans="1:26" ht="14.25"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row>
    <row r="310" spans="1:26" ht="14.25"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row>
    <row r="311" spans="1:26" ht="14.25"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row>
    <row r="312" spans="1:26" ht="14.25"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row>
    <row r="313" spans="1:26" ht="14.25"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row>
    <row r="314" spans="1:26" ht="14.25"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row>
    <row r="315" spans="1:26" ht="14.25"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row>
    <row r="316" spans="1:26" ht="14.25"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row>
    <row r="317" spans="1:26" ht="14.25"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row>
    <row r="318" spans="1:26" ht="14.25"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row>
    <row r="319" spans="1:26" ht="14.25"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row>
    <row r="320" spans="1:26" ht="14.25"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row>
    <row r="321" spans="1:26" ht="14.25"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row>
    <row r="322" spans="1:26" ht="14.25"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row>
    <row r="323" spans="1:26" ht="14.25"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row>
    <row r="324" spans="1:26" ht="14.25"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row>
    <row r="325" spans="1:26" ht="14.25"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row>
    <row r="326" spans="1:26" ht="14.25"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row>
    <row r="327" spans="1:26" ht="14.25"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row>
    <row r="328" spans="1:26" ht="14.25"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row>
    <row r="329" spans="1:26" ht="14.25"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row>
    <row r="330" spans="1:26" ht="14.25"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row>
    <row r="331" spans="1:26" ht="14.25"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row>
    <row r="332" spans="1:26" ht="14.25"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row>
    <row r="333" spans="1:26" ht="14.25"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row>
    <row r="334" spans="1:26" ht="14.25"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row>
    <row r="335" spans="1:26" ht="14.25"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row>
    <row r="336" spans="1:26" ht="14.25"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row>
    <row r="337" spans="1:26" ht="14.25"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row>
    <row r="338" spans="1:26" ht="14.25"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row>
    <row r="339" spans="1:26" ht="14.25"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row>
    <row r="340" spans="1:26" ht="14.25"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row>
    <row r="341" spans="1:26" ht="14.25"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row>
    <row r="342" spans="1:26" ht="14.25"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row>
    <row r="343" spans="1:26" ht="14.25"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row>
    <row r="344" spans="1:26" ht="14.25"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row>
    <row r="345" spans="1:26" ht="14.25"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row>
    <row r="346" spans="1:26" ht="14.25"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row>
    <row r="347" spans="1:26" ht="14.25"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row>
    <row r="348" spans="1:26" ht="14.25"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row>
    <row r="349" spans="1:26" ht="14.25"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row>
    <row r="350" spans="1:26" ht="14.25"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row>
    <row r="351" spans="1:26" ht="14.25"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row>
    <row r="352" spans="1:26" ht="14.25"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row>
    <row r="353" spans="1:26" ht="14.25"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row>
    <row r="354" spans="1:26" ht="14.25"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row>
    <row r="355" spans="1:26" ht="14.25"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row>
    <row r="356" spans="1:26" ht="14.25"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row>
    <row r="357" spans="1:26" ht="14.25"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row>
    <row r="358" spans="1:26" ht="14.25"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row>
    <row r="359" spans="1:26" ht="14.25"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row>
    <row r="360" spans="1:26" ht="14.25"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row>
    <row r="361" spans="1:26" ht="14.25"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row>
    <row r="362" spans="1:26" ht="14.25"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row>
    <row r="363" spans="1:26" ht="14.25"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row>
    <row r="364" spans="1:26" ht="14.25"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row>
    <row r="365" spans="1:26" ht="14.25"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row>
    <row r="366" spans="1:26" ht="14.25"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row>
    <row r="367" spans="1:26" ht="14.25"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row>
    <row r="368" spans="1:26" ht="14.25"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row>
    <row r="369" spans="1:26" ht="14.25"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row>
    <row r="370" spans="1:26" ht="14.25"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row>
    <row r="371" spans="1:26" ht="14.25"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row>
    <row r="372" spans="1:26" ht="14.25"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row>
    <row r="373" spans="1:26" ht="14.25"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row>
    <row r="374" spans="1:26" ht="14.25"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row>
    <row r="375" spans="1:26" ht="14.25"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row>
    <row r="376" spans="1:26" ht="14.25"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row>
    <row r="377" spans="1:26" ht="14.25"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row>
    <row r="378" spans="1:26" ht="14.25"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row>
    <row r="379" spans="1:26" ht="14.25"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row>
    <row r="380" spans="1:26" ht="14.25"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row>
    <row r="381" spans="1:26" ht="14.25"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row>
    <row r="382" spans="1:26" ht="14.25"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row>
    <row r="383" spans="1:26" ht="14.25"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row>
    <row r="384" spans="1:26" ht="14.25"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row>
    <row r="385" spans="1:26" ht="14.25"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row>
    <row r="386" spans="1:26" ht="14.25"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row>
    <row r="387" spans="1:26" ht="14.25"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row>
    <row r="388" spans="1:26" ht="14.25"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row>
    <row r="389" spans="1:26" ht="14.25"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row>
    <row r="390" spans="1:26" ht="14.25"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row>
    <row r="391" spans="1:26" ht="14.25"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row>
    <row r="392" spans="1:26" ht="14.25"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row>
    <row r="393" spans="1:26" ht="14.25"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row>
    <row r="394" spans="1:26" ht="14.25"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row>
    <row r="395" spans="1:26" ht="14.25"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row>
    <row r="396" spans="1:26" ht="14.25"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row>
    <row r="397" spans="1:26" ht="14.25"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row>
    <row r="398" spans="1:26" ht="14.25"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row>
    <row r="399" spans="1:26" ht="14.25"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row>
    <row r="400" spans="1:26" ht="14.25"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row>
    <row r="401" spans="1:26" ht="14.25"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row>
    <row r="402" spans="1:26" ht="14.25"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row>
    <row r="403" spans="1:26" ht="14.25"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row>
    <row r="404" spans="1:26" ht="14.25"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row>
    <row r="405" spans="1:26" ht="14.25"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row>
    <row r="406" spans="1:26" ht="14.25"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row>
    <row r="407" spans="1:26" ht="14.25"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row>
    <row r="408" spans="1:26" ht="14.25"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row>
    <row r="409" spans="1:26" ht="14.25"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row>
    <row r="410" spans="1:26" ht="14.25"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row>
    <row r="411" spans="1:26" ht="14.25"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row>
    <row r="412" spans="1:26" ht="14.25"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row>
    <row r="413" spans="1:26" ht="14.25"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row>
    <row r="414" spans="1:26" ht="14.25"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row>
    <row r="415" spans="1:26" ht="14.25"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row>
    <row r="416" spans="1:26" ht="14.25"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row>
    <row r="417" spans="1:26" ht="14.25"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row>
    <row r="418" spans="1:26" ht="14.25"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row>
    <row r="419" spans="1:26" ht="14.25"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row>
    <row r="420" spans="1:26" ht="14.25"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row>
    <row r="421" spans="1:26" ht="14.25"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row>
    <row r="422" spans="1:26" ht="14.25"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row>
    <row r="423" spans="1:26" ht="14.25"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row>
    <row r="424" spans="1:26" ht="14.25"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row>
    <row r="425" spans="1:26" ht="14.25"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row>
    <row r="426" spans="1:26" ht="14.25"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row>
    <row r="427" spans="1:26" ht="14.25"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row>
    <row r="428" spans="1:26" ht="14.25"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row>
    <row r="429" spans="1:26" ht="14.25"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row>
    <row r="430" spans="1:26" ht="14.25"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row>
    <row r="431" spans="1:26" ht="14.25"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row>
    <row r="432" spans="1:26" ht="14.25"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row>
    <row r="433" spans="1:26" ht="14.25"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row>
    <row r="434" spans="1:26" ht="14.25"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row>
    <row r="435" spans="1:26" ht="14.25"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row>
    <row r="436" spans="1:26" ht="14.25"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row>
    <row r="437" spans="1:26" ht="14.25"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row>
    <row r="438" spans="1:26" ht="14.25"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row>
    <row r="439" spans="1:26" ht="14.25"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row>
    <row r="440" spans="1:26" ht="14.25"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row>
    <row r="441" spans="1:26" ht="14.25"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row>
    <row r="442" spans="1:26" ht="14.25"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row>
    <row r="443" spans="1:26" ht="14.25"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row>
    <row r="444" spans="1:26" ht="14.25"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row>
    <row r="445" spans="1:26" ht="14.25"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row>
    <row r="446" spans="1:26" ht="14.25"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row>
    <row r="447" spans="1:26" ht="14.25"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row>
    <row r="448" spans="1:26" ht="14.25"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row>
    <row r="449" spans="1:26" ht="14.25"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row>
    <row r="450" spans="1:26" ht="14.25"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row>
    <row r="451" spans="1:26" ht="14.25"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row>
    <row r="452" spans="1:26" ht="14.25"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row>
    <row r="453" spans="1:26" ht="14.25"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row>
    <row r="454" spans="1:26" ht="14.25"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row>
    <row r="455" spans="1:26" ht="14.25"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row>
    <row r="456" spans="1:26" ht="14.25"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row>
    <row r="457" spans="1:26" ht="14.25"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row>
    <row r="458" spans="1:26" ht="14.25"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row>
    <row r="459" spans="1:26" ht="14.25"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row>
    <row r="460" spans="1:26" ht="14.25"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row>
    <row r="461" spans="1:26" ht="14.25"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row>
    <row r="462" spans="1:26" ht="14.25"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row>
    <row r="463" spans="1:26" ht="14.25"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row>
    <row r="464" spans="1:26" ht="14.25"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row>
    <row r="465" spans="1:26" ht="14.25"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row>
    <row r="466" spans="1:26" ht="14.25"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row>
    <row r="467" spans="1:26" ht="14.25"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row>
    <row r="468" spans="1:26" ht="14.25"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row>
    <row r="469" spans="1:26" ht="14.25"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row>
    <row r="470" spans="1:26" ht="14.25"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row>
    <row r="471" spans="1:26" ht="14.25"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row>
    <row r="472" spans="1:26" ht="14.25"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row>
    <row r="473" spans="1:26" ht="14.25"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row>
    <row r="474" spans="1:26" ht="14.25"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row>
    <row r="475" spans="1:26" ht="14.25"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row>
    <row r="476" spans="1:26" ht="14.25"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row>
    <row r="477" spans="1:26" ht="14.25"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row>
    <row r="478" spans="1:26" ht="14.25"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row>
    <row r="479" spans="1:26" ht="14.25"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row>
    <row r="480" spans="1:26" ht="14.25"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row>
    <row r="481" spans="1:26" ht="14.25"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row>
    <row r="482" spans="1:26" ht="14.25"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row>
    <row r="483" spans="1:26" ht="14.25"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row>
    <row r="484" spans="1:26" ht="14.25"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row>
    <row r="485" spans="1:26" ht="14.25"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row>
    <row r="486" spans="1:26" ht="14.25"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row>
    <row r="487" spans="1:26" ht="14.25"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row>
    <row r="488" spans="1:26" ht="14.25"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row>
    <row r="489" spans="1:26" ht="14.25"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row>
    <row r="490" spans="1:26" ht="14.25"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row>
    <row r="491" spans="1:26" ht="14.25"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row>
    <row r="492" spans="1:26" ht="14.25"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row>
    <row r="493" spans="1:26" ht="14.25"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row>
    <row r="494" spans="1:26" ht="14.25"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row>
    <row r="495" spans="1:26" ht="14.25"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row>
    <row r="496" spans="1:26" ht="14.25"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row>
    <row r="497" spans="1:26" ht="14.25"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row>
    <row r="498" spans="1:26" ht="14.25"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row>
    <row r="499" spans="1:26" ht="14.25"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row>
    <row r="500" spans="1:26" ht="14.25"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row>
    <row r="501" spans="1:26" ht="14.25"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row>
    <row r="502" spans="1:26" ht="14.25"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row>
    <row r="503" spans="1:26" ht="14.25"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row>
    <row r="504" spans="1:26" ht="14.25"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row>
    <row r="505" spans="1:26" ht="14.25"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row>
    <row r="506" spans="1:26" ht="14.25"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row>
    <row r="507" spans="1:26" ht="14.25"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row>
    <row r="508" spans="1:26" ht="14.25"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row>
    <row r="509" spans="1:26" ht="14.25"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row>
    <row r="510" spans="1:26" ht="14.25"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row>
    <row r="511" spans="1:26" ht="14.25"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row>
    <row r="512" spans="1:26" ht="14.25"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row>
    <row r="513" spans="1:26" ht="14.25"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row>
    <row r="514" spans="1:26" ht="14.25"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row>
    <row r="515" spans="1:26" ht="14.25"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row>
    <row r="516" spans="1:26" ht="14.25"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row>
    <row r="517" spans="1:26" ht="14.25"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row>
    <row r="518" spans="1:26" ht="14.25"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row>
    <row r="519" spans="1:26" ht="14.25"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row>
    <row r="520" spans="1:26" ht="14.25"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row>
    <row r="521" spans="1:26" ht="14.25"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row>
    <row r="522" spans="1:26" ht="14.25"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row>
    <row r="523" spans="1:26" ht="14.25"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row>
    <row r="524" spans="1:26" ht="14.25"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row>
    <row r="525" spans="1:26" ht="14.25"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row>
    <row r="526" spans="1:26" ht="14.25"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row>
    <row r="527" spans="1:26" ht="14.25"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row>
    <row r="528" spans="1:26" ht="14.25"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row>
    <row r="529" spans="1:26" ht="14.25"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row>
    <row r="530" spans="1:26" ht="14.25"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row>
    <row r="531" spans="1:26" ht="14.25"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row>
    <row r="532" spans="1:26" ht="14.25"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row>
    <row r="533" spans="1:26" ht="14.25"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row>
    <row r="534" spans="1:26" ht="14.25"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row>
    <row r="535" spans="1:26" ht="14.25"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row>
    <row r="536" spans="1:26" ht="14.25"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row>
    <row r="537" spans="1:26" ht="14.25"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row>
    <row r="538" spans="1:26" ht="14.25"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row>
    <row r="539" spans="1:26" ht="14.25"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row>
    <row r="540" spans="1:26" ht="14.25"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row>
    <row r="541" spans="1:26" ht="14.25"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row>
    <row r="542" spans="1:26" ht="14.25"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row>
    <row r="543" spans="1:26" ht="14.25"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row>
    <row r="544" spans="1:26" ht="14.25"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row>
    <row r="545" spans="1:26" ht="14.25"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row>
    <row r="546" spans="1:26" ht="14.25"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row>
    <row r="547" spans="1:26" ht="14.25"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row>
    <row r="548" spans="1:26" ht="14.25"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row>
    <row r="549" spans="1:26" ht="14.25"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row>
    <row r="550" spans="1:26" ht="14.25"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row>
    <row r="551" spans="1:26" ht="14.25"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row>
    <row r="552" spans="1:26" ht="14.25"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row>
    <row r="553" spans="1:26" ht="14.25"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row>
    <row r="554" spans="1:26" ht="14.25"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row>
    <row r="555" spans="1:26" ht="14.25"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row>
    <row r="556" spans="1:26" ht="14.25"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row>
    <row r="557" spans="1:26" ht="14.25"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row>
    <row r="558" spans="1:26" ht="14.25"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row>
    <row r="559" spans="1:26" ht="14.25"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row>
    <row r="560" spans="1:26" ht="14.25"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row>
    <row r="561" spans="1:26" ht="14.25"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row>
    <row r="562" spans="1:26" ht="14.25"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row>
    <row r="563" spans="1:26" ht="14.25"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row>
    <row r="564" spans="1:26" ht="14.25"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row>
    <row r="565" spans="1:26" ht="14.25"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row>
    <row r="566" spans="1:26" ht="14.25"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row>
    <row r="567" spans="1:26" ht="14.25"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row>
    <row r="568" spans="1:26" ht="14.25"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row>
    <row r="569" spans="1:26" ht="14.25"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row>
    <row r="570" spans="1:26" ht="14.25"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row>
    <row r="571" spans="1:26" ht="14.25"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row>
    <row r="572" spans="1:26" ht="14.25"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row>
    <row r="573" spans="1:26" ht="14.25"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row>
    <row r="574" spans="1:26" ht="14.25"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row>
    <row r="575" spans="1:26" ht="14.25"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row>
    <row r="576" spans="1:26" ht="14.25"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row>
    <row r="577" spans="1:26" ht="14.25"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row>
    <row r="578" spans="1:26" ht="14.25"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row>
    <row r="579" spans="1:26" ht="14.25"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row>
    <row r="580" spans="1:26" ht="14.25"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row>
    <row r="581" spans="1:26" ht="14.25"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row>
    <row r="582" spans="1:26" ht="14.25"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row>
    <row r="583" spans="1:26" ht="14.25"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row>
    <row r="584" spans="1:26" ht="14.25"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row>
    <row r="585" spans="1:26" ht="14.25"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row>
    <row r="586" spans="1:26" ht="14.25"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row>
    <row r="587" spans="1:26" ht="14.25"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row>
    <row r="588" spans="1:26" ht="14.25"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row>
    <row r="589" spans="1:26" ht="14.25"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row>
    <row r="590" spans="1:26" ht="14.25"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row>
    <row r="591" spans="1:26" ht="14.25"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row>
    <row r="592" spans="1:26" ht="14.25"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row>
    <row r="593" spans="1:26" ht="14.25"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row>
    <row r="594" spans="1:26" ht="14.25"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row>
    <row r="595" spans="1:26" ht="14.25"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row>
    <row r="596" spans="1:26" ht="14.25"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row>
    <row r="597" spans="1:26" ht="14.25"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row>
    <row r="598" spans="1:26" ht="14.25"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row>
    <row r="599" spans="1:26" ht="14.25"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row>
    <row r="600" spans="1:26" ht="14.25"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row>
    <row r="601" spans="1:26" ht="14.25"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row>
    <row r="602" spans="1:26" ht="14.25"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row>
    <row r="603" spans="1:26" ht="14.25"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row>
    <row r="604" spans="1:26" ht="14.25"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row>
    <row r="605" spans="1:26" ht="14.25"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row>
    <row r="606" spans="1:26" ht="14.25"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row>
    <row r="607" spans="1:26" ht="14.25"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row>
    <row r="608" spans="1:26" ht="14.25"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row>
    <row r="609" spans="1:26" ht="14.25"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row>
    <row r="610" spans="1:26" ht="14.25"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row>
    <row r="611" spans="1:26" ht="14.25"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row>
    <row r="612" spans="1:26" ht="14.25"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row>
    <row r="613" spans="1:26" ht="14.25"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row>
    <row r="614" spans="1:26" ht="14.25"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row>
    <row r="615" spans="1:26" ht="14.25"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row>
    <row r="616" spans="1:26" ht="14.25"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row>
    <row r="617" spans="1:26" ht="14.25"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row>
    <row r="618" spans="1:26" ht="14.25"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row>
    <row r="619" spans="1:26" ht="14.25"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row>
    <row r="620" spans="1:26" ht="14.25"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row>
    <row r="621" spans="1:26" ht="14.25"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row>
    <row r="622" spans="1:26" ht="14.25"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row>
    <row r="623" spans="1:26" ht="14.25"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row>
    <row r="624" spans="1:26" ht="14.25"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row>
    <row r="625" spans="1:26" ht="14.25"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row>
    <row r="626" spans="1:26" ht="14.25"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row>
    <row r="627" spans="1:26" ht="14.25"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row>
    <row r="628" spans="1:26" ht="14.25"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row>
    <row r="629" spans="1:26" ht="14.25"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row>
    <row r="630" spans="1:26" ht="14.25"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row>
    <row r="631" spans="1:26" ht="14.25"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row>
    <row r="632" spans="1:26" ht="14.25"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row>
    <row r="633" spans="1:26" ht="14.25"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row>
    <row r="634" spans="1:26" ht="14.25"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row>
    <row r="635" spans="1:26" ht="14.25"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row>
    <row r="636" spans="1:26" ht="14.25"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row>
    <row r="637" spans="1:26" ht="14.25"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row>
    <row r="638" spans="1:26" ht="14.25"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row>
    <row r="639" spans="1:26" ht="14.25"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row>
    <row r="640" spans="1:26" ht="14.25"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row>
    <row r="641" spans="1:26" ht="14.25"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row>
    <row r="642" spans="1:26" ht="14.25"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row>
    <row r="643" spans="1:26" ht="14.25"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row>
    <row r="644" spans="1:26" ht="14.25"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row>
    <row r="645" spans="1:26" ht="14.25"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row>
    <row r="646" spans="1:26" ht="14.25"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row>
    <row r="647" spans="1:26" ht="14.25"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row>
    <row r="648" spans="1:26" ht="14.25"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row>
    <row r="649" spans="1:26" ht="14.25"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row>
    <row r="650" spans="1:26" ht="14.25"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row>
    <row r="651" spans="1:26" ht="14.25"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row>
    <row r="652" spans="1:26" ht="14.25"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row>
    <row r="653" spans="1:26" ht="14.25"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row>
    <row r="654" spans="1:26" ht="14.25"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row>
    <row r="655" spans="1:26" ht="14.25"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row>
    <row r="656" spans="1:26" ht="14.25"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row>
    <row r="657" spans="1:26" ht="14.25"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row>
    <row r="658" spans="1:26" ht="14.25"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row>
    <row r="659" spans="1:26" ht="14.25"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row>
    <row r="660" spans="1:26" ht="14.25"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row>
    <row r="661" spans="1:26" ht="14.25"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row>
    <row r="662" spans="1:26" ht="14.25"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row>
    <row r="663" spans="1:26" ht="14.25"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row>
    <row r="664" spans="1:26" ht="14.25"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row>
    <row r="665" spans="1:26" ht="14.25"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row>
    <row r="666" spans="1:26" ht="14.25"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row>
    <row r="667" spans="1:26" ht="14.25"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row>
    <row r="668" spans="1:26" ht="14.25"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row>
    <row r="669" spans="1:26" ht="14.25"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row>
    <row r="670" spans="1:26" ht="14.25"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row>
    <row r="671" spans="1:26" ht="14.25"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row>
    <row r="672" spans="1:26" ht="14.25"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row>
    <row r="673" spans="1:26" ht="14.25"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row>
    <row r="674" spans="1:26" ht="14.25"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row>
    <row r="675" spans="1:26" ht="14.25"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row>
    <row r="676" spans="1:26" ht="14.25"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row>
    <row r="677" spans="1:26" ht="14.25"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row>
    <row r="678" spans="1:26" ht="14.25"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row>
    <row r="679" spans="1:26" ht="14.25"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row>
    <row r="680" spans="1:26" ht="14.25"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row>
    <row r="681" spans="1:26" ht="14.25"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row>
    <row r="682" spans="1:26" ht="14.25"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row>
    <row r="683" spans="1:26" ht="14.25"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row>
    <row r="684" spans="1:26" ht="14.25"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row>
    <row r="685" spans="1:26" ht="14.25"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row>
    <row r="686" spans="1:26" ht="14.25"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row>
    <row r="687" spans="1:26" ht="14.25"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row>
    <row r="688" spans="1:26" ht="14.25"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row>
    <row r="689" spans="1:26" ht="14.25"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row>
    <row r="690" spans="1:26" ht="14.25"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row>
    <row r="691" spans="1:26" ht="14.25"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row>
    <row r="692" spans="1:26" ht="14.25"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row>
    <row r="693" spans="1:26" ht="14.25"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row>
    <row r="694" spans="1:26" ht="14.25"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row>
    <row r="695" spans="1:26" ht="14.25"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row>
    <row r="696" spans="1:26" ht="14.25"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row>
    <row r="697" spans="1:26" ht="14.25"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row>
    <row r="698" spans="1:26" ht="14.25"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row>
    <row r="699" spans="1:26" ht="14.25"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row>
    <row r="700" spans="1:26" ht="14.25"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row>
    <row r="701" spans="1:26" ht="14.25"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row>
    <row r="702" spans="1:26" ht="14.25"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row>
    <row r="703" spans="1:26" ht="14.25"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row>
    <row r="704" spans="1:26" ht="14.25"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row>
    <row r="705" spans="1:26" ht="14.25"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row>
    <row r="706" spans="1:26" ht="14.25"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row>
    <row r="707" spans="1:26" ht="14.25"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row>
    <row r="708" spans="1:26" ht="14.25"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row>
    <row r="709" spans="1:26" ht="14.25"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row>
    <row r="710" spans="1:26" ht="14.25"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row>
    <row r="711" spans="1:26" ht="14.25"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row>
    <row r="712" spans="1:26" ht="14.25"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row>
    <row r="713" spans="1:26" ht="14.25"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row>
    <row r="714" spans="1:26" ht="14.25"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row>
    <row r="715" spans="1:26" ht="14.25"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row>
    <row r="716" spans="1:26" ht="14.25"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row>
    <row r="717" spans="1:26" ht="14.25"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row>
    <row r="718" spans="1:26" ht="14.25"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row>
    <row r="719" spans="1:26" ht="14.25"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row>
    <row r="720" spans="1:26" ht="14.25"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row>
    <row r="721" spans="1:26" ht="14.25"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row>
    <row r="722" spans="1:26" ht="14.25"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row>
    <row r="723" spans="1:26" ht="14.25"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row>
    <row r="724" spans="1:26" ht="14.25"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row>
    <row r="725" spans="1:26" ht="14.25"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row>
    <row r="726" spans="1:26" ht="14.25"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row>
    <row r="727" spans="1:26" ht="14.25"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row>
    <row r="728" spans="1:26" ht="14.25"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row>
    <row r="729" spans="1:26" ht="14.25"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row>
    <row r="730" spans="1:26" ht="14.25"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row>
    <row r="731" spans="1:26" ht="14.25"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row>
    <row r="732" spans="1:26" ht="14.25"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row>
    <row r="733" spans="1:26" ht="14.25"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row>
    <row r="734" spans="1:26" ht="14.25"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row>
    <row r="735" spans="1:26" ht="14.25"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row>
    <row r="736" spans="1:26" ht="14.25"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row>
    <row r="737" spans="1:26" ht="14.25"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row>
    <row r="738" spans="1:26" ht="14.25"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row>
    <row r="739" spans="1:26" ht="14.25"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row>
    <row r="740" spans="1:26" ht="14.25"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row>
    <row r="741" spans="1:26" ht="14.25"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row>
    <row r="742" spans="1:26" ht="14.25"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row>
    <row r="743" spans="1:26" ht="14.25"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row>
    <row r="744" spans="1:26" ht="14.25"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row>
    <row r="745" spans="1:26" ht="14.25"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row>
    <row r="746" spans="1:26" ht="14.25"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row>
    <row r="747" spans="1:26" ht="14.25"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row>
    <row r="748" spans="1:26" ht="14.25"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row>
    <row r="749" spans="1:26" ht="14.25"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row>
    <row r="750" spans="1:26" ht="14.25"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row>
    <row r="751" spans="1:26" ht="14.25"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row>
    <row r="752" spans="1:26" ht="14.25"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row>
    <row r="753" spans="1:26" ht="14.25"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row>
    <row r="754" spans="1:26" ht="14.25"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row>
    <row r="755" spans="1:26" ht="14.25"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row>
    <row r="756" spans="1:26" ht="14.25"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row>
    <row r="757" spans="1:26" ht="14.25"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row>
    <row r="758" spans="1:26" ht="14.25"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row>
    <row r="759" spans="1:26" ht="14.25"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row>
    <row r="760" spans="1:26" ht="14.25"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row>
    <row r="761" spans="1:26" ht="14.25"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row>
    <row r="762" spans="1:26" ht="14.25"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row>
    <row r="763" spans="1:26" ht="14.25"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row>
    <row r="764" spans="1:26" ht="14.25"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row>
    <row r="765" spans="1:26" ht="14.25"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row>
    <row r="766" spans="1:26" ht="14.25"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row>
    <row r="767" spans="1:26" ht="14.25"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row>
    <row r="768" spans="1:26" ht="14.25"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row>
    <row r="769" spans="1:26" ht="14.25"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row>
    <row r="770" spans="1:26" ht="14.25"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row>
    <row r="771" spans="1:26" ht="14.25"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row>
    <row r="772" spans="1:26" ht="14.25"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row>
    <row r="773" spans="1:26" ht="14.25"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row>
    <row r="774" spans="1:26" ht="14.25"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row>
    <row r="775" spans="1:26" ht="14.25"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row>
    <row r="776" spans="1:26" ht="14.25"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row>
    <row r="777" spans="1:26" ht="14.25"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row>
    <row r="778" spans="1:26" ht="14.25"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row>
    <row r="779" spans="1:26" ht="14.25"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row>
    <row r="780" spans="1:26" ht="14.25"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row>
    <row r="781" spans="1:26" ht="14.25"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row>
    <row r="782" spans="1:26" ht="14.25"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row>
    <row r="783" spans="1:26" ht="14.25"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row>
    <row r="784" spans="1:26" ht="14.25"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row>
    <row r="785" spans="1:26" ht="14.25"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row>
    <row r="786" spans="1:26" ht="14.25"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row>
    <row r="787" spans="1:26" ht="14.25"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row>
    <row r="788" spans="1:26" ht="14.25"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row>
    <row r="789" spans="1:26" ht="14.25"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row>
    <row r="790" spans="1:26" ht="14.25"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row>
    <row r="791" spans="1:26" ht="14.25"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row>
    <row r="792" spans="1:26" ht="14.25"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row>
    <row r="793" spans="1:26" ht="14.25"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row>
    <row r="794" spans="1:26" ht="14.25"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row>
    <row r="795" spans="1:26" ht="14.25"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row>
    <row r="796" spans="1:26" ht="14.25"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row>
    <row r="797" spans="1:26" ht="14.25"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row>
    <row r="798" spans="1:26" ht="14.25"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row>
    <row r="799" spans="1:26" ht="14.25"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row>
    <row r="800" spans="1:26" ht="14.25"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row>
    <row r="801" spans="1:26" ht="14.25"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row>
    <row r="802" spans="1:26" ht="14.25"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row>
    <row r="803" spans="1:26" ht="14.25"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row>
    <row r="804" spans="1:26" ht="14.25"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row>
    <row r="805" spans="1:26" ht="14.25"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row>
    <row r="806" spans="1:26" ht="14.25"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row>
    <row r="807" spans="1:26" ht="14.25"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row>
    <row r="808" spans="1:26" ht="14.25"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row>
    <row r="809" spans="1:26" ht="14.25"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row>
    <row r="810" spans="1:26" ht="14.25"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row>
    <row r="811" spans="1:26" ht="14.25"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row>
    <row r="812" spans="1:26" ht="14.25"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row>
    <row r="813" spans="1:26" ht="14.25"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row>
    <row r="814" spans="1:26" ht="14.25"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row>
    <row r="815" spans="1:26" ht="14.25"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row>
    <row r="816" spans="1:26" ht="14.25"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row>
    <row r="817" spans="1:26" ht="14.25"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row>
    <row r="818" spans="1:26" ht="14.25"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row>
    <row r="819" spans="1:26" ht="14.25"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row>
    <row r="820" spans="1:26" ht="14.25"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row>
    <row r="821" spans="1:26" ht="14.25"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row>
    <row r="822" spans="1:26" ht="14.25"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row>
    <row r="823" spans="1:26" ht="14.25"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row>
    <row r="824" spans="1:26" ht="14.25"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row>
    <row r="825" spans="1:26" ht="14.25"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row>
    <row r="826" spans="1:26" ht="14.25"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row>
    <row r="827" spans="1:26" ht="14.25"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row>
    <row r="828" spans="1:26" ht="14.25"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row>
    <row r="829" spans="1:26" ht="14.25"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row>
    <row r="830" spans="1:26" ht="14.25"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row>
    <row r="831" spans="1:26" ht="14.25"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row>
    <row r="832" spans="1:26" ht="14.25"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row>
    <row r="833" spans="1:26" ht="14.25"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row>
    <row r="834" spans="1:26" ht="14.25"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row>
    <row r="835" spans="1:26" ht="14.25"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row>
    <row r="836" spans="1:26" ht="14.25"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row>
    <row r="837" spans="1:26" ht="14.25"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row>
    <row r="838" spans="1:26" ht="14.25"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row>
    <row r="839" spans="1:26" ht="14.25"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row>
    <row r="840" spans="1:26" ht="14.25"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row>
    <row r="841" spans="1:26" ht="14.25"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row>
    <row r="842" spans="1:26" ht="14.25"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row>
    <row r="843" spans="1:26" ht="14.25"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row>
    <row r="844" spans="1:26" ht="14.25"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row>
    <row r="845" spans="1:26" ht="14.25"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row>
    <row r="846" spans="1:26" ht="14.25"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row>
    <row r="847" spans="1:26" ht="14.25"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row>
    <row r="848" spans="1:26" ht="14.25"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row>
    <row r="849" spans="1:26" ht="14.25"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row>
    <row r="850" spans="1:26" ht="14.25"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row>
    <row r="851" spans="1:26" ht="14.25"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row>
    <row r="852" spans="1:26" ht="14.25"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row>
    <row r="853" spans="1:26" ht="14.25"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row>
    <row r="854" spans="1:26" ht="14.25"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row>
    <row r="855" spans="1:26" ht="14.25"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row>
    <row r="856" spans="1:26" ht="14.25"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row>
    <row r="857" spans="1:26" ht="14.25"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row>
    <row r="858" spans="1:26" ht="14.25"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row>
    <row r="859" spans="1:26" ht="14.25"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row>
    <row r="860" spans="1:26" ht="14.25"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row>
    <row r="861" spans="1:26" ht="14.25"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row>
    <row r="862" spans="1:26" ht="14.25"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row>
    <row r="863" spans="1:26" ht="14.25"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row>
    <row r="864" spans="1:26" ht="14.25"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row>
    <row r="865" spans="1:26" ht="14.25"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row>
    <row r="866" spans="1:26" ht="14.25"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row>
    <row r="867" spans="1:26" ht="14.25"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row>
    <row r="868" spans="1:26" ht="14.25"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row>
    <row r="869" spans="1:26" ht="14.25"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row>
    <row r="870" spans="1:26" ht="14.25"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row>
    <row r="871" spans="1:26" ht="14.25"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row>
    <row r="872" spans="1:26" ht="14.25"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row>
    <row r="873" spans="1:26" ht="14.25"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row>
    <row r="874" spans="1:26" ht="14.25"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row>
    <row r="875" spans="1:26" ht="14.25"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row>
    <row r="876" spans="1:26" ht="14.25"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row>
    <row r="877" spans="1:26" ht="14.25"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row>
    <row r="878" spans="1:26" ht="14.25"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row>
    <row r="879" spans="1:26" ht="14.25"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row>
    <row r="880" spans="1:26" ht="14.25"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row>
    <row r="881" spans="1:26" ht="14.25"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row>
    <row r="882" spans="1:26" ht="14.25"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row>
    <row r="883" spans="1:26" ht="14.25"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row>
    <row r="884" spans="1:26" ht="14.25"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row>
    <row r="885" spans="1:26" ht="14.25"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row>
    <row r="886" spans="1:26" ht="14.25"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row>
    <row r="887" spans="1:26" ht="14.25"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row>
    <row r="888" spans="1:26" ht="14.25"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row>
    <row r="889" spans="1:26" ht="14.25"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row>
    <row r="890" spans="1:26" ht="14.25"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row>
    <row r="891" spans="1:26" ht="14.25"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row>
    <row r="892" spans="1:26" ht="14.25"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row>
    <row r="893" spans="1:26" ht="14.25"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row>
    <row r="894" spans="1:26" ht="14.25"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row>
    <row r="895" spans="1:26" ht="14.25"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row>
    <row r="896" spans="1:26" ht="14.25"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row>
    <row r="897" spans="1:26" ht="14.25"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row>
    <row r="898" spans="1:26" ht="14.25"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row>
    <row r="899" spans="1:26" ht="14.25"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row>
    <row r="900" spans="1:26" ht="14.25"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row>
    <row r="901" spans="1:26" ht="14.25"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row>
    <row r="902" spans="1:26" ht="14.25"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row>
    <row r="903" spans="1:26" ht="14.25"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row>
    <row r="904" spans="1:26" ht="14.25"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row>
    <row r="905" spans="1:26" ht="14.25"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row>
    <row r="906" spans="1:26" ht="14.25"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row>
    <row r="907" spans="1:26" ht="14.25"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row>
    <row r="908" spans="1:26" ht="14.25"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row>
    <row r="909" spans="1:26" ht="14.25"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row>
    <row r="910" spans="1:26" ht="14.25"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row>
    <row r="911" spans="1:26" ht="14.25"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row>
    <row r="912" spans="1:26" ht="14.25"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row>
    <row r="913" spans="1:26" ht="14.25"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row>
    <row r="914" spans="1:26" ht="14.25"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row>
    <row r="915" spans="1:26" ht="14.25"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row>
    <row r="916" spans="1:26" ht="14.25"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row>
    <row r="917" spans="1:26" ht="14.25"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row>
    <row r="918" spans="1:26" ht="14.25"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row>
    <row r="919" spans="1:26" ht="14.25"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row>
    <row r="920" spans="1:26" ht="14.25"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row>
    <row r="921" spans="1:26" ht="14.25"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row>
    <row r="922" spans="1:26" ht="14.25"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row>
    <row r="923" spans="1:26" ht="14.25"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row>
    <row r="924" spans="1:26" ht="14.25"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row>
    <row r="925" spans="1:26" ht="14.25"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row>
    <row r="926" spans="1:26" ht="14.25"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row>
    <row r="927" spans="1:26" ht="14.25"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row>
    <row r="928" spans="1:26" ht="14.25"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row>
    <row r="929" spans="1:26" ht="14.25"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row>
    <row r="930" spans="1:26" ht="14.25"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row>
    <row r="931" spans="1:26" ht="14.25"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row>
    <row r="932" spans="1:26" ht="14.25"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row>
    <row r="933" spans="1:26" ht="14.25"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row>
    <row r="934" spans="1:26" ht="14.25"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row>
    <row r="935" spans="1:26" ht="14.25"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row>
    <row r="936" spans="1:26" ht="14.25"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row>
    <row r="937" spans="1:26" ht="14.25"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row>
    <row r="938" spans="1:26" ht="14.25"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row>
    <row r="939" spans="1:26" ht="14.25"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row>
    <row r="940" spans="1:26" ht="14.25"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row>
    <row r="941" spans="1:26" ht="14.25"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row>
    <row r="942" spans="1:26" ht="14.25"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row>
    <row r="943" spans="1:26" ht="14.25"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row>
    <row r="944" spans="1:26" ht="14.25"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row>
    <row r="945" spans="1:26" ht="14.25"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row>
    <row r="946" spans="1:26" ht="14.25"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row>
    <row r="947" spans="1:26" ht="14.25"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row>
    <row r="948" spans="1:26" ht="14.25"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row>
    <row r="949" spans="1:26" ht="14.25"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row>
    <row r="950" spans="1:26" ht="14.25"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row>
    <row r="951" spans="1:26" ht="14.25"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row>
    <row r="952" spans="1:26" ht="14.25"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row>
    <row r="953" spans="1:26" ht="14.25"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row>
    <row r="954" spans="1:26" ht="14.25"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row>
    <row r="955" spans="1:26" ht="14.25"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row>
    <row r="956" spans="1:26" ht="14.25"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row>
    <row r="957" spans="1:26" ht="14.25"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row>
    <row r="958" spans="1:26" ht="14.25"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row>
    <row r="959" spans="1:26" ht="14.25"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row>
    <row r="960" spans="1:26" ht="14.25"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row>
    <row r="961" spans="1:26" ht="14.25"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row>
    <row r="962" spans="1:26" ht="14.25"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row>
    <row r="963" spans="1:26" ht="14.25"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row>
    <row r="964" spans="1:26" ht="14.25"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row>
    <row r="965" spans="1:26" ht="14.25"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row>
    <row r="966" spans="1:26" ht="14.25"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row>
    <row r="967" spans="1:26" ht="14.25"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row>
    <row r="968" spans="1:26" ht="14.25"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row>
    <row r="969" spans="1:26" ht="14.25"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row>
    <row r="970" spans="1:26" ht="14.25"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row>
    <row r="971" spans="1:26" ht="14.25"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row>
    <row r="972" spans="1:26" ht="14.25"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row>
    <row r="973" spans="1:26" ht="14.25"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row>
    <row r="974" spans="1:26" ht="14.25"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row>
    <row r="975" spans="1:26" ht="14.25"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row>
    <row r="976" spans="1:26" ht="14.25"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row>
    <row r="977" spans="1:26" ht="14.25"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row>
    <row r="978" spans="1:26" ht="14.25"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row>
    <row r="979" spans="1:26" ht="14.25"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row>
    <row r="980" spans="1:26" ht="14.25"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row>
    <row r="981" spans="1:26" ht="14.25"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row>
    <row r="982" spans="1:26" ht="14.25"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row>
    <row r="983" spans="1:26" ht="14.25"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row>
    <row r="984" spans="1:26" ht="14.25"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row>
    <row r="985" spans="1:26" ht="14.25"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row>
    <row r="986" spans="1:26" ht="14.25"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row>
    <row r="987" spans="1:26" ht="14.25"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row>
    <row r="988" spans="1:26" ht="14.25"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row>
    <row r="989" spans="1:26" ht="14.25"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row>
    <row r="990" spans="1:26" ht="14.25"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row>
    <row r="991" spans="1:26" ht="14.25"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row>
    <row r="992" spans="1:26" ht="14.25"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row>
    <row r="993" spans="1:26" ht="14.25"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row>
    <row r="994" spans="1:26" ht="14.25"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row>
    <row r="995" spans="1:26" ht="14.25"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row>
    <row r="996" spans="1:26" ht="14.25"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row>
    <row r="997" spans="1:26" ht="14.25"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row>
    <row r="998" spans="1:26" ht="14.25"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row>
    <row r="999" spans="1:26" ht="14.25"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row>
    <row r="1000" spans="1:26" ht="14.25"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row>
  </sheetData>
  <mergeCells count="26">
    <mergeCell ref="A283:O283"/>
    <mergeCell ref="K281:L281"/>
    <mergeCell ref="M281:O281"/>
    <mergeCell ref="A279:C279"/>
    <mergeCell ref="K279:L279"/>
    <mergeCell ref="M279:O279"/>
    <mergeCell ref="A280:C280"/>
    <mergeCell ref="K280:L280"/>
    <mergeCell ref="M280:O280"/>
    <mergeCell ref="A281:C281"/>
    <mergeCell ref="A3:O3"/>
    <mergeCell ref="H4:K4"/>
    <mergeCell ref="L4:O4"/>
    <mergeCell ref="A4:A5"/>
    <mergeCell ref="B4:B5"/>
    <mergeCell ref="C4:C5"/>
    <mergeCell ref="D4:D5"/>
    <mergeCell ref="E4:E5"/>
    <mergeCell ref="F4:F5"/>
    <mergeCell ref="G4:G5"/>
    <mergeCell ref="E1:G1"/>
    <mergeCell ref="H1:J1"/>
    <mergeCell ref="K1:O1"/>
    <mergeCell ref="E2:G2"/>
    <mergeCell ref="H2:J2"/>
    <mergeCell ref="K2:O2"/>
  </mergeCells>
  <pageMargins left="0.5" right="0.5" top="1" bottom="1"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2.625" defaultRowHeight="15" customHeight="1" x14ac:dyDescent="0.2"/>
  <cols>
    <col min="1" max="2" width="10" customWidth="1"/>
    <col min="3" max="3" width="13.25" customWidth="1"/>
    <col min="4" max="4" width="60" customWidth="1"/>
    <col min="5" max="5" width="8" customWidth="1"/>
    <col min="6" max="9" width="13" customWidth="1"/>
    <col min="10" max="26" width="8.625" customWidth="1"/>
  </cols>
  <sheetData>
    <row r="1" spans="1:26" ht="14.25" customHeight="1" x14ac:dyDescent="0.2">
      <c r="A1" s="1"/>
      <c r="B1" s="1"/>
      <c r="C1" s="1"/>
      <c r="D1" s="1" t="s">
        <v>0</v>
      </c>
      <c r="E1" s="249" t="s">
        <v>1</v>
      </c>
      <c r="F1" s="188"/>
      <c r="G1" s="249" t="s">
        <v>2</v>
      </c>
      <c r="H1" s="188"/>
      <c r="I1" s="1" t="s">
        <v>3</v>
      </c>
      <c r="J1" s="121"/>
      <c r="K1" s="121"/>
      <c r="L1" s="121"/>
      <c r="M1" s="121"/>
      <c r="N1" s="121"/>
      <c r="O1" s="121"/>
      <c r="P1" s="121"/>
      <c r="Q1" s="121"/>
      <c r="R1" s="121"/>
      <c r="S1" s="121"/>
      <c r="T1" s="121"/>
      <c r="U1" s="121"/>
      <c r="V1" s="121"/>
      <c r="W1" s="121"/>
      <c r="X1" s="121"/>
      <c r="Y1" s="121"/>
      <c r="Z1" s="121"/>
    </row>
    <row r="2" spans="1:26" ht="14.25" customHeight="1" x14ac:dyDescent="0.2">
      <c r="A2" s="3"/>
      <c r="B2" s="3"/>
      <c r="C2" s="3"/>
      <c r="D2" s="3" t="s">
        <v>4</v>
      </c>
      <c r="E2" s="250" t="s">
        <v>5</v>
      </c>
      <c r="F2" s="188"/>
      <c r="G2" s="250" t="s">
        <v>1677</v>
      </c>
      <c r="H2" s="188"/>
      <c r="I2" s="3" t="s">
        <v>6</v>
      </c>
      <c r="J2" s="121"/>
      <c r="K2" s="121"/>
      <c r="L2" s="121"/>
      <c r="M2" s="121"/>
      <c r="N2" s="121"/>
      <c r="O2" s="121"/>
      <c r="P2" s="121"/>
      <c r="Q2" s="121"/>
      <c r="R2" s="121"/>
      <c r="S2" s="121"/>
      <c r="T2" s="121"/>
      <c r="U2" s="121"/>
      <c r="V2" s="121"/>
      <c r="W2" s="121"/>
      <c r="X2" s="121"/>
      <c r="Y2" s="121"/>
      <c r="Z2" s="121"/>
    </row>
    <row r="3" spans="1:26" ht="14.25" customHeight="1" x14ac:dyDescent="0.25">
      <c r="A3" s="221" t="s">
        <v>1587</v>
      </c>
      <c r="B3" s="203"/>
      <c r="C3" s="203"/>
      <c r="D3" s="203"/>
      <c r="E3" s="203"/>
      <c r="F3" s="203"/>
      <c r="G3" s="203"/>
      <c r="H3" s="203"/>
      <c r="I3" s="188"/>
      <c r="J3" s="121"/>
      <c r="K3" s="121"/>
      <c r="L3" s="121"/>
      <c r="M3" s="121"/>
      <c r="N3" s="121"/>
      <c r="O3" s="121"/>
      <c r="P3" s="121"/>
      <c r="Q3" s="121"/>
      <c r="R3" s="121"/>
      <c r="S3" s="121"/>
      <c r="T3" s="121"/>
      <c r="U3" s="121"/>
      <c r="V3" s="121"/>
      <c r="W3" s="121"/>
      <c r="X3" s="121"/>
      <c r="Y3" s="121"/>
      <c r="Z3" s="121"/>
    </row>
    <row r="4" spans="1:26" ht="30" customHeight="1" x14ac:dyDescent="0.2">
      <c r="A4" s="142" t="s">
        <v>1588</v>
      </c>
      <c r="B4" s="102" t="s">
        <v>11</v>
      </c>
      <c r="C4" s="142" t="s">
        <v>12</v>
      </c>
      <c r="D4" s="142" t="s">
        <v>13</v>
      </c>
      <c r="E4" s="143" t="s">
        <v>15</v>
      </c>
      <c r="F4" s="102" t="s">
        <v>16</v>
      </c>
      <c r="G4" s="102" t="s">
        <v>17</v>
      </c>
      <c r="H4" s="102" t="s">
        <v>1589</v>
      </c>
      <c r="I4" s="102" t="s">
        <v>18</v>
      </c>
      <c r="J4" s="121"/>
      <c r="K4" s="121"/>
      <c r="L4" s="121"/>
      <c r="M4" s="121"/>
      <c r="N4" s="121"/>
      <c r="O4" s="121"/>
      <c r="P4" s="121"/>
      <c r="Q4" s="121"/>
      <c r="R4" s="121"/>
      <c r="S4" s="121"/>
      <c r="T4" s="121"/>
      <c r="U4" s="121"/>
      <c r="V4" s="121"/>
      <c r="W4" s="121"/>
      <c r="X4" s="121"/>
      <c r="Y4" s="121"/>
      <c r="Z4" s="121"/>
    </row>
    <row r="5" spans="1:26" ht="24" customHeight="1" x14ac:dyDescent="0.2">
      <c r="A5" s="132" t="s">
        <v>8</v>
      </c>
      <c r="B5" s="132" t="s">
        <v>1593</v>
      </c>
      <c r="C5" s="132"/>
      <c r="D5" s="132" t="s">
        <v>9</v>
      </c>
      <c r="E5" s="144"/>
      <c r="F5" s="133">
        <v>1</v>
      </c>
      <c r="G5" s="133" t="s">
        <v>1594</v>
      </c>
      <c r="H5" s="134">
        <v>103088.99</v>
      </c>
      <c r="I5" s="134">
        <v>103088.99</v>
      </c>
      <c r="J5" s="121"/>
      <c r="K5" s="121"/>
      <c r="L5" s="121"/>
      <c r="M5" s="121"/>
      <c r="N5" s="121"/>
      <c r="O5" s="121"/>
      <c r="P5" s="121"/>
      <c r="Q5" s="121"/>
      <c r="R5" s="121"/>
      <c r="S5" s="121"/>
      <c r="T5" s="121"/>
      <c r="U5" s="121"/>
      <c r="V5" s="121"/>
      <c r="W5" s="121"/>
      <c r="X5" s="121"/>
      <c r="Y5" s="121"/>
      <c r="Z5" s="121"/>
    </row>
    <row r="6" spans="1:26" ht="25.5" customHeight="1" x14ac:dyDescent="0.2">
      <c r="A6" s="135" t="s">
        <v>10</v>
      </c>
      <c r="B6" s="135" t="s">
        <v>20</v>
      </c>
      <c r="C6" s="135" t="s">
        <v>21</v>
      </c>
      <c r="D6" s="135" t="s">
        <v>22</v>
      </c>
      <c r="E6" s="137" t="s">
        <v>24</v>
      </c>
      <c r="F6" s="136">
        <v>128</v>
      </c>
      <c r="G6" s="138">
        <v>116.87</v>
      </c>
      <c r="H6" s="138">
        <v>146.9</v>
      </c>
      <c r="I6" s="138">
        <v>18803.2</v>
      </c>
      <c r="J6" s="121"/>
      <c r="K6" s="121"/>
      <c r="L6" s="121"/>
      <c r="M6" s="121"/>
      <c r="N6" s="121"/>
      <c r="O6" s="121"/>
      <c r="P6" s="121"/>
      <c r="Q6" s="121"/>
      <c r="R6" s="121"/>
      <c r="S6" s="121"/>
      <c r="T6" s="121"/>
      <c r="U6" s="121"/>
      <c r="V6" s="121"/>
      <c r="W6" s="121"/>
      <c r="X6" s="121"/>
      <c r="Y6" s="121"/>
      <c r="Z6" s="121"/>
    </row>
    <row r="7" spans="1:26" ht="24" customHeight="1" x14ac:dyDescent="0.2">
      <c r="A7" s="135" t="s">
        <v>49</v>
      </c>
      <c r="B7" s="135" t="s">
        <v>50</v>
      </c>
      <c r="C7" s="135" t="s">
        <v>21</v>
      </c>
      <c r="D7" s="135" t="s">
        <v>51</v>
      </c>
      <c r="E7" s="137" t="s">
        <v>24</v>
      </c>
      <c r="F7" s="136">
        <v>1760</v>
      </c>
      <c r="G7" s="138">
        <v>29.84</v>
      </c>
      <c r="H7" s="138">
        <v>37.5</v>
      </c>
      <c r="I7" s="138">
        <v>66000</v>
      </c>
      <c r="J7" s="121"/>
      <c r="K7" s="121"/>
      <c r="L7" s="121"/>
      <c r="M7" s="121"/>
      <c r="N7" s="121"/>
      <c r="O7" s="121"/>
      <c r="P7" s="121"/>
      <c r="Q7" s="121"/>
      <c r="R7" s="121"/>
      <c r="S7" s="121"/>
      <c r="T7" s="121"/>
      <c r="U7" s="121"/>
      <c r="V7" s="121"/>
      <c r="W7" s="121"/>
      <c r="X7" s="121"/>
      <c r="Y7" s="121"/>
      <c r="Z7" s="121"/>
    </row>
    <row r="8" spans="1:26" ht="24" customHeight="1" x14ac:dyDescent="0.2">
      <c r="A8" s="135" t="s">
        <v>61</v>
      </c>
      <c r="B8" s="135" t="s">
        <v>62</v>
      </c>
      <c r="C8" s="135" t="s">
        <v>63</v>
      </c>
      <c r="D8" s="135" t="s">
        <v>64</v>
      </c>
      <c r="E8" s="137" t="s">
        <v>66</v>
      </c>
      <c r="F8" s="136">
        <v>12.5</v>
      </c>
      <c r="G8" s="138">
        <v>524.89</v>
      </c>
      <c r="H8" s="138">
        <v>659.78</v>
      </c>
      <c r="I8" s="138">
        <v>8247.25</v>
      </c>
      <c r="J8" s="121"/>
      <c r="K8" s="121"/>
      <c r="L8" s="121"/>
      <c r="M8" s="121"/>
      <c r="N8" s="121"/>
      <c r="O8" s="121"/>
      <c r="P8" s="121"/>
      <c r="Q8" s="121"/>
      <c r="R8" s="121"/>
      <c r="S8" s="121"/>
      <c r="T8" s="121"/>
      <c r="U8" s="121"/>
      <c r="V8" s="121"/>
      <c r="W8" s="121"/>
      <c r="X8" s="121"/>
      <c r="Y8" s="121"/>
      <c r="Z8" s="121"/>
    </row>
    <row r="9" spans="1:26" ht="39" customHeight="1" x14ac:dyDescent="0.2">
      <c r="A9" s="135" t="s">
        <v>87</v>
      </c>
      <c r="B9" s="135" t="s">
        <v>88</v>
      </c>
      <c r="C9" s="135" t="s">
        <v>21</v>
      </c>
      <c r="D9" s="135" t="s">
        <v>89</v>
      </c>
      <c r="E9" s="137" t="s">
        <v>83</v>
      </c>
      <c r="F9" s="136">
        <v>8</v>
      </c>
      <c r="G9" s="138">
        <v>60.77</v>
      </c>
      <c r="H9" s="138">
        <v>76.38</v>
      </c>
      <c r="I9" s="138">
        <v>611.04</v>
      </c>
      <c r="J9" s="121"/>
      <c r="K9" s="121"/>
      <c r="L9" s="121"/>
      <c r="M9" s="121"/>
      <c r="N9" s="121"/>
      <c r="O9" s="121"/>
      <c r="P9" s="121"/>
      <c r="Q9" s="121"/>
      <c r="R9" s="121"/>
      <c r="S9" s="121"/>
      <c r="T9" s="121"/>
      <c r="U9" s="121"/>
      <c r="V9" s="121"/>
      <c r="W9" s="121"/>
      <c r="X9" s="121"/>
      <c r="Y9" s="121"/>
      <c r="Z9" s="121"/>
    </row>
    <row r="10" spans="1:26" ht="24" customHeight="1" x14ac:dyDescent="0.2">
      <c r="A10" s="135" t="s">
        <v>112</v>
      </c>
      <c r="B10" s="135" t="s">
        <v>113</v>
      </c>
      <c r="C10" s="135" t="s">
        <v>63</v>
      </c>
      <c r="D10" s="135" t="s">
        <v>114</v>
      </c>
      <c r="E10" s="137" t="s">
        <v>116</v>
      </c>
      <c r="F10" s="136">
        <v>15</v>
      </c>
      <c r="G10" s="138">
        <v>500</v>
      </c>
      <c r="H10" s="138">
        <v>628.5</v>
      </c>
      <c r="I10" s="138">
        <v>9427.5</v>
      </c>
      <c r="J10" s="121"/>
      <c r="K10" s="121"/>
      <c r="L10" s="121"/>
      <c r="M10" s="121"/>
      <c r="N10" s="121"/>
      <c r="O10" s="121"/>
      <c r="P10" s="121"/>
      <c r="Q10" s="121"/>
      <c r="R10" s="121"/>
      <c r="S10" s="121"/>
      <c r="T10" s="121"/>
      <c r="U10" s="121"/>
      <c r="V10" s="121"/>
      <c r="W10" s="121"/>
      <c r="X10" s="121"/>
      <c r="Y10" s="121"/>
      <c r="Z10" s="121"/>
    </row>
    <row r="11" spans="1:26" ht="24" customHeight="1" x14ac:dyDescent="0.2">
      <c r="A11" s="132" t="s">
        <v>120</v>
      </c>
      <c r="B11" s="132" t="s">
        <v>1593</v>
      </c>
      <c r="C11" s="132"/>
      <c r="D11" s="132" t="s">
        <v>121</v>
      </c>
      <c r="E11" s="144"/>
      <c r="F11" s="133">
        <v>1</v>
      </c>
      <c r="G11" s="133" t="s">
        <v>1594</v>
      </c>
      <c r="H11" s="134">
        <v>22998.74</v>
      </c>
      <c r="I11" s="134">
        <v>22998.74</v>
      </c>
      <c r="J11" s="121"/>
      <c r="K11" s="121"/>
      <c r="L11" s="121"/>
      <c r="M11" s="121"/>
      <c r="N11" s="121"/>
      <c r="O11" s="121"/>
      <c r="P11" s="121"/>
      <c r="Q11" s="121"/>
      <c r="R11" s="121"/>
      <c r="S11" s="121"/>
      <c r="T11" s="121"/>
      <c r="U11" s="121"/>
      <c r="V11" s="121"/>
      <c r="W11" s="121"/>
      <c r="X11" s="121"/>
      <c r="Y11" s="121"/>
      <c r="Z11" s="121"/>
    </row>
    <row r="12" spans="1:26" ht="39" customHeight="1" x14ac:dyDescent="0.2">
      <c r="A12" s="135" t="s">
        <v>122</v>
      </c>
      <c r="B12" s="135" t="s">
        <v>123</v>
      </c>
      <c r="C12" s="135" t="s">
        <v>21</v>
      </c>
      <c r="D12" s="135" t="s">
        <v>124</v>
      </c>
      <c r="E12" s="137" t="s">
        <v>77</v>
      </c>
      <c r="F12" s="136">
        <v>268.22000000000003</v>
      </c>
      <c r="G12" s="138">
        <v>3.36</v>
      </c>
      <c r="H12" s="138">
        <v>4.22</v>
      </c>
      <c r="I12" s="138">
        <v>1131.8800000000001</v>
      </c>
      <c r="J12" s="121"/>
      <c r="K12" s="121"/>
      <c r="L12" s="121"/>
      <c r="M12" s="121"/>
      <c r="N12" s="121"/>
      <c r="O12" s="121"/>
      <c r="P12" s="121"/>
      <c r="Q12" s="121"/>
      <c r="R12" s="121"/>
      <c r="S12" s="121"/>
      <c r="T12" s="121"/>
      <c r="U12" s="121"/>
      <c r="V12" s="121"/>
      <c r="W12" s="121"/>
      <c r="X12" s="121"/>
      <c r="Y12" s="121"/>
      <c r="Z12" s="121"/>
    </row>
    <row r="13" spans="1:26" ht="25.5" customHeight="1" x14ac:dyDescent="0.2">
      <c r="A13" s="135" t="s">
        <v>128</v>
      </c>
      <c r="B13" s="135" t="s">
        <v>129</v>
      </c>
      <c r="C13" s="135" t="s">
        <v>21</v>
      </c>
      <c r="D13" s="135" t="s">
        <v>130</v>
      </c>
      <c r="E13" s="137" t="s">
        <v>77</v>
      </c>
      <c r="F13" s="136">
        <v>268.22000000000003</v>
      </c>
      <c r="G13" s="138">
        <v>7.24</v>
      </c>
      <c r="H13" s="138">
        <v>9.1</v>
      </c>
      <c r="I13" s="138">
        <v>2440.8000000000002</v>
      </c>
      <c r="J13" s="121"/>
      <c r="K13" s="121"/>
      <c r="L13" s="121"/>
      <c r="M13" s="121"/>
      <c r="N13" s="121"/>
      <c r="O13" s="121"/>
      <c r="P13" s="121"/>
      <c r="Q13" s="121"/>
      <c r="R13" s="121"/>
      <c r="S13" s="121"/>
      <c r="T13" s="121"/>
      <c r="U13" s="121"/>
      <c r="V13" s="121"/>
      <c r="W13" s="121"/>
      <c r="X13" s="121"/>
      <c r="Y13" s="121"/>
      <c r="Z13" s="121"/>
    </row>
    <row r="14" spans="1:26" ht="25.5" customHeight="1" x14ac:dyDescent="0.2">
      <c r="A14" s="135" t="s">
        <v>131</v>
      </c>
      <c r="B14" s="135" t="s">
        <v>132</v>
      </c>
      <c r="C14" s="135" t="s">
        <v>21</v>
      </c>
      <c r="D14" s="135" t="s">
        <v>133</v>
      </c>
      <c r="E14" s="137" t="s">
        <v>77</v>
      </c>
      <c r="F14" s="136">
        <v>241.84</v>
      </c>
      <c r="G14" s="138">
        <v>1.82</v>
      </c>
      <c r="H14" s="138">
        <v>2.2799999999999998</v>
      </c>
      <c r="I14" s="138">
        <v>551.39</v>
      </c>
      <c r="J14" s="121"/>
      <c r="K14" s="121"/>
      <c r="L14" s="121"/>
      <c r="M14" s="121"/>
      <c r="N14" s="121"/>
      <c r="O14" s="121"/>
      <c r="P14" s="121"/>
      <c r="Q14" s="121"/>
      <c r="R14" s="121"/>
      <c r="S14" s="121"/>
      <c r="T14" s="121"/>
      <c r="U14" s="121"/>
      <c r="V14" s="121"/>
      <c r="W14" s="121"/>
      <c r="X14" s="121"/>
      <c r="Y14" s="121"/>
      <c r="Z14" s="121"/>
    </row>
    <row r="15" spans="1:26" ht="25.5" customHeight="1" x14ac:dyDescent="0.2">
      <c r="A15" s="135" t="s">
        <v>137</v>
      </c>
      <c r="B15" s="135" t="s">
        <v>138</v>
      </c>
      <c r="C15" s="135" t="s">
        <v>21</v>
      </c>
      <c r="D15" s="135" t="s">
        <v>139</v>
      </c>
      <c r="E15" s="137" t="s">
        <v>77</v>
      </c>
      <c r="F15" s="136">
        <v>80.92</v>
      </c>
      <c r="G15" s="138">
        <v>21.58</v>
      </c>
      <c r="H15" s="138">
        <v>27.12</v>
      </c>
      <c r="I15" s="138">
        <v>2194.5500000000002</v>
      </c>
      <c r="J15" s="121"/>
      <c r="K15" s="121"/>
      <c r="L15" s="121"/>
      <c r="M15" s="121"/>
      <c r="N15" s="121"/>
      <c r="O15" s="121"/>
      <c r="P15" s="121"/>
      <c r="Q15" s="121"/>
      <c r="R15" s="121"/>
      <c r="S15" s="121"/>
      <c r="T15" s="121"/>
      <c r="U15" s="121"/>
      <c r="V15" s="121"/>
      <c r="W15" s="121"/>
      <c r="X15" s="121"/>
      <c r="Y15" s="121"/>
      <c r="Z15" s="121"/>
    </row>
    <row r="16" spans="1:26" ht="25.5" customHeight="1" x14ac:dyDescent="0.2">
      <c r="A16" s="135" t="s">
        <v>143</v>
      </c>
      <c r="B16" s="135" t="s">
        <v>144</v>
      </c>
      <c r="C16" s="135" t="s">
        <v>21</v>
      </c>
      <c r="D16" s="135" t="s">
        <v>145</v>
      </c>
      <c r="E16" s="137" t="s">
        <v>77</v>
      </c>
      <c r="F16" s="136">
        <v>17.2</v>
      </c>
      <c r="G16" s="138">
        <v>23.31</v>
      </c>
      <c r="H16" s="138">
        <v>29.3</v>
      </c>
      <c r="I16" s="138">
        <v>503.96</v>
      </c>
      <c r="J16" s="121"/>
      <c r="K16" s="121"/>
      <c r="L16" s="121"/>
      <c r="M16" s="121"/>
      <c r="N16" s="121"/>
      <c r="O16" s="121"/>
      <c r="P16" s="121"/>
      <c r="Q16" s="121"/>
      <c r="R16" s="121"/>
      <c r="S16" s="121"/>
      <c r="T16" s="121"/>
      <c r="U16" s="121"/>
      <c r="V16" s="121"/>
      <c r="W16" s="121"/>
      <c r="X16" s="121"/>
      <c r="Y16" s="121"/>
      <c r="Z16" s="121"/>
    </row>
    <row r="17" spans="1:26" ht="25.5" customHeight="1" x14ac:dyDescent="0.2">
      <c r="A17" s="135" t="s">
        <v>149</v>
      </c>
      <c r="B17" s="135" t="s">
        <v>150</v>
      </c>
      <c r="C17" s="135" t="s">
        <v>21</v>
      </c>
      <c r="D17" s="135" t="s">
        <v>151</v>
      </c>
      <c r="E17" s="137" t="s">
        <v>77</v>
      </c>
      <c r="F17" s="136">
        <v>31.05</v>
      </c>
      <c r="G17" s="138">
        <v>9.02</v>
      </c>
      <c r="H17" s="138">
        <v>11.33</v>
      </c>
      <c r="I17" s="138">
        <v>351.79</v>
      </c>
      <c r="J17" s="121"/>
      <c r="K17" s="121"/>
      <c r="L17" s="121"/>
      <c r="M17" s="121"/>
      <c r="N17" s="121"/>
      <c r="O17" s="121"/>
      <c r="P17" s="121"/>
      <c r="Q17" s="121"/>
      <c r="R17" s="121"/>
      <c r="S17" s="121"/>
      <c r="T17" s="121"/>
      <c r="U17" s="121"/>
      <c r="V17" s="121"/>
      <c r="W17" s="121"/>
      <c r="X17" s="121"/>
      <c r="Y17" s="121"/>
      <c r="Z17" s="121"/>
    </row>
    <row r="18" spans="1:26" ht="25.5" customHeight="1" x14ac:dyDescent="0.2">
      <c r="A18" s="135" t="s">
        <v>153</v>
      </c>
      <c r="B18" s="135" t="s">
        <v>154</v>
      </c>
      <c r="C18" s="135" t="s">
        <v>21</v>
      </c>
      <c r="D18" s="135" t="s">
        <v>155</v>
      </c>
      <c r="E18" s="137" t="s">
        <v>77</v>
      </c>
      <c r="F18" s="136">
        <v>80.92</v>
      </c>
      <c r="G18" s="138">
        <v>10.8</v>
      </c>
      <c r="H18" s="138">
        <v>13.57</v>
      </c>
      <c r="I18" s="138">
        <v>1098.08</v>
      </c>
      <c r="J18" s="121"/>
      <c r="K18" s="121"/>
      <c r="L18" s="121"/>
      <c r="M18" s="121"/>
      <c r="N18" s="121"/>
      <c r="O18" s="121"/>
      <c r="P18" s="121"/>
      <c r="Q18" s="121"/>
      <c r="R18" s="121"/>
      <c r="S18" s="121"/>
      <c r="T18" s="121"/>
      <c r="U18" s="121"/>
      <c r="V18" s="121"/>
      <c r="W18" s="121"/>
      <c r="X18" s="121"/>
      <c r="Y18" s="121"/>
      <c r="Z18" s="121"/>
    </row>
    <row r="19" spans="1:26" ht="25.5" customHeight="1" x14ac:dyDescent="0.2">
      <c r="A19" s="135" t="s">
        <v>156</v>
      </c>
      <c r="B19" s="135" t="s">
        <v>157</v>
      </c>
      <c r="C19" s="135" t="s">
        <v>21</v>
      </c>
      <c r="D19" s="135" t="s">
        <v>158</v>
      </c>
      <c r="E19" s="137" t="s">
        <v>159</v>
      </c>
      <c r="F19" s="136">
        <v>4</v>
      </c>
      <c r="G19" s="138">
        <v>8.75</v>
      </c>
      <c r="H19" s="138">
        <v>10.99</v>
      </c>
      <c r="I19" s="138">
        <v>43.96</v>
      </c>
      <c r="J19" s="121"/>
      <c r="K19" s="121"/>
      <c r="L19" s="121"/>
      <c r="M19" s="121"/>
      <c r="N19" s="121"/>
      <c r="O19" s="121"/>
      <c r="P19" s="121"/>
      <c r="Q19" s="121"/>
      <c r="R19" s="121"/>
      <c r="S19" s="121"/>
      <c r="T19" s="121"/>
      <c r="U19" s="121"/>
      <c r="V19" s="121"/>
      <c r="W19" s="121"/>
      <c r="X19" s="121"/>
      <c r="Y19" s="121"/>
      <c r="Z19" s="121"/>
    </row>
    <row r="20" spans="1:26" ht="25.5" customHeight="1" x14ac:dyDescent="0.2">
      <c r="A20" s="135" t="s">
        <v>163</v>
      </c>
      <c r="B20" s="135" t="s">
        <v>164</v>
      </c>
      <c r="C20" s="135" t="s">
        <v>21</v>
      </c>
      <c r="D20" s="135" t="s">
        <v>165</v>
      </c>
      <c r="E20" s="137" t="s">
        <v>70</v>
      </c>
      <c r="F20" s="136">
        <v>8.39</v>
      </c>
      <c r="G20" s="138">
        <v>53.68</v>
      </c>
      <c r="H20" s="138">
        <v>67.47</v>
      </c>
      <c r="I20" s="138">
        <v>566.07000000000005</v>
      </c>
      <c r="J20" s="121"/>
      <c r="K20" s="121"/>
      <c r="L20" s="121"/>
      <c r="M20" s="121"/>
      <c r="N20" s="121"/>
      <c r="O20" s="121"/>
      <c r="P20" s="121"/>
      <c r="Q20" s="121"/>
      <c r="R20" s="121"/>
      <c r="S20" s="121"/>
      <c r="T20" s="121"/>
      <c r="U20" s="121"/>
      <c r="V20" s="121"/>
      <c r="W20" s="121"/>
      <c r="X20" s="121"/>
      <c r="Y20" s="121"/>
      <c r="Z20" s="121"/>
    </row>
    <row r="21" spans="1:26" ht="25.5" customHeight="1" x14ac:dyDescent="0.2">
      <c r="A21" s="135" t="s">
        <v>167</v>
      </c>
      <c r="B21" s="135" t="s">
        <v>168</v>
      </c>
      <c r="C21" s="135" t="s">
        <v>21</v>
      </c>
      <c r="D21" s="135" t="s">
        <v>169</v>
      </c>
      <c r="E21" s="137" t="s">
        <v>159</v>
      </c>
      <c r="F21" s="136">
        <v>1</v>
      </c>
      <c r="G21" s="138">
        <v>12.01</v>
      </c>
      <c r="H21" s="138">
        <v>15.09</v>
      </c>
      <c r="I21" s="138">
        <v>15.09</v>
      </c>
      <c r="J21" s="121"/>
      <c r="K21" s="121"/>
      <c r="L21" s="121"/>
      <c r="M21" s="121"/>
      <c r="N21" s="121"/>
      <c r="O21" s="121"/>
      <c r="P21" s="121"/>
      <c r="Q21" s="121"/>
      <c r="R21" s="121"/>
      <c r="S21" s="121"/>
      <c r="T21" s="121"/>
      <c r="U21" s="121"/>
      <c r="V21" s="121"/>
      <c r="W21" s="121"/>
      <c r="X21" s="121"/>
      <c r="Y21" s="121"/>
      <c r="Z21" s="121"/>
    </row>
    <row r="22" spans="1:26" ht="25.5" customHeight="1" x14ac:dyDescent="0.2">
      <c r="A22" s="135" t="s">
        <v>171</v>
      </c>
      <c r="B22" s="135" t="s">
        <v>168</v>
      </c>
      <c r="C22" s="135" t="s">
        <v>21</v>
      </c>
      <c r="D22" s="135" t="s">
        <v>169</v>
      </c>
      <c r="E22" s="137" t="s">
        <v>159</v>
      </c>
      <c r="F22" s="136">
        <v>4</v>
      </c>
      <c r="G22" s="138">
        <v>12.01</v>
      </c>
      <c r="H22" s="138">
        <v>15.09</v>
      </c>
      <c r="I22" s="138">
        <v>60.36</v>
      </c>
      <c r="J22" s="121"/>
      <c r="K22" s="121"/>
      <c r="L22" s="121"/>
      <c r="M22" s="121"/>
      <c r="N22" s="121"/>
      <c r="O22" s="121"/>
      <c r="P22" s="121"/>
      <c r="Q22" s="121"/>
      <c r="R22" s="121"/>
      <c r="S22" s="121"/>
      <c r="T22" s="121"/>
      <c r="U22" s="121"/>
      <c r="V22" s="121"/>
      <c r="W22" s="121"/>
      <c r="X22" s="121"/>
      <c r="Y22" s="121"/>
      <c r="Z22" s="121"/>
    </row>
    <row r="23" spans="1:26" ht="25.5" customHeight="1" x14ac:dyDescent="0.2">
      <c r="A23" s="135" t="s">
        <v>172</v>
      </c>
      <c r="B23" s="135" t="s">
        <v>168</v>
      </c>
      <c r="C23" s="135" t="s">
        <v>21</v>
      </c>
      <c r="D23" s="135" t="s">
        <v>169</v>
      </c>
      <c r="E23" s="137" t="s">
        <v>159</v>
      </c>
      <c r="F23" s="136">
        <v>4</v>
      </c>
      <c r="G23" s="138">
        <v>12.01</v>
      </c>
      <c r="H23" s="138">
        <v>15.09</v>
      </c>
      <c r="I23" s="138">
        <v>60.36</v>
      </c>
      <c r="J23" s="121"/>
      <c r="K23" s="121"/>
      <c r="L23" s="121"/>
      <c r="M23" s="121"/>
      <c r="N23" s="121"/>
      <c r="O23" s="121"/>
      <c r="P23" s="121"/>
      <c r="Q23" s="121"/>
      <c r="R23" s="121"/>
      <c r="S23" s="121"/>
      <c r="T23" s="121"/>
      <c r="U23" s="121"/>
      <c r="V23" s="121"/>
      <c r="W23" s="121"/>
      <c r="X23" s="121"/>
      <c r="Y23" s="121"/>
      <c r="Z23" s="121"/>
    </row>
    <row r="24" spans="1:26" ht="24" customHeight="1" x14ac:dyDescent="0.2">
      <c r="A24" s="135" t="s">
        <v>173</v>
      </c>
      <c r="B24" s="135" t="s">
        <v>174</v>
      </c>
      <c r="C24" s="135" t="s">
        <v>63</v>
      </c>
      <c r="D24" s="135" t="s">
        <v>175</v>
      </c>
      <c r="E24" s="137" t="s">
        <v>176</v>
      </c>
      <c r="F24" s="136">
        <v>37.450000000000003</v>
      </c>
      <c r="G24" s="138">
        <v>296.99</v>
      </c>
      <c r="H24" s="138">
        <v>373.31</v>
      </c>
      <c r="I24" s="138">
        <v>13980.45</v>
      </c>
      <c r="J24" s="121"/>
      <c r="K24" s="121"/>
      <c r="L24" s="121"/>
      <c r="M24" s="121"/>
      <c r="N24" s="121"/>
      <c r="O24" s="121"/>
      <c r="P24" s="121"/>
      <c r="Q24" s="121"/>
      <c r="R24" s="121"/>
      <c r="S24" s="121"/>
      <c r="T24" s="121"/>
      <c r="U24" s="121"/>
      <c r="V24" s="121"/>
      <c r="W24" s="121"/>
      <c r="X24" s="121"/>
      <c r="Y24" s="121"/>
      <c r="Z24" s="121"/>
    </row>
    <row r="25" spans="1:26" ht="24" customHeight="1" x14ac:dyDescent="0.2">
      <c r="A25" s="132" t="s">
        <v>178</v>
      </c>
      <c r="B25" s="132" t="s">
        <v>1593</v>
      </c>
      <c r="C25" s="132"/>
      <c r="D25" s="132" t="s">
        <v>179</v>
      </c>
      <c r="E25" s="144"/>
      <c r="F25" s="133">
        <v>1</v>
      </c>
      <c r="G25" s="133" t="s">
        <v>1594</v>
      </c>
      <c r="H25" s="134">
        <v>656.76</v>
      </c>
      <c r="I25" s="134">
        <v>656.76</v>
      </c>
      <c r="J25" s="121"/>
      <c r="K25" s="121"/>
      <c r="L25" s="121"/>
      <c r="M25" s="121"/>
      <c r="N25" s="121"/>
      <c r="O25" s="121"/>
      <c r="P25" s="121"/>
      <c r="Q25" s="121"/>
      <c r="R25" s="121"/>
      <c r="S25" s="121"/>
      <c r="T25" s="121"/>
      <c r="U25" s="121"/>
      <c r="V25" s="121"/>
      <c r="W25" s="121"/>
      <c r="X25" s="121"/>
      <c r="Y25" s="121"/>
      <c r="Z25" s="121"/>
    </row>
    <row r="26" spans="1:26" ht="25.5" customHeight="1" x14ac:dyDescent="0.2">
      <c r="A26" s="135" t="s">
        <v>180</v>
      </c>
      <c r="B26" s="135" t="s">
        <v>181</v>
      </c>
      <c r="C26" s="135" t="s">
        <v>21</v>
      </c>
      <c r="D26" s="135" t="s">
        <v>182</v>
      </c>
      <c r="E26" s="137" t="s">
        <v>70</v>
      </c>
      <c r="F26" s="136">
        <v>5.96</v>
      </c>
      <c r="G26" s="138">
        <v>80.38</v>
      </c>
      <c r="H26" s="138">
        <v>101.03</v>
      </c>
      <c r="I26" s="138">
        <v>602.13</v>
      </c>
      <c r="J26" s="121"/>
      <c r="K26" s="121"/>
      <c r="L26" s="121"/>
      <c r="M26" s="121"/>
      <c r="N26" s="121"/>
      <c r="O26" s="121"/>
      <c r="P26" s="121"/>
      <c r="Q26" s="121"/>
      <c r="R26" s="121"/>
      <c r="S26" s="121"/>
      <c r="T26" s="121"/>
      <c r="U26" s="121"/>
      <c r="V26" s="121"/>
      <c r="W26" s="121"/>
      <c r="X26" s="121"/>
      <c r="Y26" s="121"/>
      <c r="Z26" s="121"/>
    </row>
    <row r="27" spans="1:26" ht="39" customHeight="1" x14ac:dyDescent="0.2">
      <c r="A27" s="135" t="s">
        <v>185</v>
      </c>
      <c r="B27" s="135" t="s">
        <v>186</v>
      </c>
      <c r="C27" s="135" t="s">
        <v>21</v>
      </c>
      <c r="D27" s="135" t="s">
        <v>187</v>
      </c>
      <c r="E27" s="137" t="s">
        <v>70</v>
      </c>
      <c r="F27" s="136">
        <v>3.9</v>
      </c>
      <c r="G27" s="138">
        <v>11.15</v>
      </c>
      <c r="H27" s="138">
        <v>14.01</v>
      </c>
      <c r="I27" s="138">
        <v>54.63</v>
      </c>
      <c r="J27" s="121"/>
      <c r="K27" s="121"/>
      <c r="L27" s="121"/>
      <c r="M27" s="121"/>
      <c r="N27" s="121"/>
      <c r="O27" s="121"/>
      <c r="P27" s="121"/>
      <c r="Q27" s="121"/>
      <c r="R27" s="121"/>
      <c r="S27" s="121"/>
      <c r="T27" s="121"/>
      <c r="U27" s="121"/>
      <c r="V27" s="121"/>
      <c r="W27" s="121"/>
      <c r="X27" s="121"/>
      <c r="Y27" s="121"/>
      <c r="Z27" s="121"/>
    </row>
    <row r="28" spans="1:26" ht="24" customHeight="1" x14ac:dyDescent="0.2">
      <c r="A28" s="132" t="s">
        <v>201</v>
      </c>
      <c r="B28" s="132" t="s">
        <v>1593</v>
      </c>
      <c r="C28" s="132"/>
      <c r="D28" s="132" t="s">
        <v>202</v>
      </c>
      <c r="E28" s="144"/>
      <c r="F28" s="133">
        <v>1</v>
      </c>
      <c r="G28" s="133" t="s">
        <v>1594</v>
      </c>
      <c r="H28" s="134">
        <v>8384.6200000000008</v>
      </c>
      <c r="I28" s="134">
        <v>8384.6200000000008</v>
      </c>
      <c r="J28" s="121"/>
      <c r="K28" s="121"/>
      <c r="L28" s="121"/>
      <c r="M28" s="121"/>
      <c r="N28" s="121"/>
      <c r="O28" s="121"/>
      <c r="P28" s="121"/>
      <c r="Q28" s="121"/>
      <c r="R28" s="121"/>
      <c r="S28" s="121"/>
      <c r="T28" s="121"/>
      <c r="U28" s="121"/>
      <c r="V28" s="121"/>
      <c r="W28" s="121"/>
      <c r="X28" s="121"/>
      <c r="Y28" s="121"/>
      <c r="Z28" s="121"/>
    </row>
    <row r="29" spans="1:26" ht="39" customHeight="1" x14ac:dyDescent="0.2">
      <c r="A29" s="135" t="s">
        <v>203</v>
      </c>
      <c r="B29" s="135" t="s">
        <v>67</v>
      </c>
      <c r="C29" s="135" t="s">
        <v>21</v>
      </c>
      <c r="D29" s="135" t="s">
        <v>68</v>
      </c>
      <c r="E29" s="137" t="s">
        <v>70</v>
      </c>
      <c r="F29" s="136">
        <v>0.32</v>
      </c>
      <c r="G29" s="138">
        <v>448.11</v>
      </c>
      <c r="H29" s="138">
        <v>563.27</v>
      </c>
      <c r="I29" s="138">
        <v>180.24</v>
      </c>
      <c r="J29" s="121"/>
      <c r="K29" s="121"/>
      <c r="L29" s="121"/>
      <c r="M29" s="121"/>
      <c r="N29" s="121"/>
      <c r="O29" s="121"/>
      <c r="P29" s="121"/>
      <c r="Q29" s="121"/>
      <c r="R29" s="121"/>
      <c r="S29" s="121"/>
      <c r="T29" s="121"/>
      <c r="U29" s="121"/>
      <c r="V29" s="121"/>
      <c r="W29" s="121"/>
      <c r="X29" s="121"/>
      <c r="Y29" s="121"/>
      <c r="Z29" s="121"/>
    </row>
    <row r="30" spans="1:26" ht="39" customHeight="1" x14ac:dyDescent="0.2">
      <c r="A30" s="135" t="s">
        <v>217</v>
      </c>
      <c r="B30" s="135" t="s">
        <v>218</v>
      </c>
      <c r="C30" s="135" t="s">
        <v>21</v>
      </c>
      <c r="D30" s="135" t="s">
        <v>219</v>
      </c>
      <c r="E30" s="137" t="s">
        <v>70</v>
      </c>
      <c r="F30" s="136">
        <v>2.4300000000000002</v>
      </c>
      <c r="G30" s="138">
        <v>553.99</v>
      </c>
      <c r="H30" s="138">
        <v>696.36</v>
      </c>
      <c r="I30" s="138">
        <v>1692.15</v>
      </c>
      <c r="J30" s="121"/>
      <c r="K30" s="121"/>
      <c r="L30" s="121"/>
      <c r="M30" s="121"/>
      <c r="N30" s="121"/>
      <c r="O30" s="121"/>
      <c r="P30" s="121"/>
      <c r="Q30" s="121"/>
      <c r="R30" s="121"/>
      <c r="S30" s="121"/>
      <c r="T30" s="121"/>
      <c r="U30" s="121"/>
      <c r="V30" s="121"/>
      <c r="W30" s="121"/>
      <c r="X30" s="121"/>
      <c r="Y30" s="121"/>
      <c r="Z30" s="121"/>
    </row>
    <row r="31" spans="1:26" ht="25.5" customHeight="1" x14ac:dyDescent="0.2">
      <c r="A31" s="135" t="s">
        <v>225</v>
      </c>
      <c r="B31" s="135" t="s">
        <v>226</v>
      </c>
      <c r="C31" s="135" t="s">
        <v>21</v>
      </c>
      <c r="D31" s="135" t="s">
        <v>227</v>
      </c>
      <c r="E31" s="137" t="s">
        <v>70</v>
      </c>
      <c r="F31" s="136">
        <v>2.4300000000000002</v>
      </c>
      <c r="G31" s="138">
        <v>277.07</v>
      </c>
      <c r="H31" s="138">
        <v>348.27</v>
      </c>
      <c r="I31" s="138">
        <v>846.29</v>
      </c>
      <c r="J31" s="121"/>
      <c r="K31" s="121"/>
      <c r="L31" s="121"/>
      <c r="M31" s="121"/>
      <c r="N31" s="121"/>
      <c r="O31" s="121"/>
      <c r="P31" s="121"/>
      <c r="Q31" s="121"/>
      <c r="R31" s="121"/>
      <c r="S31" s="121"/>
      <c r="T31" s="121"/>
      <c r="U31" s="121"/>
      <c r="V31" s="121"/>
      <c r="W31" s="121"/>
      <c r="X31" s="121"/>
      <c r="Y31" s="121"/>
      <c r="Z31" s="121"/>
    </row>
    <row r="32" spans="1:26" ht="39" customHeight="1" x14ac:dyDescent="0.2">
      <c r="A32" s="135" t="s">
        <v>232</v>
      </c>
      <c r="B32" s="135" t="s">
        <v>233</v>
      </c>
      <c r="C32" s="135" t="s">
        <v>21</v>
      </c>
      <c r="D32" s="135" t="s">
        <v>234</v>
      </c>
      <c r="E32" s="137" t="s">
        <v>77</v>
      </c>
      <c r="F32" s="136">
        <v>8.64</v>
      </c>
      <c r="G32" s="138">
        <v>71.75</v>
      </c>
      <c r="H32" s="138">
        <v>90.18</v>
      </c>
      <c r="I32" s="138">
        <v>779.15</v>
      </c>
      <c r="J32" s="121"/>
      <c r="K32" s="121"/>
      <c r="L32" s="121"/>
      <c r="M32" s="121"/>
      <c r="N32" s="121"/>
      <c r="O32" s="121"/>
      <c r="P32" s="121"/>
      <c r="Q32" s="121"/>
      <c r="R32" s="121"/>
      <c r="S32" s="121"/>
      <c r="T32" s="121"/>
      <c r="U32" s="121"/>
      <c r="V32" s="121"/>
      <c r="W32" s="121"/>
      <c r="X32" s="121"/>
      <c r="Y32" s="121"/>
      <c r="Z32" s="121"/>
    </row>
    <row r="33" spans="1:26" ht="39" customHeight="1" x14ac:dyDescent="0.2">
      <c r="A33" s="135" t="s">
        <v>246</v>
      </c>
      <c r="B33" s="135" t="s">
        <v>247</v>
      </c>
      <c r="C33" s="135" t="s">
        <v>21</v>
      </c>
      <c r="D33" s="135" t="s">
        <v>248</v>
      </c>
      <c r="E33" s="137" t="s">
        <v>80</v>
      </c>
      <c r="F33" s="136">
        <v>136.08000000000001</v>
      </c>
      <c r="G33" s="138">
        <v>12.4</v>
      </c>
      <c r="H33" s="138">
        <v>15.58</v>
      </c>
      <c r="I33" s="138">
        <v>2120.12</v>
      </c>
      <c r="J33" s="121"/>
      <c r="K33" s="121"/>
      <c r="L33" s="121"/>
      <c r="M33" s="121"/>
      <c r="N33" s="121"/>
      <c r="O33" s="121"/>
      <c r="P33" s="121"/>
      <c r="Q33" s="121"/>
      <c r="R33" s="121"/>
      <c r="S33" s="121"/>
      <c r="T33" s="121"/>
      <c r="U33" s="121"/>
      <c r="V33" s="121"/>
      <c r="W33" s="121"/>
      <c r="X33" s="121"/>
      <c r="Y33" s="121"/>
      <c r="Z33" s="121"/>
    </row>
    <row r="34" spans="1:26" ht="39" customHeight="1" x14ac:dyDescent="0.2">
      <c r="A34" s="135" t="s">
        <v>260</v>
      </c>
      <c r="B34" s="135" t="s">
        <v>261</v>
      </c>
      <c r="C34" s="135" t="s">
        <v>21</v>
      </c>
      <c r="D34" s="135" t="s">
        <v>262</v>
      </c>
      <c r="E34" s="137" t="s">
        <v>80</v>
      </c>
      <c r="F34" s="136">
        <v>58.32</v>
      </c>
      <c r="G34" s="138">
        <v>14.45</v>
      </c>
      <c r="H34" s="138">
        <v>18.16</v>
      </c>
      <c r="I34" s="138">
        <v>1059.0899999999999</v>
      </c>
      <c r="J34" s="121"/>
      <c r="K34" s="121"/>
      <c r="L34" s="121"/>
      <c r="M34" s="121"/>
      <c r="N34" s="121"/>
      <c r="O34" s="121"/>
      <c r="P34" s="121"/>
      <c r="Q34" s="121"/>
      <c r="R34" s="121"/>
      <c r="S34" s="121"/>
      <c r="T34" s="121"/>
      <c r="U34" s="121"/>
      <c r="V34" s="121"/>
      <c r="W34" s="121"/>
      <c r="X34" s="121"/>
      <c r="Y34" s="121"/>
      <c r="Z34" s="121"/>
    </row>
    <row r="35" spans="1:26" ht="39" customHeight="1" x14ac:dyDescent="0.2">
      <c r="A35" s="135" t="s">
        <v>266</v>
      </c>
      <c r="B35" s="135" t="s">
        <v>267</v>
      </c>
      <c r="C35" s="135" t="s">
        <v>21</v>
      </c>
      <c r="D35" s="135" t="s">
        <v>268</v>
      </c>
      <c r="E35" s="137" t="s">
        <v>70</v>
      </c>
      <c r="F35" s="136">
        <v>1.35</v>
      </c>
      <c r="G35" s="138">
        <v>1006.27</v>
      </c>
      <c r="H35" s="138">
        <v>1264.8800000000001</v>
      </c>
      <c r="I35" s="138">
        <v>1707.58</v>
      </c>
      <c r="J35" s="121"/>
      <c r="K35" s="121"/>
      <c r="L35" s="121"/>
      <c r="M35" s="121"/>
      <c r="N35" s="121"/>
      <c r="O35" s="121"/>
      <c r="P35" s="121"/>
      <c r="Q35" s="121"/>
      <c r="R35" s="121"/>
      <c r="S35" s="121"/>
      <c r="T35" s="121"/>
      <c r="U35" s="121"/>
      <c r="V35" s="121"/>
      <c r="W35" s="121"/>
      <c r="X35" s="121"/>
      <c r="Y35" s="121"/>
      <c r="Z35" s="121"/>
    </row>
    <row r="36" spans="1:26" ht="24" customHeight="1" x14ac:dyDescent="0.2">
      <c r="A36" s="132" t="s">
        <v>274</v>
      </c>
      <c r="B36" s="132" t="s">
        <v>1593</v>
      </c>
      <c r="C36" s="132"/>
      <c r="D36" s="132" t="s">
        <v>275</v>
      </c>
      <c r="E36" s="144"/>
      <c r="F36" s="133">
        <v>1</v>
      </c>
      <c r="G36" s="133" t="s">
        <v>1594</v>
      </c>
      <c r="H36" s="134">
        <v>18699.509999999998</v>
      </c>
      <c r="I36" s="134">
        <v>18699.509999999998</v>
      </c>
      <c r="J36" s="121"/>
      <c r="K36" s="121"/>
      <c r="L36" s="121"/>
      <c r="M36" s="121"/>
      <c r="N36" s="121"/>
      <c r="O36" s="121"/>
      <c r="P36" s="121"/>
      <c r="Q36" s="121"/>
      <c r="R36" s="121"/>
      <c r="S36" s="121"/>
      <c r="T36" s="121"/>
      <c r="U36" s="121"/>
      <c r="V36" s="121"/>
      <c r="W36" s="121"/>
      <c r="X36" s="121"/>
      <c r="Y36" s="121"/>
      <c r="Z36" s="121"/>
    </row>
    <row r="37" spans="1:26" ht="39" customHeight="1" x14ac:dyDescent="0.2">
      <c r="A37" s="135" t="s">
        <v>276</v>
      </c>
      <c r="B37" s="135" t="s">
        <v>218</v>
      </c>
      <c r="C37" s="135" t="s">
        <v>21</v>
      </c>
      <c r="D37" s="135" t="s">
        <v>219</v>
      </c>
      <c r="E37" s="137" t="s">
        <v>70</v>
      </c>
      <c r="F37" s="136">
        <v>1.93</v>
      </c>
      <c r="G37" s="138">
        <v>553.99</v>
      </c>
      <c r="H37" s="138">
        <v>696.36</v>
      </c>
      <c r="I37" s="138">
        <v>1343.97</v>
      </c>
      <c r="J37" s="121"/>
      <c r="K37" s="121"/>
      <c r="L37" s="121"/>
      <c r="M37" s="121"/>
      <c r="N37" s="121"/>
      <c r="O37" s="121"/>
      <c r="P37" s="121"/>
      <c r="Q37" s="121"/>
      <c r="R37" s="121"/>
      <c r="S37" s="121"/>
      <c r="T37" s="121"/>
      <c r="U37" s="121"/>
      <c r="V37" s="121"/>
      <c r="W37" s="121"/>
      <c r="X37" s="121"/>
      <c r="Y37" s="121"/>
      <c r="Z37" s="121"/>
    </row>
    <row r="38" spans="1:26" ht="25.5" customHeight="1" x14ac:dyDescent="0.2">
      <c r="A38" s="135" t="s">
        <v>278</v>
      </c>
      <c r="B38" s="135" t="s">
        <v>226</v>
      </c>
      <c r="C38" s="135" t="s">
        <v>21</v>
      </c>
      <c r="D38" s="135" t="s">
        <v>227</v>
      </c>
      <c r="E38" s="137" t="s">
        <v>70</v>
      </c>
      <c r="F38" s="136">
        <v>1.93</v>
      </c>
      <c r="G38" s="138">
        <v>277.07</v>
      </c>
      <c r="H38" s="138">
        <v>348.27</v>
      </c>
      <c r="I38" s="138">
        <v>672.16</v>
      </c>
      <c r="J38" s="121"/>
      <c r="K38" s="121"/>
      <c r="L38" s="121"/>
      <c r="M38" s="121"/>
      <c r="N38" s="121"/>
      <c r="O38" s="121"/>
      <c r="P38" s="121"/>
      <c r="Q38" s="121"/>
      <c r="R38" s="121"/>
      <c r="S38" s="121"/>
      <c r="T38" s="121"/>
      <c r="U38" s="121"/>
      <c r="V38" s="121"/>
      <c r="W38" s="121"/>
      <c r="X38" s="121"/>
      <c r="Y38" s="121"/>
      <c r="Z38" s="121"/>
    </row>
    <row r="39" spans="1:26" ht="39" customHeight="1" x14ac:dyDescent="0.2">
      <c r="A39" s="135" t="s">
        <v>279</v>
      </c>
      <c r="B39" s="135" t="s">
        <v>280</v>
      </c>
      <c r="C39" s="135" t="s">
        <v>21</v>
      </c>
      <c r="D39" s="135" t="s">
        <v>281</v>
      </c>
      <c r="E39" s="137" t="s">
        <v>77</v>
      </c>
      <c r="F39" s="136">
        <v>50.46</v>
      </c>
      <c r="G39" s="138">
        <v>167.71</v>
      </c>
      <c r="H39" s="138">
        <v>210.81</v>
      </c>
      <c r="I39" s="138">
        <v>10637.47</v>
      </c>
      <c r="J39" s="121"/>
      <c r="K39" s="121"/>
      <c r="L39" s="121"/>
      <c r="M39" s="121"/>
      <c r="N39" s="121"/>
      <c r="O39" s="121"/>
      <c r="P39" s="121"/>
      <c r="Q39" s="121"/>
      <c r="R39" s="121"/>
      <c r="S39" s="121"/>
      <c r="T39" s="121"/>
      <c r="U39" s="121"/>
      <c r="V39" s="121"/>
      <c r="W39" s="121"/>
      <c r="X39" s="121"/>
      <c r="Y39" s="121"/>
      <c r="Z39" s="121"/>
    </row>
    <row r="40" spans="1:26" ht="39" customHeight="1" x14ac:dyDescent="0.2">
      <c r="A40" s="135" t="s">
        <v>285</v>
      </c>
      <c r="B40" s="135" t="s">
        <v>247</v>
      </c>
      <c r="C40" s="135" t="s">
        <v>21</v>
      </c>
      <c r="D40" s="135" t="s">
        <v>248</v>
      </c>
      <c r="E40" s="137" t="s">
        <v>80</v>
      </c>
      <c r="F40" s="136">
        <v>108.41</v>
      </c>
      <c r="G40" s="138">
        <v>12.4</v>
      </c>
      <c r="H40" s="138">
        <v>15.58</v>
      </c>
      <c r="I40" s="138">
        <v>1689.02</v>
      </c>
      <c r="J40" s="121"/>
      <c r="K40" s="121"/>
      <c r="L40" s="121"/>
      <c r="M40" s="121"/>
      <c r="N40" s="121"/>
      <c r="O40" s="121"/>
      <c r="P40" s="121"/>
      <c r="Q40" s="121"/>
      <c r="R40" s="121"/>
      <c r="S40" s="121"/>
      <c r="T40" s="121"/>
      <c r="U40" s="121"/>
      <c r="V40" s="121"/>
      <c r="W40" s="121"/>
      <c r="X40" s="121"/>
      <c r="Y40" s="121"/>
      <c r="Z40" s="121"/>
    </row>
    <row r="41" spans="1:26" ht="39" customHeight="1" x14ac:dyDescent="0.2">
      <c r="A41" s="135" t="s">
        <v>287</v>
      </c>
      <c r="B41" s="135" t="s">
        <v>288</v>
      </c>
      <c r="C41" s="135" t="s">
        <v>21</v>
      </c>
      <c r="D41" s="135" t="s">
        <v>289</v>
      </c>
      <c r="E41" s="137" t="s">
        <v>80</v>
      </c>
      <c r="F41" s="136">
        <v>46.46</v>
      </c>
      <c r="G41" s="138">
        <v>15.02</v>
      </c>
      <c r="H41" s="138">
        <v>18.88</v>
      </c>
      <c r="I41" s="138">
        <v>877.16</v>
      </c>
      <c r="J41" s="121"/>
      <c r="K41" s="121"/>
      <c r="L41" s="121"/>
      <c r="M41" s="121"/>
      <c r="N41" s="121"/>
      <c r="O41" s="121"/>
      <c r="P41" s="121"/>
      <c r="Q41" s="121"/>
      <c r="R41" s="121"/>
      <c r="S41" s="121"/>
      <c r="T41" s="121"/>
      <c r="U41" s="121"/>
      <c r="V41" s="121"/>
      <c r="W41" s="121"/>
      <c r="X41" s="121"/>
      <c r="Y41" s="121"/>
      <c r="Z41" s="121"/>
    </row>
    <row r="42" spans="1:26" ht="51.75" customHeight="1" x14ac:dyDescent="0.2">
      <c r="A42" s="135" t="s">
        <v>293</v>
      </c>
      <c r="B42" s="135" t="s">
        <v>294</v>
      </c>
      <c r="C42" s="135" t="s">
        <v>21</v>
      </c>
      <c r="D42" s="135" t="s">
        <v>295</v>
      </c>
      <c r="E42" s="137" t="s">
        <v>77</v>
      </c>
      <c r="F42" s="136">
        <v>14.93</v>
      </c>
      <c r="G42" s="138">
        <v>185.42</v>
      </c>
      <c r="H42" s="138">
        <v>233.07</v>
      </c>
      <c r="I42" s="138">
        <v>3479.73</v>
      </c>
      <c r="J42" s="121"/>
      <c r="K42" s="121"/>
      <c r="L42" s="121"/>
      <c r="M42" s="121"/>
      <c r="N42" s="121"/>
      <c r="O42" s="121"/>
      <c r="P42" s="121"/>
      <c r="Q42" s="121"/>
      <c r="R42" s="121"/>
      <c r="S42" s="121"/>
      <c r="T42" s="121"/>
      <c r="U42" s="121"/>
      <c r="V42" s="121"/>
      <c r="W42" s="121"/>
      <c r="X42" s="121"/>
      <c r="Y42" s="121"/>
      <c r="Z42" s="121"/>
    </row>
    <row r="43" spans="1:26" ht="24" customHeight="1" x14ac:dyDescent="0.2">
      <c r="A43" s="132" t="s">
        <v>307</v>
      </c>
      <c r="B43" s="132" t="s">
        <v>1593</v>
      </c>
      <c r="C43" s="132"/>
      <c r="D43" s="132" t="s">
        <v>308</v>
      </c>
      <c r="E43" s="144"/>
      <c r="F43" s="133">
        <v>1</v>
      </c>
      <c r="G43" s="133" t="s">
        <v>1594</v>
      </c>
      <c r="H43" s="134">
        <v>22603.27</v>
      </c>
      <c r="I43" s="134">
        <v>22603.27</v>
      </c>
      <c r="J43" s="121"/>
      <c r="K43" s="121"/>
      <c r="L43" s="121"/>
      <c r="M43" s="121"/>
      <c r="N43" s="121"/>
      <c r="O43" s="121"/>
      <c r="P43" s="121"/>
      <c r="Q43" s="121"/>
      <c r="R43" s="121"/>
      <c r="S43" s="121"/>
      <c r="T43" s="121"/>
      <c r="U43" s="121"/>
      <c r="V43" s="121"/>
      <c r="W43" s="121"/>
      <c r="X43" s="121"/>
      <c r="Y43" s="121"/>
      <c r="Z43" s="121"/>
    </row>
    <row r="44" spans="1:26" ht="51.75" customHeight="1" x14ac:dyDescent="0.2">
      <c r="A44" s="135" t="s">
        <v>309</v>
      </c>
      <c r="B44" s="135" t="s">
        <v>310</v>
      </c>
      <c r="C44" s="135" t="s">
        <v>21</v>
      </c>
      <c r="D44" s="135" t="s">
        <v>311</v>
      </c>
      <c r="E44" s="137" t="s">
        <v>77</v>
      </c>
      <c r="F44" s="136">
        <v>130.61000000000001</v>
      </c>
      <c r="G44" s="138">
        <v>94.76</v>
      </c>
      <c r="H44" s="138">
        <v>119.11</v>
      </c>
      <c r="I44" s="138">
        <v>15556.95</v>
      </c>
      <c r="J44" s="121"/>
      <c r="K44" s="121"/>
      <c r="L44" s="121"/>
      <c r="M44" s="121"/>
      <c r="N44" s="121"/>
      <c r="O44" s="121"/>
      <c r="P44" s="121"/>
      <c r="Q44" s="121"/>
      <c r="R44" s="121"/>
      <c r="S44" s="121"/>
      <c r="T44" s="121"/>
      <c r="U44" s="121"/>
      <c r="V44" s="121"/>
      <c r="W44" s="121"/>
      <c r="X44" s="121"/>
      <c r="Y44" s="121"/>
      <c r="Z44" s="121"/>
    </row>
    <row r="45" spans="1:26" ht="25.5" customHeight="1" x14ac:dyDescent="0.2">
      <c r="A45" s="135" t="s">
        <v>321</v>
      </c>
      <c r="B45" s="135" t="s">
        <v>322</v>
      </c>
      <c r="C45" s="135" t="s">
        <v>21</v>
      </c>
      <c r="D45" s="135" t="s">
        <v>323</v>
      </c>
      <c r="E45" s="137" t="s">
        <v>83</v>
      </c>
      <c r="F45" s="136">
        <v>52.6</v>
      </c>
      <c r="G45" s="138">
        <v>75.67</v>
      </c>
      <c r="H45" s="138">
        <v>95.11</v>
      </c>
      <c r="I45" s="138">
        <v>5002.78</v>
      </c>
      <c r="J45" s="121"/>
      <c r="K45" s="121"/>
      <c r="L45" s="121"/>
      <c r="M45" s="121"/>
      <c r="N45" s="121"/>
      <c r="O45" s="121"/>
      <c r="P45" s="121"/>
      <c r="Q45" s="121"/>
      <c r="R45" s="121"/>
      <c r="S45" s="121"/>
      <c r="T45" s="121"/>
      <c r="U45" s="121"/>
      <c r="V45" s="121"/>
      <c r="W45" s="121"/>
      <c r="X45" s="121"/>
      <c r="Y45" s="121"/>
      <c r="Z45" s="121"/>
    </row>
    <row r="46" spans="1:26" ht="25.5" customHeight="1" x14ac:dyDescent="0.2">
      <c r="A46" s="135" t="s">
        <v>331</v>
      </c>
      <c r="B46" s="135" t="s">
        <v>332</v>
      </c>
      <c r="C46" s="135" t="s">
        <v>21</v>
      </c>
      <c r="D46" s="135" t="s">
        <v>333</v>
      </c>
      <c r="E46" s="137" t="s">
        <v>83</v>
      </c>
      <c r="F46" s="136">
        <v>28.3</v>
      </c>
      <c r="G46" s="138">
        <v>57.45</v>
      </c>
      <c r="H46" s="138">
        <v>72.209999999999994</v>
      </c>
      <c r="I46" s="138">
        <v>2043.54</v>
      </c>
      <c r="J46" s="121"/>
      <c r="K46" s="121"/>
      <c r="L46" s="121"/>
      <c r="M46" s="121"/>
      <c r="N46" s="121"/>
      <c r="O46" s="121"/>
      <c r="P46" s="121"/>
      <c r="Q46" s="121"/>
      <c r="R46" s="121"/>
      <c r="S46" s="121"/>
      <c r="T46" s="121"/>
      <c r="U46" s="121"/>
      <c r="V46" s="121"/>
      <c r="W46" s="121"/>
      <c r="X46" s="121"/>
      <c r="Y46" s="121"/>
      <c r="Z46" s="121"/>
    </row>
    <row r="47" spans="1:26" ht="24" customHeight="1" x14ac:dyDescent="0.2">
      <c r="A47" s="132" t="s">
        <v>335</v>
      </c>
      <c r="B47" s="132" t="s">
        <v>1593</v>
      </c>
      <c r="C47" s="132"/>
      <c r="D47" s="132" t="s">
        <v>336</v>
      </c>
      <c r="E47" s="144"/>
      <c r="F47" s="133">
        <v>1</v>
      </c>
      <c r="G47" s="133" t="s">
        <v>1594</v>
      </c>
      <c r="H47" s="134">
        <v>165645.75</v>
      </c>
      <c r="I47" s="134">
        <v>165645.75</v>
      </c>
      <c r="J47" s="121"/>
      <c r="K47" s="121"/>
      <c r="L47" s="121"/>
      <c r="M47" s="121"/>
      <c r="N47" s="121"/>
      <c r="O47" s="121"/>
      <c r="P47" s="121"/>
      <c r="Q47" s="121"/>
      <c r="R47" s="121"/>
      <c r="S47" s="121"/>
      <c r="T47" s="121"/>
      <c r="U47" s="121"/>
      <c r="V47" s="121"/>
      <c r="W47" s="121"/>
      <c r="X47" s="121"/>
      <c r="Y47" s="121"/>
      <c r="Z47" s="121"/>
    </row>
    <row r="48" spans="1:26" ht="51.75" customHeight="1" x14ac:dyDescent="0.2">
      <c r="A48" s="135" t="s">
        <v>337</v>
      </c>
      <c r="B48" s="135" t="s">
        <v>338</v>
      </c>
      <c r="C48" s="135" t="s">
        <v>21</v>
      </c>
      <c r="D48" s="135" t="s">
        <v>339</v>
      </c>
      <c r="E48" s="137" t="s">
        <v>159</v>
      </c>
      <c r="F48" s="136">
        <v>8</v>
      </c>
      <c r="G48" s="138">
        <v>1984.06</v>
      </c>
      <c r="H48" s="138">
        <v>2493.96</v>
      </c>
      <c r="I48" s="138">
        <v>19951.68</v>
      </c>
      <c r="J48" s="121"/>
      <c r="K48" s="121"/>
      <c r="L48" s="121"/>
      <c r="M48" s="121"/>
      <c r="N48" s="121"/>
      <c r="O48" s="121"/>
      <c r="P48" s="121"/>
      <c r="Q48" s="121"/>
      <c r="R48" s="121"/>
      <c r="S48" s="121"/>
      <c r="T48" s="121"/>
      <c r="U48" s="121"/>
      <c r="V48" s="121"/>
      <c r="W48" s="121"/>
      <c r="X48" s="121"/>
      <c r="Y48" s="121"/>
      <c r="Z48" s="121"/>
    </row>
    <row r="49" spans="1:26" ht="51.75" customHeight="1" x14ac:dyDescent="0.2">
      <c r="A49" s="135" t="s">
        <v>349</v>
      </c>
      <c r="B49" s="135" t="s">
        <v>350</v>
      </c>
      <c r="C49" s="135" t="s">
        <v>21</v>
      </c>
      <c r="D49" s="135" t="s">
        <v>351</v>
      </c>
      <c r="E49" s="137" t="s">
        <v>159</v>
      </c>
      <c r="F49" s="136">
        <v>8</v>
      </c>
      <c r="G49" s="138">
        <v>1868.01</v>
      </c>
      <c r="H49" s="138">
        <v>2348.08</v>
      </c>
      <c r="I49" s="138">
        <v>18784.64</v>
      </c>
      <c r="J49" s="121"/>
      <c r="K49" s="121"/>
      <c r="L49" s="121"/>
      <c r="M49" s="121"/>
      <c r="N49" s="121"/>
      <c r="O49" s="121"/>
      <c r="P49" s="121"/>
      <c r="Q49" s="121"/>
      <c r="R49" s="121"/>
      <c r="S49" s="121"/>
      <c r="T49" s="121"/>
      <c r="U49" s="121"/>
      <c r="V49" s="121"/>
      <c r="W49" s="121"/>
      <c r="X49" s="121"/>
      <c r="Y49" s="121"/>
      <c r="Z49" s="121"/>
    </row>
    <row r="50" spans="1:26" ht="39" customHeight="1" x14ac:dyDescent="0.2">
      <c r="A50" s="135" t="s">
        <v>352</v>
      </c>
      <c r="B50" s="135" t="s">
        <v>353</v>
      </c>
      <c r="C50" s="135" t="s">
        <v>21</v>
      </c>
      <c r="D50" s="135" t="s">
        <v>354</v>
      </c>
      <c r="E50" s="137" t="s">
        <v>77</v>
      </c>
      <c r="F50" s="136">
        <v>368.23</v>
      </c>
      <c r="G50" s="138">
        <v>161.66999999999999</v>
      </c>
      <c r="H50" s="138">
        <v>203.21</v>
      </c>
      <c r="I50" s="138">
        <v>74828.009999999995</v>
      </c>
      <c r="J50" s="121"/>
      <c r="K50" s="121"/>
      <c r="L50" s="121"/>
      <c r="M50" s="121"/>
      <c r="N50" s="121"/>
      <c r="O50" s="121"/>
      <c r="P50" s="121"/>
      <c r="Q50" s="121"/>
      <c r="R50" s="121"/>
      <c r="S50" s="121"/>
      <c r="T50" s="121"/>
      <c r="U50" s="121"/>
      <c r="V50" s="121"/>
      <c r="W50" s="121"/>
      <c r="X50" s="121"/>
      <c r="Y50" s="121"/>
      <c r="Z50" s="121"/>
    </row>
    <row r="51" spans="1:26" ht="39" customHeight="1" x14ac:dyDescent="0.2">
      <c r="A51" s="135" t="s">
        <v>365</v>
      </c>
      <c r="B51" s="135" t="s">
        <v>366</v>
      </c>
      <c r="C51" s="135" t="s">
        <v>63</v>
      </c>
      <c r="D51" s="135" t="s">
        <v>367</v>
      </c>
      <c r="E51" s="137" t="s">
        <v>83</v>
      </c>
      <c r="F51" s="136">
        <v>232.75</v>
      </c>
      <c r="G51" s="138">
        <v>73.209999999999994</v>
      </c>
      <c r="H51" s="138">
        <v>92.02</v>
      </c>
      <c r="I51" s="138">
        <v>21417.65</v>
      </c>
      <c r="J51" s="121"/>
      <c r="K51" s="121"/>
      <c r="L51" s="121"/>
      <c r="M51" s="121"/>
      <c r="N51" s="121"/>
      <c r="O51" s="121"/>
      <c r="P51" s="121"/>
      <c r="Q51" s="121"/>
      <c r="R51" s="121"/>
      <c r="S51" s="121"/>
      <c r="T51" s="121"/>
      <c r="U51" s="121"/>
      <c r="V51" s="121"/>
      <c r="W51" s="121"/>
      <c r="X51" s="121"/>
      <c r="Y51" s="121"/>
      <c r="Z51" s="121"/>
    </row>
    <row r="52" spans="1:26" ht="39" customHeight="1" x14ac:dyDescent="0.2">
      <c r="A52" s="135" t="s">
        <v>375</v>
      </c>
      <c r="B52" s="135" t="s">
        <v>376</v>
      </c>
      <c r="C52" s="135" t="s">
        <v>21</v>
      </c>
      <c r="D52" s="135" t="s">
        <v>377</v>
      </c>
      <c r="E52" s="137" t="s">
        <v>83</v>
      </c>
      <c r="F52" s="136">
        <v>136.65</v>
      </c>
      <c r="G52" s="138">
        <v>72.7</v>
      </c>
      <c r="H52" s="138">
        <v>91.38</v>
      </c>
      <c r="I52" s="138">
        <v>12487.07</v>
      </c>
      <c r="J52" s="121"/>
      <c r="K52" s="121"/>
      <c r="L52" s="121"/>
      <c r="M52" s="121"/>
      <c r="N52" s="121"/>
      <c r="O52" s="121"/>
      <c r="P52" s="121"/>
      <c r="Q52" s="121"/>
      <c r="R52" s="121"/>
      <c r="S52" s="121"/>
      <c r="T52" s="121"/>
      <c r="U52" s="121"/>
      <c r="V52" s="121"/>
      <c r="W52" s="121"/>
      <c r="X52" s="121"/>
      <c r="Y52" s="121"/>
      <c r="Z52" s="121"/>
    </row>
    <row r="53" spans="1:26" ht="25.5" customHeight="1" x14ac:dyDescent="0.2">
      <c r="A53" s="135" t="s">
        <v>390</v>
      </c>
      <c r="B53" s="135" t="s">
        <v>391</v>
      </c>
      <c r="C53" s="135" t="s">
        <v>21</v>
      </c>
      <c r="D53" s="135" t="s">
        <v>392</v>
      </c>
      <c r="E53" s="137" t="s">
        <v>83</v>
      </c>
      <c r="F53" s="136">
        <v>213.79</v>
      </c>
      <c r="G53" s="138">
        <v>11</v>
      </c>
      <c r="H53" s="138">
        <v>13.82</v>
      </c>
      <c r="I53" s="138">
        <v>2954.57</v>
      </c>
      <c r="J53" s="121"/>
      <c r="K53" s="121"/>
      <c r="L53" s="121"/>
      <c r="M53" s="121"/>
      <c r="N53" s="121"/>
      <c r="O53" s="121"/>
      <c r="P53" s="121"/>
      <c r="Q53" s="121"/>
      <c r="R53" s="121"/>
      <c r="S53" s="121"/>
      <c r="T53" s="121"/>
      <c r="U53" s="121"/>
      <c r="V53" s="121"/>
      <c r="W53" s="121"/>
      <c r="X53" s="121"/>
      <c r="Y53" s="121"/>
      <c r="Z53" s="121"/>
    </row>
    <row r="54" spans="1:26" ht="39" customHeight="1" x14ac:dyDescent="0.2">
      <c r="A54" s="135" t="s">
        <v>401</v>
      </c>
      <c r="B54" s="135" t="s">
        <v>402</v>
      </c>
      <c r="C54" s="135" t="s">
        <v>21</v>
      </c>
      <c r="D54" s="135" t="s">
        <v>403</v>
      </c>
      <c r="E54" s="137" t="s">
        <v>77</v>
      </c>
      <c r="F54" s="136">
        <v>202.18</v>
      </c>
      <c r="G54" s="138">
        <v>59.9</v>
      </c>
      <c r="H54" s="138">
        <v>75.290000000000006</v>
      </c>
      <c r="I54" s="138">
        <v>15222.13</v>
      </c>
      <c r="J54" s="121"/>
      <c r="K54" s="121"/>
      <c r="L54" s="121"/>
      <c r="M54" s="121"/>
      <c r="N54" s="121"/>
      <c r="O54" s="121"/>
      <c r="P54" s="121"/>
      <c r="Q54" s="121"/>
      <c r="R54" s="121"/>
      <c r="S54" s="121"/>
      <c r="T54" s="121"/>
      <c r="U54" s="121"/>
      <c r="V54" s="121"/>
      <c r="W54" s="121"/>
      <c r="X54" s="121"/>
      <c r="Y54" s="121"/>
      <c r="Z54" s="121"/>
    </row>
    <row r="55" spans="1:26" ht="24" customHeight="1" x14ac:dyDescent="0.2">
      <c r="A55" s="132" t="s">
        <v>415</v>
      </c>
      <c r="B55" s="132" t="s">
        <v>1593</v>
      </c>
      <c r="C55" s="132"/>
      <c r="D55" s="132" t="s">
        <v>416</v>
      </c>
      <c r="E55" s="144"/>
      <c r="F55" s="133">
        <v>1</v>
      </c>
      <c r="G55" s="133" t="s">
        <v>1594</v>
      </c>
      <c r="H55" s="134">
        <v>54459.44</v>
      </c>
      <c r="I55" s="134">
        <v>54459.44</v>
      </c>
      <c r="J55" s="121"/>
      <c r="K55" s="121"/>
      <c r="L55" s="121"/>
      <c r="M55" s="121"/>
      <c r="N55" s="121"/>
      <c r="O55" s="121"/>
      <c r="P55" s="121"/>
      <c r="Q55" s="121"/>
      <c r="R55" s="121"/>
      <c r="S55" s="121"/>
      <c r="T55" s="121"/>
      <c r="U55" s="121"/>
      <c r="V55" s="121"/>
      <c r="W55" s="121"/>
      <c r="X55" s="121"/>
      <c r="Y55" s="121"/>
      <c r="Z55" s="121"/>
    </row>
    <row r="56" spans="1:26" ht="24" customHeight="1" x14ac:dyDescent="0.2">
      <c r="A56" s="132" t="s">
        <v>417</v>
      </c>
      <c r="B56" s="132" t="s">
        <v>1593</v>
      </c>
      <c r="C56" s="132"/>
      <c r="D56" s="132" t="s">
        <v>418</v>
      </c>
      <c r="E56" s="144"/>
      <c r="F56" s="133">
        <v>1</v>
      </c>
      <c r="G56" s="133" t="s">
        <v>1594</v>
      </c>
      <c r="H56" s="134">
        <v>16333.84</v>
      </c>
      <c r="I56" s="134">
        <v>16333.84</v>
      </c>
      <c r="J56" s="121"/>
      <c r="K56" s="121"/>
      <c r="L56" s="121"/>
      <c r="M56" s="121"/>
      <c r="N56" s="121"/>
      <c r="O56" s="121"/>
      <c r="P56" s="121"/>
      <c r="Q56" s="121"/>
      <c r="R56" s="121"/>
      <c r="S56" s="121"/>
      <c r="T56" s="121"/>
      <c r="U56" s="121"/>
      <c r="V56" s="121"/>
      <c r="W56" s="121"/>
      <c r="X56" s="121"/>
      <c r="Y56" s="121"/>
      <c r="Z56" s="121"/>
    </row>
    <row r="57" spans="1:26" ht="64.5" customHeight="1" x14ac:dyDescent="0.2">
      <c r="A57" s="135" t="s">
        <v>419</v>
      </c>
      <c r="B57" s="135" t="s">
        <v>420</v>
      </c>
      <c r="C57" s="135" t="s">
        <v>21</v>
      </c>
      <c r="D57" s="135" t="s">
        <v>421</v>
      </c>
      <c r="E57" s="137" t="s">
        <v>159</v>
      </c>
      <c r="F57" s="136">
        <v>3</v>
      </c>
      <c r="G57" s="138">
        <v>1032.0999999999999</v>
      </c>
      <c r="H57" s="138">
        <v>1297.3399999999999</v>
      </c>
      <c r="I57" s="138">
        <v>3892.02</v>
      </c>
      <c r="J57" s="121"/>
      <c r="K57" s="121"/>
      <c r="L57" s="121"/>
      <c r="M57" s="121"/>
      <c r="N57" s="121"/>
      <c r="O57" s="121"/>
      <c r="P57" s="121"/>
      <c r="Q57" s="121"/>
      <c r="R57" s="121"/>
      <c r="S57" s="121"/>
      <c r="T57" s="121"/>
      <c r="U57" s="121"/>
      <c r="V57" s="121"/>
      <c r="W57" s="121"/>
      <c r="X57" s="121"/>
      <c r="Y57" s="121"/>
      <c r="Z57" s="121"/>
    </row>
    <row r="58" spans="1:26" ht="39" customHeight="1" x14ac:dyDescent="0.2">
      <c r="A58" s="135" t="s">
        <v>430</v>
      </c>
      <c r="B58" s="135" t="s">
        <v>431</v>
      </c>
      <c r="C58" s="135" t="s">
        <v>21</v>
      </c>
      <c r="D58" s="135" t="s">
        <v>432</v>
      </c>
      <c r="E58" s="137" t="s">
        <v>159</v>
      </c>
      <c r="F58" s="136">
        <v>13</v>
      </c>
      <c r="G58" s="138">
        <v>97.24</v>
      </c>
      <c r="H58" s="138">
        <v>122.23</v>
      </c>
      <c r="I58" s="138">
        <v>1588.99</v>
      </c>
      <c r="J58" s="121"/>
      <c r="K58" s="121"/>
      <c r="L58" s="121"/>
      <c r="M58" s="121"/>
      <c r="N58" s="121"/>
      <c r="O58" s="121"/>
      <c r="P58" s="121"/>
      <c r="Q58" s="121"/>
      <c r="R58" s="121"/>
      <c r="S58" s="121"/>
      <c r="T58" s="121"/>
      <c r="U58" s="121"/>
      <c r="V58" s="121"/>
      <c r="W58" s="121"/>
      <c r="X58" s="121"/>
      <c r="Y58" s="121"/>
      <c r="Z58" s="121"/>
    </row>
    <row r="59" spans="1:26" ht="64.5" customHeight="1" x14ac:dyDescent="0.2">
      <c r="A59" s="135" t="s">
        <v>438</v>
      </c>
      <c r="B59" s="135" t="s">
        <v>439</v>
      </c>
      <c r="C59" s="135" t="s">
        <v>21</v>
      </c>
      <c r="D59" s="135" t="s">
        <v>440</v>
      </c>
      <c r="E59" s="137" t="s">
        <v>159</v>
      </c>
      <c r="F59" s="136">
        <v>6</v>
      </c>
      <c r="G59" s="138">
        <v>981.24</v>
      </c>
      <c r="H59" s="138">
        <v>1233.4100000000001</v>
      </c>
      <c r="I59" s="138">
        <v>7400.46</v>
      </c>
      <c r="J59" s="121"/>
      <c r="K59" s="121"/>
      <c r="L59" s="121"/>
      <c r="M59" s="121"/>
      <c r="N59" s="121"/>
      <c r="O59" s="121"/>
      <c r="P59" s="121"/>
      <c r="Q59" s="121"/>
      <c r="R59" s="121"/>
      <c r="S59" s="121"/>
      <c r="T59" s="121"/>
      <c r="U59" s="121"/>
      <c r="V59" s="121"/>
      <c r="W59" s="121"/>
      <c r="X59" s="121"/>
      <c r="Y59" s="121"/>
      <c r="Z59" s="121"/>
    </row>
    <row r="60" spans="1:26" ht="64.5" customHeight="1" x14ac:dyDescent="0.2">
      <c r="A60" s="135" t="s">
        <v>444</v>
      </c>
      <c r="B60" s="135" t="s">
        <v>445</v>
      </c>
      <c r="C60" s="135" t="s">
        <v>21</v>
      </c>
      <c r="D60" s="135" t="s">
        <v>446</v>
      </c>
      <c r="E60" s="137" t="s">
        <v>159</v>
      </c>
      <c r="F60" s="136">
        <v>3</v>
      </c>
      <c r="G60" s="138">
        <v>915.51</v>
      </c>
      <c r="H60" s="138">
        <v>1150.79</v>
      </c>
      <c r="I60" s="138">
        <v>3452.37</v>
      </c>
      <c r="J60" s="121"/>
      <c r="K60" s="121"/>
      <c r="L60" s="121"/>
      <c r="M60" s="121"/>
      <c r="N60" s="121"/>
      <c r="O60" s="121"/>
      <c r="P60" s="121"/>
      <c r="Q60" s="121"/>
      <c r="R60" s="121"/>
      <c r="S60" s="121"/>
      <c r="T60" s="121"/>
      <c r="U60" s="121"/>
      <c r="V60" s="121"/>
      <c r="W60" s="121"/>
      <c r="X60" s="121"/>
      <c r="Y60" s="121"/>
      <c r="Z60" s="121"/>
    </row>
    <row r="61" spans="1:26" ht="24" customHeight="1" x14ac:dyDescent="0.2">
      <c r="A61" s="132" t="s">
        <v>449</v>
      </c>
      <c r="B61" s="132" t="s">
        <v>1593</v>
      </c>
      <c r="C61" s="132"/>
      <c r="D61" s="132" t="s">
        <v>450</v>
      </c>
      <c r="E61" s="144"/>
      <c r="F61" s="133">
        <v>1</v>
      </c>
      <c r="G61" s="133" t="s">
        <v>1594</v>
      </c>
      <c r="H61" s="134">
        <v>38125.599999999999</v>
      </c>
      <c r="I61" s="134">
        <v>38125.599999999999</v>
      </c>
      <c r="J61" s="121"/>
      <c r="K61" s="121"/>
      <c r="L61" s="121"/>
      <c r="M61" s="121"/>
      <c r="N61" s="121"/>
      <c r="O61" s="121"/>
      <c r="P61" s="121"/>
      <c r="Q61" s="121"/>
      <c r="R61" s="121"/>
      <c r="S61" s="121"/>
      <c r="T61" s="121"/>
      <c r="U61" s="121"/>
      <c r="V61" s="121"/>
      <c r="W61" s="121"/>
      <c r="X61" s="121"/>
      <c r="Y61" s="121"/>
      <c r="Z61" s="121"/>
    </row>
    <row r="62" spans="1:26" ht="39" customHeight="1" x14ac:dyDescent="0.2">
      <c r="A62" s="135" t="s">
        <v>451</v>
      </c>
      <c r="B62" s="135" t="s">
        <v>452</v>
      </c>
      <c r="C62" s="135" t="s">
        <v>21</v>
      </c>
      <c r="D62" s="135" t="s">
        <v>453</v>
      </c>
      <c r="E62" s="137" t="s">
        <v>77</v>
      </c>
      <c r="F62" s="136">
        <v>3.36</v>
      </c>
      <c r="G62" s="138">
        <v>827.82</v>
      </c>
      <c r="H62" s="138">
        <v>1040.56</v>
      </c>
      <c r="I62" s="138">
        <v>3496.28</v>
      </c>
      <c r="J62" s="121"/>
      <c r="K62" s="121"/>
      <c r="L62" s="121"/>
      <c r="M62" s="121"/>
      <c r="N62" s="121"/>
      <c r="O62" s="121"/>
      <c r="P62" s="121"/>
      <c r="Q62" s="121"/>
      <c r="R62" s="121"/>
      <c r="S62" s="121"/>
      <c r="T62" s="121"/>
      <c r="U62" s="121"/>
      <c r="V62" s="121"/>
      <c r="W62" s="121"/>
      <c r="X62" s="121"/>
      <c r="Y62" s="121"/>
      <c r="Z62" s="121"/>
    </row>
    <row r="63" spans="1:26" ht="39" customHeight="1" x14ac:dyDescent="0.2">
      <c r="A63" s="135" t="s">
        <v>461</v>
      </c>
      <c r="B63" s="135" t="s">
        <v>462</v>
      </c>
      <c r="C63" s="135" t="s">
        <v>21</v>
      </c>
      <c r="D63" s="135" t="s">
        <v>463</v>
      </c>
      <c r="E63" s="137" t="s">
        <v>159</v>
      </c>
      <c r="F63" s="136">
        <v>1</v>
      </c>
      <c r="G63" s="138">
        <v>3839.5</v>
      </c>
      <c r="H63" s="138">
        <v>4826.25</v>
      </c>
      <c r="I63" s="138">
        <v>4826.25</v>
      </c>
      <c r="J63" s="121"/>
      <c r="K63" s="121"/>
      <c r="L63" s="121"/>
      <c r="M63" s="121"/>
      <c r="N63" s="121"/>
      <c r="O63" s="121"/>
      <c r="P63" s="121"/>
      <c r="Q63" s="121"/>
      <c r="R63" s="121"/>
      <c r="S63" s="121"/>
      <c r="T63" s="121"/>
      <c r="U63" s="121"/>
      <c r="V63" s="121"/>
      <c r="W63" s="121"/>
      <c r="X63" s="121"/>
      <c r="Y63" s="121"/>
      <c r="Z63" s="121"/>
    </row>
    <row r="64" spans="1:26" ht="25.5" customHeight="1" x14ac:dyDescent="0.2">
      <c r="A64" s="135" t="s">
        <v>472</v>
      </c>
      <c r="B64" s="135" t="s">
        <v>473</v>
      </c>
      <c r="C64" s="135" t="s">
        <v>21</v>
      </c>
      <c r="D64" s="135" t="s">
        <v>474</v>
      </c>
      <c r="E64" s="137" t="s">
        <v>77</v>
      </c>
      <c r="F64" s="136">
        <v>5.46</v>
      </c>
      <c r="G64" s="138">
        <v>785.67</v>
      </c>
      <c r="H64" s="138">
        <v>987.58</v>
      </c>
      <c r="I64" s="138">
        <v>5392.18</v>
      </c>
      <c r="J64" s="121"/>
      <c r="K64" s="121"/>
      <c r="L64" s="121"/>
      <c r="M64" s="121"/>
      <c r="N64" s="121"/>
      <c r="O64" s="121"/>
      <c r="P64" s="121"/>
      <c r="Q64" s="121"/>
      <c r="R64" s="121"/>
      <c r="S64" s="121"/>
      <c r="T64" s="121"/>
      <c r="U64" s="121"/>
      <c r="V64" s="121"/>
      <c r="W64" s="121"/>
      <c r="X64" s="121"/>
      <c r="Y64" s="121"/>
      <c r="Z64" s="121"/>
    </row>
    <row r="65" spans="1:26" ht="51.75" customHeight="1" x14ac:dyDescent="0.2">
      <c r="A65" s="135" t="s">
        <v>480</v>
      </c>
      <c r="B65" s="135" t="s">
        <v>481</v>
      </c>
      <c r="C65" s="135" t="s">
        <v>21</v>
      </c>
      <c r="D65" s="135" t="s">
        <v>482</v>
      </c>
      <c r="E65" s="137" t="s">
        <v>77</v>
      </c>
      <c r="F65" s="136">
        <v>12</v>
      </c>
      <c r="G65" s="138">
        <v>369.77</v>
      </c>
      <c r="H65" s="138">
        <v>464.8</v>
      </c>
      <c r="I65" s="138">
        <v>5577.6</v>
      </c>
      <c r="J65" s="121"/>
      <c r="K65" s="121"/>
      <c r="L65" s="121"/>
      <c r="M65" s="121"/>
      <c r="N65" s="121"/>
      <c r="O65" s="121"/>
      <c r="P65" s="121"/>
      <c r="Q65" s="121"/>
      <c r="R65" s="121"/>
      <c r="S65" s="121"/>
      <c r="T65" s="121"/>
      <c r="U65" s="121"/>
      <c r="V65" s="121"/>
      <c r="W65" s="121"/>
      <c r="X65" s="121"/>
      <c r="Y65" s="121"/>
      <c r="Z65" s="121"/>
    </row>
    <row r="66" spans="1:26" ht="39" customHeight="1" x14ac:dyDescent="0.2">
      <c r="A66" s="135" t="s">
        <v>490</v>
      </c>
      <c r="B66" s="135" t="s">
        <v>491</v>
      </c>
      <c r="C66" s="135" t="s">
        <v>21</v>
      </c>
      <c r="D66" s="135" t="s">
        <v>492</v>
      </c>
      <c r="E66" s="137" t="s">
        <v>77</v>
      </c>
      <c r="F66" s="136">
        <v>1.2</v>
      </c>
      <c r="G66" s="138">
        <v>618.05999999999995</v>
      </c>
      <c r="H66" s="138">
        <v>776.9</v>
      </c>
      <c r="I66" s="138">
        <v>932.28</v>
      </c>
      <c r="J66" s="121"/>
      <c r="K66" s="121"/>
      <c r="L66" s="121"/>
      <c r="M66" s="121"/>
      <c r="N66" s="121"/>
      <c r="O66" s="121"/>
      <c r="P66" s="121"/>
      <c r="Q66" s="121"/>
      <c r="R66" s="121"/>
      <c r="S66" s="121"/>
      <c r="T66" s="121"/>
      <c r="U66" s="121"/>
      <c r="V66" s="121"/>
      <c r="W66" s="121"/>
      <c r="X66" s="121"/>
      <c r="Y66" s="121"/>
      <c r="Z66" s="121"/>
    </row>
    <row r="67" spans="1:26" ht="51.75" customHeight="1" x14ac:dyDescent="0.2">
      <c r="A67" s="135" t="s">
        <v>496</v>
      </c>
      <c r="B67" s="135" t="s">
        <v>497</v>
      </c>
      <c r="C67" s="135" t="s">
        <v>21</v>
      </c>
      <c r="D67" s="135" t="s">
        <v>498</v>
      </c>
      <c r="E67" s="137" t="s">
        <v>77</v>
      </c>
      <c r="F67" s="136">
        <v>1.5</v>
      </c>
      <c r="G67" s="138">
        <v>318.98</v>
      </c>
      <c r="H67" s="138">
        <v>400.95</v>
      </c>
      <c r="I67" s="138">
        <v>601.41999999999996</v>
      </c>
      <c r="J67" s="121"/>
      <c r="K67" s="121"/>
      <c r="L67" s="121"/>
      <c r="M67" s="121"/>
      <c r="N67" s="121"/>
      <c r="O67" s="121"/>
      <c r="P67" s="121"/>
      <c r="Q67" s="121"/>
      <c r="R67" s="121"/>
      <c r="S67" s="121"/>
      <c r="T67" s="121"/>
      <c r="U67" s="121"/>
      <c r="V67" s="121"/>
      <c r="W67" s="121"/>
      <c r="X67" s="121"/>
      <c r="Y67" s="121"/>
      <c r="Z67" s="121"/>
    </row>
    <row r="68" spans="1:26" ht="39" customHeight="1" x14ac:dyDescent="0.2">
      <c r="A68" s="135" t="s">
        <v>502</v>
      </c>
      <c r="B68" s="135" t="s">
        <v>491</v>
      </c>
      <c r="C68" s="135" t="s">
        <v>21</v>
      </c>
      <c r="D68" s="135" t="s">
        <v>492</v>
      </c>
      <c r="E68" s="137" t="s">
        <v>77</v>
      </c>
      <c r="F68" s="136">
        <v>0.8</v>
      </c>
      <c r="G68" s="138">
        <v>618.05999999999995</v>
      </c>
      <c r="H68" s="138">
        <v>776.9</v>
      </c>
      <c r="I68" s="138">
        <v>621.52</v>
      </c>
      <c r="J68" s="121"/>
      <c r="K68" s="121"/>
      <c r="L68" s="121"/>
      <c r="M68" s="121"/>
      <c r="N68" s="121"/>
      <c r="O68" s="121"/>
      <c r="P68" s="121"/>
      <c r="Q68" s="121"/>
      <c r="R68" s="121"/>
      <c r="S68" s="121"/>
      <c r="T68" s="121"/>
      <c r="U68" s="121"/>
      <c r="V68" s="121"/>
      <c r="W68" s="121"/>
      <c r="X68" s="121"/>
      <c r="Y68" s="121"/>
      <c r="Z68" s="121"/>
    </row>
    <row r="69" spans="1:26" ht="39" customHeight="1" x14ac:dyDescent="0.2">
      <c r="A69" s="135" t="s">
        <v>504</v>
      </c>
      <c r="B69" s="135" t="s">
        <v>505</v>
      </c>
      <c r="C69" s="135" t="s">
        <v>21</v>
      </c>
      <c r="D69" s="135" t="s">
        <v>506</v>
      </c>
      <c r="E69" s="137" t="s">
        <v>83</v>
      </c>
      <c r="F69" s="136">
        <v>28.3</v>
      </c>
      <c r="G69" s="138">
        <v>139.37</v>
      </c>
      <c r="H69" s="138">
        <v>175.18</v>
      </c>
      <c r="I69" s="138">
        <v>4957.59</v>
      </c>
      <c r="J69" s="121"/>
      <c r="K69" s="121"/>
      <c r="L69" s="121"/>
      <c r="M69" s="121"/>
      <c r="N69" s="121"/>
      <c r="O69" s="121"/>
      <c r="P69" s="121"/>
      <c r="Q69" s="121"/>
      <c r="R69" s="121"/>
      <c r="S69" s="121"/>
      <c r="T69" s="121"/>
      <c r="U69" s="121"/>
      <c r="V69" s="121"/>
      <c r="W69" s="121"/>
      <c r="X69" s="121"/>
      <c r="Y69" s="121"/>
      <c r="Z69" s="121"/>
    </row>
    <row r="70" spans="1:26" ht="39" customHeight="1" x14ac:dyDescent="0.2">
      <c r="A70" s="135" t="s">
        <v>513</v>
      </c>
      <c r="B70" s="135" t="s">
        <v>514</v>
      </c>
      <c r="C70" s="135" t="s">
        <v>63</v>
      </c>
      <c r="D70" s="135" t="s">
        <v>515</v>
      </c>
      <c r="E70" s="137" t="s">
        <v>66</v>
      </c>
      <c r="F70" s="136">
        <v>10.8</v>
      </c>
      <c r="G70" s="138">
        <v>863.35</v>
      </c>
      <c r="H70" s="138">
        <v>1085.23</v>
      </c>
      <c r="I70" s="138">
        <v>11720.48</v>
      </c>
      <c r="J70" s="121"/>
      <c r="K70" s="121"/>
      <c r="L70" s="121"/>
      <c r="M70" s="121"/>
      <c r="N70" s="121"/>
      <c r="O70" s="121"/>
      <c r="P70" s="121"/>
      <c r="Q70" s="121"/>
      <c r="R70" s="121"/>
      <c r="S70" s="121"/>
      <c r="T70" s="121"/>
      <c r="U70" s="121"/>
      <c r="V70" s="121"/>
      <c r="W70" s="121"/>
      <c r="X70" s="121"/>
      <c r="Y70" s="121"/>
      <c r="Z70" s="121"/>
    </row>
    <row r="71" spans="1:26" ht="24" customHeight="1" x14ac:dyDescent="0.2">
      <c r="A71" s="132" t="s">
        <v>519</v>
      </c>
      <c r="B71" s="132" t="s">
        <v>1593</v>
      </c>
      <c r="C71" s="132"/>
      <c r="D71" s="132" t="s">
        <v>520</v>
      </c>
      <c r="E71" s="144"/>
      <c r="F71" s="133">
        <v>1</v>
      </c>
      <c r="G71" s="133" t="s">
        <v>1594</v>
      </c>
      <c r="H71" s="134">
        <v>35678.83</v>
      </c>
      <c r="I71" s="134">
        <v>35678.83</v>
      </c>
      <c r="J71" s="121"/>
      <c r="K71" s="121"/>
      <c r="L71" s="121"/>
      <c r="M71" s="121"/>
      <c r="N71" s="121"/>
      <c r="O71" s="121"/>
      <c r="P71" s="121"/>
      <c r="Q71" s="121"/>
      <c r="R71" s="121"/>
      <c r="S71" s="121"/>
      <c r="T71" s="121"/>
      <c r="U71" s="121"/>
      <c r="V71" s="121"/>
      <c r="W71" s="121"/>
      <c r="X71" s="121"/>
      <c r="Y71" s="121"/>
      <c r="Z71" s="121"/>
    </row>
    <row r="72" spans="1:26" ht="51.75" customHeight="1" x14ac:dyDescent="0.2">
      <c r="A72" s="135" t="s">
        <v>521</v>
      </c>
      <c r="B72" s="135" t="s">
        <v>522</v>
      </c>
      <c r="C72" s="135" t="s">
        <v>21</v>
      </c>
      <c r="D72" s="135" t="s">
        <v>523</v>
      </c>
      <c r="E72" s="137" t="s">
        <v>77</v>
      </c>
      <c r="F72" s="136">
        <v>399.35</v>
      </c>
      <c r="G72" s="138">
        <v>4.34</v>
      </c>
      <c r="H72" s="138">
        <v>5.45</v>
      </c>
      <c r="I72" s="138">
        <v>2176.4499999999998</v>
      </c>
      <c r="J72" s="121"/>
      <c r="K72" s="121"/>
      <c r="L72" s="121"/>
      <c r="M72" s="121"/>
      <c r="N72" s="121"/>
      <c r="O72" s="121"/>
      <c r="P72" s="121"/>
      <c r="Q72" s="121"/>
      <c r="R72" s="121"/>
      <c r="S72" s="121"/>
      <c r="T72" s="121"/>
      <c r="U72" s="121"/>
      <c r="V72" s="121"/>
      <c r="W72" s="121"/>
      <c r="X72" s="121"/>
      <c r="Y72" s="121"/>
      <c r="Z72" s="121"/>
    </row>
    <row r="73" spans="1:26" ht="64.5" customHeight="1" x14ac:dyDescent="0.2">
      <c r="A73" s="135" t="s">
        <v>527</v>
      </c>
      <c r="B73" s="135" t="s">
        <v>528</v>
      </c>
      <c r="C73" s="135" t="s">
        <v>21</v>
      </c>
      <c r="D73" s="135" t="s">
        <v>529</v>
      </c>
      <c r="E73" s="137" t="s">
        <v>77</v>
      </c>
      <c r="F73" s="136">
        <v>399.35</v>
      </c>
      <c r="G73" s="138">
        <v>34.520000000000003</v>
      </c>
      <c r="H73" s="138">
        <v>43.39</v>
      </c>
      <c r="I73" s="138">
        <v>17327.79</v>
      </c>
      <c r="J73" s="121"/>
      <c r="K73" s="121"/>
      <c r="L73" s="121"/>
      <c r="M73" s="121"/>
      <c r="N73" s="121"/>
      <c r="O73" s="121"/>
      <c r="P73" s="121"/>
      <c r="Q73" s="121"/>
      <c r="R73" s="121"/>
      <c r="S73" s="121"/>
      <c r="T73" s="121"/>
      <c r="U73" s="121"/>
      <c r="V73" s="121"/>
      <c r="W73" s="121"/>
      <c r="X73" s="121"/>
      <c r="Y73" s="121"/>
      <c r="Z73" s="121"/>
    </row>
    <row r="74" spans="1:26" ht="39" customHeight="1" x14ac:dyDescent="0.2">
      <c r="A74" s="135" t="s">
        <v>530</v>
      </c>
      <c r="B74" s="135" t="s">
        <v>531</v>
      </c>
      <c r="C74" s="135" t="s">
        <v>21</v>
      </c>
      <c r="D74" s="135" t="s">
        <v>532</v>
      </c>
      <c r="E74" s="137" t="s">
        <v>77</v>
      </c>
      <c r="F74" s="136">
        <v>172.32</v>
      </c>
      <c r="G74" s="138">
        <v>68.17</v>
      </c>
      <c r="H74" s="138">
        <v>85.68</v>
      </c>
      <c r="I74" s="138">
        <v>14764.37</v>
      </c>
      <c r="J74" s="121"/>
      <c r="K74" s="121"/>
      <c r="L74" s="121"/>
      <c r="M74" s="121"/>
      <c r="N74" s="121"/>
      <c r="O74" s="121"/>
      <c r="P74" s="121"/>
      <c r="Q74" s="121"/>
      <c r="R74" s="121"/>
      <c r="S74" s="121"/>
      <c r="T74" s="121"/>
      <c r="U74" s="121"/>
      <c r="V74" s="121"/>
      <c r="W74" s="121"/>
      <c r="X74" s="121"/>
      <c r="Y74" s="121"/>
      <c r="Z74" s="121"/>
    </row>
    <row r="75" spans="1:26" ht="39" customHeight="1" x14ac:dyDescent="0.2">
      <c r="A75" s="135" t="s">
        <v>540</v>
      </c>
      <c r="B75" s="135" t="s">
        <v>541</v>
      </c>
      <c r="C75" s="135" t="s">
        <v>21</v>
      </c>
      <c r="D75" s="135" t="s">
        <v>542</v>
      </c>
      <c r="E75" s="137" t="s">
        <v>159</v>
      </c>
      <c r="F75" s="136">
        <v>1</v>
      </c>
      <c r="G75" s="138">
        <v>361.76</v>
      </c>
      <c r="H75" s="138">
        <v>454.73</v>
      </c>
      <c r="I75" s="138">
        <v>454.73</v>
      </c>
      <c r="J75" s="121"/>
      <c r="K75" s="121"/>
      <c r="L75" s="121"/>
      <c r="M75" s="121"/>
      <c r="N75" s="121"/>
      <c r="O75" s="121"/>
      <c r="P75" s="121"/>
      <c r="Q75" s="121"/>
      <c r="R75" s="121"/>
      <c r="S75" s="121"/>
      <c r="T75" s="121"/>
      <c r="U75" s="121"/>
      <c r="V75" s="121"/>
      <c r="W75" s="121"/>
      <c r="X75" s="121"/>
      <c r="Y75" s="121"/>
      <c r="Z75" s="121"/>
    </row>
    <row r="76" spans="1:26" ht="39" customHeight="1" x14ac:dyDescent="0.2">
      <c r="A76" s="135" t="s">
        <v>552</v>
      </c>
      <c r="B76" s="135" t="s">
        <v>553</v>
      </c>
      <c r="C76" s="135" t="s">
        <v>21</v>
      </c>
      <c r="D76" s="135" t="s">
        <v>554</v>
      </c>
      <c r="E76" s="137" t="s">
        <v>159</v>
      </c>
      <c r="F76" s="136">
        <v>1</v>
      </c>
      <c r="G76" s="138">
        <v>760.14</v>
      </c>
      <c r="H76" s="138">
        <v>955.49</v>
      </c>
      <c r="I76" s="138">
        <v>955.49</v>
      </c>
      <c r="J76" s="121"/>
      <c r="K76" s="121"/>
      <c r="L76" s="121"/>
      <c r="M76" s="121"/>
      <c r="N76" s="121"/>
      <c r="O76" s="121"/>
      <c r="P76" s="121"/>
      <c r="Q76" s="121"/>
      <c r="R76" s="121"/>
      <c r="S76" s="121"/>
      <c r="T76" s="121"/>
      <c r="U76" s="121"/>
      <c r="V76" s="121"/>
      <c r="W76" s="121"/>
      <c r="X76" s="121"/>
      <c r="Y76" s="121"/>
      <c r="Z76" s="121"/>
    </row>
    <row r="77" spans="1:26" ht="24" customHeight="1" x14ac:dyDescent="0.2">
      <c r="A77" s="132" t="s">
        <v>557</v>
      </c>
      <c r="B77" s="132" t="s">
        <v>1593</v>
      </c>
      <c r="C77" s="132"/>
      <c r="D77" s="132" t="s">
        <v>558</v>
      </c>
      <c r="E77" s="144"/>
      <c r="F77" s="133">
        <v>1</v>
      </c>
      <c r="G77" s="133" t="s">
        <v>1594</v>
      </c>
      <c r="H77" s="134">
        <v>112524.64</v>
      </c>
      <c r="I77" s="134">
        <v>112524.64</v>
      </c>
      <c r="J77" s="121"/>
      <c r="K77" s="121"/>
      <c r="L77" s="121"/>
      <c r="M77" s="121"/>
      <c r="N77" s="121"/>
      <c r="O77" s="121"/>
      <c r="P77" s="121"/>
      <c r="Q77" s="121"/>
      <c r="R77" s="121"/>
      <c r="S77" s="121"/>
      <c r="T77" s="121"/>
      <c r="U77" s="121"/>
      <c r="V77" s="121"/>
      <c r="W77" s="121"/>
      <c r="X77" s="121"/>
      <c r="Y77" s="121"/>
      <c r="Z77" s="121"/>
    </row>
    <row r="78" spans="1:26" ht="39" customHeight="1" x14ac:dyDescent="0.2">
      <c r="A78" s="135" t="s">
        <v>559</v>
      </c>
      <c r="B78" s="135" t="s">
        <v>560</v>
      </c>
      <c r="C78" s="135" t="s">
        <v>21</v>
      </c>
      <c r="D78" s="135" t="s">
        <v>561</v>
      </c>
      <c r="E78" s="137" t="s">
        <v>77</v>
      </c>
      <c r="F78" s="136">
        <v>182.4</v>
      </c>
      <c r="G78" s="138">
        <v>160.74</v>
      </c>
      <c r="H78" s="138">
        <v>202.05</v>
      </c>
      <c r="I78" s="138">
        <v>36853.919999999998</v>
      </c>
      <c r="J78" s="121"/>
      <c r="K78" s="121"/>
      <c r="L78" s="121"/>
      <c r="M78" s="121"/>
      <c r="N78" s="121"/>
      <c r="O78" s="121"/>
      <c r="P78" s="121"/>
      <c r="Q78" s="121"/>
      <c r="R78" s="121"/>
      <c r="S78" s="121"/>
      <c r="T78" s="121"/>
      <c r="U78" s="121"/>
      <c r="V78" s="121"/>
      <c r="W78" s="121"/>
      <c r="X78" s="121"/>
      <c r="Y78" s="121"/>
      <c r="Z78" s="121"/>
    </row>
    <row r="79" spans="1:26" ht="25.5" customHeight="1" x14ac:dyDescent="0.2">
      <c r="A79" s="135" t="s">
        <v>568</v>
      </c>
      <c r="B79" s="135" t="s">
        <v>569</v>
      </c>
      <c r="C79" s="135" t="s">
        <v>21</v>
      </c>
      <c r="D79" s="135" t="s">
        <v>570</v>
      </c>
      <c r="E79" s="137" t="s">
        <v>83</v>
      </c>
      <c r="F79" s="136">
        <v>117.04</v>
      </c>
      <c r="G79" s="138">
        <v>8.7100000000000009</v>
      </c>
      <c r="H79" s="138">
        <v>10.94</v>
      </c>
      <c r="I79" s="138">
        <v>1280.4100000000001</v>
      </c>
      <c r="J79" s="121"/>
      <c r="K79" s="121"/>
      <c r="L79" s="121"/>
      <c r="M79" s="121"/>
      <c r="N79" s="121"/>
      <c r="O79" s="121"/>
      <c r="P79" s="121"/>
      <c r="Q79" s="121"/>
      <c r="R79" s="121"/>
      <c r="S79" s="121"/>
      <c r="T79" s="121"/>
      <c r="U79" s="121"/>
      <c r="V79" s="121"/>
      <c r="W79" s="121"/>
      <c r="X79" s="121"/>
      <c r="Y79" s="121"/>
      <c r="Z79" s="121"/>
    </row>
    <row r="80" spans="1:26" ht="25.5" customHeight="1" x14ac:dyDescent="0.2">
      <c r="A80" s="135" t="s">
        <v>574</v>
      </c>
      <c r="B80" s="135" t="s">
        <v>181</v>
      </c>
      <c r="C80" s="135" t="s">
        <v>21</v>
      </c>
      <c r="D80" s="135" t="s">
        <v>182</v>
      </c>
      <c r="E80" s="137" t="s">
        <v>70</v>
      </c>
      <c r="F80" s="136">
        <v>35.18</v>
      </c>
      <c r="G80" s="138">
        <v>80.38</v>
      </c>
      <c r="H80" s="138">
        <v>101.03</v>
      </c>
      <c r="I80" s="138">
        <v>3554.23</v>
      </c>
      <c r="J80" s="121"/>
      <c r="K80" s="121"/>
      <c r="L80" s="121"/>
      <c r="M80" s="121"/>
      <c r="N80" s="121"/>
      <c r="O80" s="121"/>
      <c r="P80" s="121"/>
      <c r="Q80" s="121"/>
      <c r="R80" s="121"/>
      <c r="S80" s="121"/>
      <c r="T80" s="121"/>
      <c r="U80" s="121"/>
      <c r="V80" s="121"/>
      <c r="W80" s="121"/>
      <c r="X80" s="121"/>
      <c r="Y80" s="121"/>
      <c r="Z80" s="121"/>
    </row>
    <row r="81" spans="1:26" ht="39" customHeight="1" x14ac:dyDescent="0.2">
      <c r="A81" s="135" t="s">
        <v>576</v>
      </c>
      <c r="B81" s="135" t="s">
        <v>577</v>
      </c>
      <c r="C81" s="135" t="s">
        <v>21</v>
      </c>
      <c r="D81" s="135" t="s">
        <v>578</v>
      </c>
      <c r="E81" s="137" t="s">
        <v>70</v>
      </c>
      <c r="F81" s="136">
        <v>33.24</v>
      </c>
      <c r="G81" s="138">
        <v>834.88</v>
      </c>
      <c r="H81" s="138">
        <v>1049.44</v>
      </c>
      <c r="I81" s="138">
        <v>34883.379999999997</v>
      </c>
      <c r="J81" s="121"/>
      <c r="K81" s="121"/>
      <c r="L81" s="121"/>
      <c r="M81" s="121"/>
      <c r="N81" s="121"/>
      <c r="O81" s="121"/>
      <c r="P81" s="121"/>
      <c r="Q81" s="121"/>
      <c r="R81" s="121"/>
      <c r="S81" s="121"/>
      <c r="T81" s="121"/>
      <c r="U81" s="121"/>
      <c r="V81" s="121"/>
      <c r="W81" s="121"/>
      <c r="X81" s="121"/>
      <c r="Y81" s="121"/>
      <c r="Z81" s="121"/>
    </row>
    <row r="82" spans="1:26" ht="39" customHeight="1" x14ac:dyDescent="0.2">
      <c r="A82" s="135" t="s">
        <v>582</v>
      </c>
      <c r="B82" s="135" t="s">
        <v>583</v>
      </c>
      <c r="C82" s="135" t="s">
        <v>21</v>
      </c>
      <c r="D82" s="135" t="s">
        <v>584</v>
      </c>
      <c r="E82" s="137" t="s">
        <v>77</v>
      </c>
      <c r="F82" s="136">
        <v>34.6</v>
      </c>
      <c r="G82" s="138">
        <v>214.99</v>
      </c>
      <c r="H82" s="138">
        <v>270.24</v>
      </c>
      <c r="I82" s="138">
        <v>9350.2999999999993</v>
      </c>
      <c r="J82" s="121"/>
      <c r="K82" s="121"/>
      <c r="L82" s="121"/>
      <c r="M82" s="121"/>
      <c r="N82" s="121"/>
      <c r="O82" s="121"/>
      <c r="P82" s="121"/>
      <c r="Q82" s="121"/>
      <c r="R82" s="121"/>
      <c r="S82" s="121"/>
      <c r="T82" s="121"/>
      <c r="U82" s="121"/>
      <c r="V82" s="121"/>
      <c r="W82" s="121"/>
      <c r="X82" s="121"/>
      <c r="Y82" s="121"/>
      <c r="Z82" s="121"/>
    </row>
    <row r="83" spans="1:26" ht="25.5" customHeight="1" x14ac:dyDescent="0.2">
      <c r="A83" s="135" t="s">
        <v>600</v>
      </c>
      <c r="B83" s="135" t="s">
        <v>601</v>
      </c>
      <c r="C83" s="135" t="s">
        <v>21</v>
      </c>
      <c r="D83" s="135" t="s">
        <v>602</v>
      </c>
      <c r="E83" s="137" t="s">
        <v>83</v>
      </c>
      <c r="F83" s="136">
        <v>16.350000000000001</v>
      </c>
      <c r="G83" s="138">
        <v>112.29</v>
      </c>
      <c r="H83" s="138">
        <v>141.13999999999999</v>
      </c>
      <c r="I83" s="138">
        <v>2307.63</v>
      </c>
      <c r="J83" s="121"/>
      <c r="K83" s="121"/>
      <c r="L83" s="121"/>
      <c r="M83" s="121"/>
      <c r="N83" s="121"/>
      <c r="O83" s="121"/>
      <c r="P83" s="121"/>
      <c r="Q83" s="121"/>
      <c r="R83" s="121"/>
      <c r="S83" s="121"/>
      <c r="T83" s="121"/>
      <c r="U83" s="121"/>
      <c r="V83" s="121"/>
      <c r="W83" s="121"/>
      <c r="X83" s="121"/>
      <c r="Y83" s="121"/>
      <c r="Z83" s="121"/>
    </row>
    <row r="84" spans="1:26" ht="25.5" customHeight="1" x14ac:dyDescent="0.2">
      <c r="A84" s="135" t="s">
        <v>606</v>
      </c>
      <c r="B84" s="135" t="s">
        <v>607</v>
      </c>
      <c r="C84" s="135" t="s">
        <v>21</v>
      </c>
      <c r="D84" s="135" t="s">
        <v>608</v>
      </c>
      <c r="E84" s="137" t="s">
        <v>83</v>
      </c>
      <c r="F84" s="136">
        <v>108.02</v>
      </c>
      <c r="G84" s="138">
        <v>178.93</v>
      </c>
      <c r="H84" s="138">
        <v>224.91</v>
      </c>
      <c r="I84" s="138">
        <v>24294.77</v>
      </c>
      <c r="J84" s="121"/>
      <c r="K84" s="121"/>
      <c r="L84" s="121"/>
      <c r="M84" s="121"/>
      <c r="N84" s="121"/>
      <c r="O84" s="121"/>
      <c r="P84" s="121"/>
      <c r="Q84" s="121"/>
      <c r="R84" s="121"/>
      <c r="S84" s="121"/>
      <c r="T84" s="121"/>
      <c r="U84" s="121"/>
      <c r="V84" s="121"/>
      <c r="W84" s="121"/>
      <c r="X84" s="121"/>
      <c r="Y84" s="121"/>
      <c r="Z84" s="121"/>
    </row>
    <row r="85" spans="1:26" ht="24" customHeight="1" x14ac:dyDescent="0.2">
      <c r="A85" s="132" t="s">
        <v>612</v>
      </c>
      <c r="B85" s="132" t="s">
        <v>1593</v>
      </c>
      <c r="C85" s="132"/>
      <c r="D85" s="132" t="s">
        <v>613</v>
      </c>
      <c r="E85" s="144"/>
      <c r="F85" s="133">
        <v>1</v>
      </c>
      <c r="G85" s="133" t="s">
        <v>1594</v>
      </c>
      <c r="H85" s="134">
        <v>12786.8</v>
      </c>
      <c r="I85" s="134">
        <v>12786.8</v>
      </c>
      <c r="J85" s="121"/>
      <c r="K85" s="121"/>
      <c r="L85" s="121"/>
      <c r="M85" s="121"/>
      <c r="N85" s="121"/>
      <c r="O85" s="121"/>
      <c r="P85" s="121"/>
      <c r="Q85" s="121"/>
      <c r="R85" s="121"/>
      <c r="S85" s="121"/>
      <c r="T85" s="121"/>
      <c r="U85" s="121"/>
      <c r="V85" s="121"/>
      <c r="W85" s="121"/>
      <c r="X85" s="121"/>
      <c r="Y85" s="121"/>
      <c r="Z85" s="121"/>
    </row>
    <row r="86" spans="1:26" ht="39" customHeight="1" x14ac:dyDescent="0.2">
      <c r="A86" s="135" t="s">
        <v>614</v>
      </c>
      <c r="B86" s="135" t="s">
        <v>615</v>
      </c>
      <c r="C86" s="135" t="s">
        <v>21</v>
      </c>
      <c r="D86" s="135" t="s">
        <v>616</v>
      </c>
      <c r="E86" s="137" t="s">
        <v>159</v>
      </c>
      <c r="F86" s="136">
        <v>1</v>
      </c>
      <c r="G86" s="138">
        <v>1914.37</v>
      </c>
      <c r="H86" s="138">
        <v>2406.36</v>
      </c>
      <c r="I86" s="138">
        <v>2406.36</v>
      </c>
      <c r="J86" s="121"/>
      <c r="K86" s="121"/>
      <c r="L86" s="121"/>
      <c r="M86" s="121"/>
      <c r="N86" s="121"/>
      <c r="O86" s="121"/>
      <c r="P86" s="121"/>
      <c r="Q86" s="121"/>
      <c r="R86" s="121"/>
      <c r="S86" s="121"/>
      <c r="T86" s="121"/>
      <c r="U86" s="121"/>
      <c r="V86" s="121"/>
      <c r="W86" s="121"/>
      <c r="X86" s="121"/>
      <c r="Y86" s="121"/>
      <c r="Z86" s="121"/>
    </row>
    <row r="87" spans="1:26" ht="25.5" customHeight="1" x14ac:dyDescent="0.2">
      <c r="A87" s="135" t="s">
        <v>617</v>
      </c>
      <c r="B87" s="135" t="s">
        <v>618</v>
      </c>
      <c r="C87" s="135" t="s">
        <v>21</v>
      </c>
      <c r="D87" s="135" t="s">
        <v>619</v>
      </c>
      <c r="E87" s="137" t="s">
        <v>77</v>
      </c>
      <c r="F87" s="136">
        <v>6.51</v>
      </c>
      <c r="G87" s="138">
        <v>523.28</v>
      </c>
      <c r="H87" s="138">
        <v>657.76</v>
      </c>
      <c r="I87" s="138">
        <v>4282.01</v>
      </c>
      <c r="J87" s="121"/>
      <c r="K87" s="121"/>
      <c r="L87" s="121"/>
      <c r="M87" s="121"/>
      <c r="N87" s="121"/>
      <c r="O87" s="121"/>
      <c r="P87" s="121"/>
      <c r="Q87" s="121"/>
      <c r="R87" s="121"/>
      <c r="S87" s="121"/>
      <c r="T87" s="121"/>
      <c r="U87" s="121"/>
      <c r="V87" s="121"/>
      <c r="W87" s="121"/>
      <c r="X87" s="121"/>
      <c r="Y87" s="121"/>
      <c r="Z87" s="121"/>
    </row>
    <row r="88" spans="1:26" ht="25.5" customHeight="1" x14ac:dyDescent="0.2">
      <c r="A88" s="135" t="s">
        <v>629</v>
      </c>
      <c r="B88" s="135" t="s">
        <v>630</v>
      </c>
      <c r="C88" s="135" t="s">
        <v>21</v>
      </c>
      <c r="D88" s="135" t="s">
        <v>631</v>
      </c>
      <c r="E88" s="137" t="s">
        <v>77</v>
      </c>
      <c r="F88" s="136">
        <v>17.2</v>
      </c>
      <c r="G88" s="138">
        <v>282.07</v>
      </c>
      <c r="H88" s="138">
        <v>354.56</v>
      </c>
      <c r="I88" s="138">
        <v>6098.43</v>
      </c>
      <c r="J88" s="121"/>
      <c r="K88" s="121"/>
      <c r="L88" s="121"/>
      <c r="M88" s="121"/>
      <c r="N88" s="121"/>
      <c r="O88" s="121"/>
      <c r="P88" s="121"/>
      <c r="Q88" s="121"/>
      <c r="R88" s="121"/>
      <c r="S88" s="121"/>
      <c r="T88" s="121"/>
      <c r="U88" s="121"/>
      <c r="V88" s="121"/>
      <c r="W88" s="121"/>
      <c r="X88" s="121"/>
      <c r="Y88" s="121"/>
      <c r="Z88" s="121"/>
    </row>
    <row r="89" spans="1:26" ht="24" customHeight="1" x14ac:dyDescent="0.2">
      <c r="A89" s="132" t="s">
        <v>636</v>
      </c>
      <c r="B89" s="132" t="s">
        <v>1593</v>
      </c>
      <c r="C89" s="132"/>
      <c r="D89" s="132" t="s">
        <v>637</v>
      </c>
      <c r="E89" s="144"/>
      <c r="F89" s="133">
        <v>1</v>
      </c>
      <c r="G89" s="133" t="s">
        <v>1594</v>
      </c>
      <c r="H89" s="134">
        <v>46871.78</v>
      </c>
      <c r="I89" s="134">
        <v>46871.78</v>
      </c>
      <c r="J89" s="121"/>
      <c r="K89" s="121"/>
      <c r="L89" s="121"/>
      <c r="M89" s="121"/>
      <c r="N89" s="121"/>
      <c r="O89" s="121"/>
      <c r="P89" s="121"/>
      <c r="Q89" s="121"/>
      <c r="R89" s="121"/>
      <c r="S89" s="121"/>
      <c r="T89" s="121"/>
      <c r="U89" s="121"/>
      <c r="V89" s="121"/>
      <c r="W89" s="121"/>
      <c r="X89" s="121"/>
      <c r="Y89" s="121"/>
      <c r="Z89" s="121"/>
    </row>
    <row r="90" spans="1:26" ht="39" customHeight="1" x14ac:dyDescent="0.2">
      <c r="A90" s="135" t="s">
        <v>638</v>
      </c>
      <c r="B90" s="135" t="s">
        <v>639</v>
      </c>
      <c r="C90" s="135" t="s">
        <v>21</v>
      </c>
      <c r="D90" s="135" t="s">
        <v>640</v>
      </c>
      <c r="E90" s="137" t="s">
        <v>77</v>
      </c>
      <c r="F90" s="136">
        <v>250.06</v>
      </c>
      <c r="G90" s="138">
        <v>23.65</v>
      </c>
      <c r="H90" s="138">
        <v>29.72</v>
      </c>
      <c r="I90" s="138">
        <v>7431.78</v>
      </c>
      <c r="J90" s="121"/>
      <c r="K90" s="121"/>
      <c r="L90" s="121"/>
      <c r="M90" s="121"/>
      <c r="N90" s="121"/>
      <c r="O90" s="121"/>
      <c r="P90" s="121"/>
      <c r="Q90" s="121"/>
      <c r="R90" s="121"/>
      <c r="S90" s="121"/>
      <c r="T90" s="121"/>
      <c r="U90" s="121"/>
      <c r="V90" s="121"/>
      <c r="W90" s="121"/>
      <c r="X90" s="121"/>
      <c r="Y90" s="121"/>
      <c r="Z90" s="121"/>
    </row>
    <row r="91" spans="1:26" ht="39" customHeight="1" x14ac:dyDescent="0.2">
      <c r="A91" s="135" t="s">
        <v>647</v>
      </c>
      <c r="B91" s="135" t="s">
        <v>639</v>
      </c>
      <c r="C91" s="135" t="s">
        <v>21</v>
      </c>
      <c r="D91" s="135" t="s">
        <v>640</v>
      </c>
      <c r="E91" s="137" t="s">
        <v>77</v>
      </c>
      <c r="F91" s="136">
        <v>51.8</v>
      </c>
      <c r="G91" s="138">
        <v>23.65</v>
      </c>
      <c r="H91" s="138">
        <v>29.72</v>
      </c>
      <c r="I91" s="138">
        <v>1539.49</v>
      </c>
      <c r="J91" s="121"/>
      <c r="K91" s="121"/>
      <c r="L91" s="121"/>
      <c r="M91" s="121"/>
      <c r="N91" s="121"/>
      <c r="O91" s="121"/>
      <c r="P91" s="121"/>
      <c r="Q91" s="121"/>
      <c r="R91" s="121"/>
      <c r="S91" s="121"/>
      <c r="T91" s="121"/>
      <c r="U91" s="121"/>
      <c r="V91" s="121"/>
      <c r="W91" s="121"/>
      <c r="X91" s="121"/>
      <c r="Y91" s="121"/>
      <c r="Z91" s="121"/>
    </row>
    <row r="92" spans="1:26" ht="25.5" customHeight="1" x14ac:dyDescent="0.2">
      <c r="A92" s="135" t="s">
        <v>649</v>
      </c>
      <c r="B92" s="135" t="s">
        <v>650</v>
      </c>
      <c r="C92" s="135" t="s">
        <v>21</v>
      </c>
      <c r="D92" s="135" t="s">
        <v>651</v>
      </c>
      <c r="E92" s="137" t="s">
        <v>77</v>
      </c>
      <c r="F92" s="136">
        <v>400.76</v>
      </c>
      <c r="G92" s="138">
        <v>12.04</v>
      </c>
      <c r="H92" s="138">
        <v>15.13</v>
      </c>
      <c r="I92" s="138">
        <v>6063.49</v>
      </c>
      <c r="J92" s="121"/>
      <c r="K92" s="121"/>
      <c r="L92" s="121"/>
      <c r="M92" s="121"/>
      <c r="N92" s="121"/>
      <c r="O92" s="121"/>
      <c r="P92" s="121"/>
      <c r="Q92" s="121"/>
      <c r="R92" s="121"/>
      <c r="S92" s="121"/>
      <c r="T92" s="121"/>
      <c r="U92" s="121"/>
      <c r="V92" s="121"/>
      <c r="W92" s="121"/>
      <c r="X92" s="121"/>
      <c r="Y92" s="121"/>
      <c r="Z92" s="121"/>
    </row>
    <row r="93" spans="1:26" ht="25.5" customHeight="1" x14ac:dyDescent="0.2">
      <c r="A93" s="135" t="s">
        <v>653</v>
      </c>
      <c r="B93" s="135" t="s">
        <v>654</v>
      </c>
      <c r="C93" s="135" t="s">
        <v>21</v>
      </c>
      <c r="D93" s="135" t="s">
        <v>655</v>
      </c>
      <c r="E93" s="137" t="s">
        <v>77</v>
      </c>
      <c r="F93" s="136">
        <v>400.76</v>
      </c>
      <c r="G93" s="138">
        <v>16.899999999999999</v>
      </c>
      <c r="H93" s="138">
        <v>21.24</v>
      </c>
      <c r="I93" s="138">
        <v>8512.14</v>
      </c>
      <c r="J93" s="121"/>
      <c r="K93" s="121"/>
      <c r="L93" s="121"/>
      <c r="M93" s="121"/>
      <c r="N93" s="121"/>
      <c r="O93" s="121"/>
      <c r="P93" s="121"/>
      <c r="Q93" s="121"/>
      <c r="R93" s="121"/>
      <c r="S93" s="121"/>
      <c r="T93" s="121"/>
      <c r="U93" s="121"/>
      <c r="V93" s="121"/>
      <c r="W93" s="121"/>
      <c r="X93" s="121"/>
      <c r="Y93" s="121"/>
      <c r="Z93" s="121"/>
    </row>
    <row r="94" spans="1:26" ht="25.5" customHeight="1" x14ac:dyDescent="0.2">
      <c r="A94" s="135" t="s">
        <v>660</v>
      </c>
      <c r="B94" s="135" t="s">
        <v>661</v>
      </c>
      <c r="C94" s="135" t="s">
        <v>21</v>
      </c>
      <c r="D94" s="135" t="s">
        <v>662</v>
      </c>
      <c r="E94" s="137" t="s">
        <v>77</v>
      </c>
      <c r="F94" s="136">
        <v>32.92</v>
      </c>
      <c r="G94" s="138">
        <v>10.23</v>
      </c>
      <c r="H94" s="138">
        <v>12.85</v>
      </c>
      <c r="I94" s="138">
        <v>423.02</v>
      </c>
      <c r="J94" s="121"/>
      <c r="K94" s="121"/>
      <c r="L94" s="121"/>
      <c r="M94" s="121"/>
      <c r="N94" s="121"/>
      <c r="O94" s="121"/>
      <c r="P94" s="121"/>
      <c r="Q94" s="121"/>
      <c r="R94" s="121"/>
      <c r="S94" s="121"/>
      <c r="T94" s="121"/>
      <c r="U94" s="121"/>
      <c r="V94" s="121"/>
      <c r="W94" s="121"/>
      <c r="X94" s="121"/>
      <c r="Y94" s="121"/>
      <c r="Z94" s="121"/>
    </row>
    <row r="95" spans="1:26" ht="51.75" customHeight="1" x14ac:dyDescent="0.2">
      <c r="A95" s="135" t="s">
        <v>668</v>
      </c>
      <c r="B95" s="135" t="s">
        <v>669</v>
      </c>
      <c r="C95" s="135" t="s">
        <v>21</v>
      </c>
      <c r="D95" s="135" t="s">
        <v>670</v>
      </c>
      <c r="E95" s="137" t="s">
        <v>77</v>
      </c>
      <c r="F95" s="136">
        <v>43.88</v>
      </c>
      <c r="G95" s="138">
        <v>23.04</v>
      </c>
      <c r="H95" s="138">
        <v>28.96</v>
      </c>
      <c r="I95" s="138">
        <v>1270.76</v>
      </c>
      <c r="J95" s="121"/>
      <c r="K95" s="121"/>
      <c r="L95" s="121"/>
      <c r="M95" s="121"/>
      <c r="N95" s="121"/>
      <c r="O95" s="121"/>
      <c r="P95" s="121"/>
      <c r="Q95" s="121"/>
      <c r="R95" s="121"/>
      <c r="S95" s="121"/>
      <c r="T95" s="121"/>
      <c r="U95" s="121"/>
      <c r="V95" s="121"/>
      <c r="W95" s="121"/>
      <c r="X95" s="121"/>
      <c r="Y95" s="121"/>
      <c r="Z95" s="121"/>
    </row>
    <row r="96" spans="1:26" ht="25.5" customHeight="1" x14ac:dyDescent="0.2">
      <c r="A96" s="135" t="s">
        <v>674</v>
      </c>
      <c r="B96" s="135" t="s">
        <v>675</v>
      </c>
      <c r="C96" s="135" t="s">
        <v>21</v>
      </c>
      <c r="D96" s="135" t="s">
        <v>676</v>
      </c>
      <c r="E96" s="137" t="s">
        <v>83</v>
      </c>
      <c r="F96" s="136">
        <v>52.4</v>
      </c>
      <c r="G96" s="138">
        <v>4.2300000000000004</v>
      </c>
      <c r="H96" s="138">
        <v>5.31</v>
      </c>
      <c r="I96" s="138">
        <v>278.24</v>
      </c>
      <c r="J96" s="121"/>
      <c r="K96" s="121"/>
      <c r="L96" s="121"/>
      <c r="M96" s="121"/>
      <c r="N96" s="121"/>
      <c r="O96" s="121"/>
      <c r="P96" s="121"/>
      <c r="Q96" s="121"/>
      <c r="R96" s="121"/>
      <c r="S96" s="121"/>
      <c r="T96" s="121"/>
      <c r="U96" s="121"/>
      <c r="V96" s="121"/>
      <c r="W96" s="121"/>
      <c r="X96" s="121"/>
      <c r="Y96" s="121"/>
      <c r="Z96" s="121"/>
    </row>
    <row r="97" spans="1:26" ht="39" customHeight="1" x14ac:dyDescent="0.2">
      <c r="A97" s="135" t="s">
        <v>682</v>
      </c>
      <c r="B97" s="135" t="s">
        <v>683</v>
      </c>
      <c r="C97" s="135" t="s">
        <v>21</v>
      </c>
      <c r="D97" s="135" t="s">
        <v>684</v>
      </c>
      <c r="E97" s="137" t="s">
        <v>77</v>
      </c>
      <c r="F97" s="136">
        <v>537.96</v>
      </c>
      <c r="G97" s="138">
        <v>19</v>
      </c>
      <c r="H97" s="138">
        <v>23.88</v>
      </c>
      <c r="I97" s="138">
        <v>12846.48</v>
      </c>
      <c r="J97" s="121"/>
      <c r="K97" s="121"/>
      <c r="L97" s="121"/>
      <c r="M97" s="121"/>
      <c r="N97" s="121"/>
      <c r="O97" s="121"/>
      <c r="P97" s="121"/>
      <c r="Q97" s="121"/>
      <c r="R97" s="121"/>
      <c r="S97" s="121"/>
      <c r="T97" s="121"/>
      <c r="U97" s="121"/>
      <c r="V97" s="121"/>
      <c r="W97" s="121"/>
      <c r="X97" s="121"/>
      <c r="Y97" s="121"/>
      <c r="Z97" s="121"/>
    </row>
    <row r="98" spans="1:26" ht="25.5" customHeight="1" x14ac:dyDescent="0.2">
      <c r="A98" s="135" t="s">
        <v>688</v>
      </c>
      <c r="B98" s="135" t="s">
        <v>650</v>
      </c>
      <c r="C98" s="135" t="s">
        <v>21</v>
      </c>
      <c r="D98" s="135" t="s">
        <v>651</v>
      </c>
      <c r="E98" s="137" t="s">
        <v>77</v>
      </c>
      <c r="F98" s="136">
        <v>562.22</v>
      </c>
      <c r="G98" s="138">
        <v>12.04</v>
      </c>
      <c r="H98" s="138">
        <v>15.13</v>
      </c>
      <c r="I98" s="138">
        <v>8506.3799999999992</v>
      </c>
      <c r="J98" s="121"/>
      <c r="K98" s="121"/>
      <c r="L98" s="121"/>
      <c r="M98" s="121"/>
      <c r="N98" s="121"/>
      <c r="O98" s="121"/>
      <c r="P98" s="121"/>
      <c r="Q98" s="121"/>
      <c r="R98" s="121"/>
      <c r="S98" s="121"/>
      <c r="T98" s="121"/>
      <c r="U98" s="121"/>
      <c r="V98" s="121"/>
      <c r="W98" s="121"/>
      <c r="X98" s="121"/>
      <c r="Y98" s="121"/>
      <c r="Z98" s="121"/>
    </row>
    <row r="99" spans="1:26" ht="24" customHeight="1" x14ac:dyDescent="0.2">
      <c r="A99" s="132" t="s">
        <v>690</v>
      </c>
      <c r="B99" s="132" t="s">
        <v>1593</v>
      </c>
      <c r="C99" s="132"/>
      <c r="D99" s="132" t="s">
        <v>691</v>
      </c>
      <c r="E99" s="144"/>
      <c r="F99" s="133">
        <v>1</v>
      </c>
      <c r="G99" s="133" t="s">
        <v>1594</v>
      </c>
      <c r="H99" s="134">
        <v>96852.4</v>
      </c>
      <c r="I99" s="134">
        <v>96852.4</v>
      </c>
      <c r="J99" s="121"/>
      <c r="K99" s="121"/>
      <c r="L99" s="121"/>
      <c r="M99" s="121"/>
      <c r="N99" s="121"/>
      <c r="O99" s="121"/>
      <c r="P99" s="121"/>
      <c r="Q99" s="121"/>
      <c r="R99" s="121"/>
      <c r="S99" s="121"/>
      <c r="T99" s="121"/>
      <c r="U99" s="121"/>
      <c r="V99" s="121"/>
      <c r="W99" s="121"/>
      <c r="X99" s="121"/>
      <c r="Y99" s="121"/>
      <c r="Z99" s="121"/>
    </row>
    <row r="100" spans="1:26" ht="39" customHeight="1" x14ac:dyDescent="0.2">
      <c r="A100" s="135" t="s">
        <v>692</v>
      </c>
      <c r="B100" s="135" t="s">
        <v>693</v>
      </c>
      <c r="C100" s="135" t="s">
        <v>63</v>
      </c>
      <c r="D100" s="135" t="s">
        <v>694</v>
      </c>
      <c r="E100" s="137" t="s">
        <v>363</v>
      </c>
      <c r="F100" s="136">
        <v>1</v>
      </c>
      <c r="G100" s="138">
        <v>5673.48</v>
      </c>
      <c r="H100" s="138">
        <v>7131.56</v>
      </c>
      <c r="I100" s="138">
        <v>7131.56</v>
      </c>
      <c r="J100" s="121"/>
      <c r="K100" s="121"/>
      <c r="L100" s="121"/>
      <c r="M100" s="121"/>
      <c r="N100" s="121"/>
      <c r="O100" s="121"/>
      <c r="P100" s="121"/>
      <c r="Q100" s="121"/>
      <c r="R100" s="121"/>
      <c r="S100" s="121"/>
      <c r="T100" s="121"/>
      <c r="U100" s="121"/>
      <c r="V100" s="121"/>
      <c r="W100" s="121"/>
      <c r="X100" s="121"/>
      <c r="Y100" s="121"/>
      <c r="Z100" s="121"/>
    </row>
    <row r="101" spans="1:26" ht="25.5" customHeight="1" x14ac:dyDescent="0.2">
      <c r="A101" s="135" t="s">
        <v>740</v>
      </c>
      <c r="B101" s="135" t="s">
        <v>741</v>
      </c>
      <c r="C101" s="135" t="s">
        <v>21</v>
      </c>
      <c r="D101" s="135" t="s">
        <v>742</v>
      </c>
      <c r="E101" s="137" t="s">
        <v>83</v>
      </c>
      <c r="F101" s="136">
        <v>42</v>
      </c>
      <c r="G101" s="138">
        <v>7.7</v>
      </c>
      <c r="H101" s="138">
        <v>9.67</v>
      </c>
      <c r="I101" s="138">
        <v>406.14</v>
      </c>
      <c r="J101" s="121"/>
      <c r="K101" s="121"/>
      <c r="L101" s="121"/>
      <c r="M101" s="121"/>
      <c r="N101" s="121"/>
      <c r="O101" s="121"/>
      <c r="P101" s="121"/>
      <c r="Q101" s="121"/>
      <c r="R101" s="121"/>
      <c r="S101" s="121"/>
      <c r="T101" s="121"/>
      <c r="U101" s="121"/>
      <c r="V101" s="121"/>
      <c r="W101" s="121"/>
      <c r="X101" s="121"/>
      <c r="Y101" s="121"/>
      <c r="Z101" s="121"/>
    </row>
    <row r="102" spans="1:26" ht="51.75" customHeight="1" x14ac:dyDescent="0.2">
      <c r="A102" s="135" t="s">
        <v>744</v>
      </c>
      <c r="B102" s="135" t="s">
        <v>745</v>
      </c>
      <c r="C102" s="135" t="s">
        <v>21</v>
      </c>
      <c r="D102" s="135" t="s">
        <v>746</v>
      </c>
      <c r="E102" s="137" t="s">
        <v>83</v>
      </c>
      <c r="F102" s="136">
        <v>255</v>
      </c>
      <c r="G102" s="138">
        <v>81.69</v>
      </c>
      <c r="H102" s="138">
        <v>102.68</v>
      </c>
      <c r="I102" s="138">
        <v>26183.4</v>
      </c>
      <c r="J102" s="121"/>
      <c r="K102" s="121"/>
      <c r="L102" s="121"/>
      <c r="M102" s="121"/>
      <c r="N102" s="121"/>
      <c r="O102" s="121"/>
      <c r="P102" s="121"/>
      <c r="Q102" s="121"/>
      <c r="R102" s="121"/>
      <c r="S102" s="121"/>
      <c r="T102" s="121"/>
      <c r="U102" s="121"/>
      <c r="V102" s="121"/>
      <c r="W102" s="121"/>
      <c r="X102" s="121"/>
      <c r="Y102" s="121"/>
      <c r="Z102" s="121"/>
    </row>
    <row r="103" spans="1:26" ht="51.75" customHeight="1" x14ac:dyDescent="0.2">
      <c r="A103" s="135" t="s">
        <v>752</v>
      </c>
      <c r="B103" s="135" t="s">
        <v>753</v>
      </c>
      <c r="C103" s="135" t="s">
        <v>21</v>
      </c>
      <c r="D103" s="135" t="s">
        <v>754</v>
      </c>
      <c r="E103" s="137" t="s">
        <v>83</v>
      </c>
      <c r="F103" s="136">
        <v>160</v>
      </c>
      <c r="G103" s="138">
        <v>40.520000000000003</v>
      </c>
      <c r="H103" s="138">
        <v>50.93</v>
      </c>
      <c r="I103" s="138">
        <v>8148.8</v>
      </c>
      <c r="J103" s="121"/>
      <c r="K103" s="121"/>
      <c r="L103" s="121"/>
      <c r="M103" s="121"/>
      <c r="N103" s="121"/>
      <c r="O103" s="121"/>
      <c r="P103" s="121"/>
      <c r="Q103" s="121"/>
      <c r="R103" s="121"/>
      <c r="S103" s="121"/>
      <c r="T103" s="121"/>
      <c r="U103" s="121"/>
      <c r="V103" s="121"/>
      <c r="W103" s="121"/>
      <c r="X103" s="121"/>
      <c r="Y103" s="121"/>
      <c r="Z103" s="121"/>
    </row>
    <row r="104" spans="1:26" ht="51.75" customHeight="1" x14ac:dyDescent="0.2">
      <c r="A104" s="135" t="s">
        <v>758</v>
      </c>
      <c r="B104" s="135" t="s">
        <v>759</v>
      </c>
      <c r="C104" s="135" t="s">
        <v>21</v>
      </c>
      <c r="D104" s="135" t="s">
        <v>760</v>
      </c>
      <c r="E104" s="137" t="s">
        <v>83</v>
      </c>
      <c r="F104" s="136">
        <v>15</v>
      </c>
      <c r="G104" s="138">
        <v>29.24</v>
      </c>
      <c r="H104" s="138">
        <v>36.75</v>
      </c>
      <c r="I104" s="138">
        <v>551.25</v>
      </c>
      <c r="J104" s="121"/>
      <c r="K104" s="121"/>
      <c r="L104" s="121"/>
      <c r="M104" s="121"/>
      <c r="N104" s="121"/>
      <c r="O104" s="121"/>
      <c r="P104" s="121"/>
      <c r="Q104" s="121"/>
      <c r="R104" s="121"/>
      <c r="S104" s="121"/>
      <c r="T104" s="121"/>
      <c r="U104" s="121"/>
      <c r="V104" s="121"/>
      <c r="W104" s="121"/>
      <c r="X104" s="121"/>
      <c r="Y104" s="121"/>
      <c r="Z104" s="121"/>
    </row>
    <row r="105" spans="1:26" ht="39" customHeight="1" x14ac:dyDescent="0.2">
      <c r="A105" s="135" t="s">
        <v>763</v>
      </c>
      <c r="B105" s="135" t="s">
        <v>764</v>
      </c>
      <c r="C105" s="135" t="s">
        <v>21</v>
      </c>
      <c r="D105" s="135" t="s">
        <v>765</v>
      </c>
      <c r="E105" s="137" t="s">
        <v>83</v>
      </c>
      <c r="F105" s="136">
        <v>373.55</v>
      </c>
      <c r="G105" s="138">
        <v>18.829999999999998</v>
      </c>
      <c r="H105" s="138">
        <v>23.66</v>
      </c>
      <c r="I105" s="138">
        <v>8838.19</v>
      </c>
      <c r="J105" s="121"/>
      <c r="K105" s="121"/>
      <c r="L105" s="121"/>
      <c r="M105" s="121"/>
      <c r="N105" s="121"/>
      <c r="O105" s="121"/>
      <c r="P105" s="121"/>
      <c r="Q105" s="121"/>
      <c r="R105" s="121"/>
      <c r="S105" s="121"/>
      <c r="T105" s="121"/>
      <c r="U105" s="121"/>
      <c r="V105" s="121"/>
      <c r="W105" s="121"/>
      <c r="X105" s="121"/>
      <c r="Y105" s="121"/>
      <c r="Z105" s="121"/>
    </row>
    <row r="106" spans="1:26" ht="39" customHeight="1" x14ac:dyDescent="0.2">
      <c r="A106" s="135" t="s">
        <v>771</v>
      </c>
      <c r="B106" s="135" t="s">
        <v>772</v>
      </c>
      <c r="C106" s="135" t="s">
        <v>21</v>
      </c>
      <c r="D106" s="135" t="s">
        <v>773</v>
      </c>
      <c r="E106" s="137" t="s">
        <v>83</v>
      </c>
      <c r="F106" s="136">
        <v>3</v>
      </c>
      <c r="G106" s="138">
        <v>17.79</v>
      </c>
      <c r="H106" s="138">
        <v>22.36</v>
      </c>
      <c r="I106" s="138">
        <v>67.08</v>
      </c>
      <c r="J106" s="121"/>
      <c r="K106" s="121"/>
      <c r="L106" s="121"/>
      <c r="M106" s="121"/>
      <c r="N106" s="121"/>
      <c r="O106" s="121"/>
      <c r="P106" s="121"/>
      <c r="Q106" s="121"/>
      <c r="R106" s="121"/>
      <c r="S106" s="121"/>
      <c r="T106" s="121"/>
      <c r="U106" s="121"/>
      <c r="V106" s="121"/>
      <c r="W106" s="121"/>
      <c r="X106" s="121"/>
      <c r="Y106" s="121"/>
      <c r="Z106" s="121"/>
    </row>
    <row r="107" spans="1:26" ht="39" customHeight="1" x14ac:dyDescent="0.2">
      <c r="A107" s="135" t="s">
        <v>776</v>
      </c>
      <c r="B107" s="135" t="s">
        <v>777</v>
      </c>
      <c r="C107" s="135" t="s">
        <v>21</v>
      </c>
      <c r="D107" s="135" t="s">
        <v>778</v>
      </c>
      <c r="E107" s="137" t="s">
        <v>83</v>
      </c>
      <c r="F107" s="136">
        <v>15</v>
      </c>
      <c r="G107" s="138">
        <v>11.75</v>
      </c>
      <c r="H107" s="138">
        <v>14.76</v>
      </c>
      <c r="I107" s="138">
        <v>221.4</v>
      </c>
      <c r="J107" s="121"/>
      <c r="K107" s="121"/>
      <c r="L107" s="121"/>
      <c r="M107" s="121"/>
      <c r="N107" s="121"/>
      <c r="O107" s="121"/>
      <c r="P107" s="121"/>
      <c r="Q107" s="121"/>
      <c r="R107" s="121"/>
      <c r="S107" s="121"/>
      <c r="T107" s="121"/>
      <c r="U107" s="121"/>
      <c r="V107" s="121"/>
      <c r="W107" s="121"/>
      <c r="X107" s="121"/>
      <c r="Y107" s="121"/>
      <c r="Z107" s="121"/>
    </row>
    <row r="108" spans="1:26" ht="39" customHeight="1" x14ac:dyDescent="0.2">
      <c r="A108" s="135" t="s">
        <v>781</v>
      </c>
      <c r="B108" s="135" t="s">
        <v>782</v>
      </c>
      <c r="C108" s="135" t="s">
        <v>21</v>
      </c>
      <c r="D108" s="135" t="s">
        <v>783</v>
      </c>
      <c r="E108" s="137" t="s">
        <v>83</v>
      </c>
      <c r="F108" s="136">
        <v>838.3</v>
      </c>
      <c r="G108" s="138">
        <v>4.99</v>
      </c>
      <c r="H108" s="138">
        <v>6.27</v>
      </c>
      <c r="I108" s="138">
        <v>5256.14</v>
      </c>
      <c r="J108" s="121"/>
      <c r="K108" s="121"/>
      <c r="L108" s="121"/>
      <c r="M108" s="121"/>
      <c r="N108" s="121"/>
      <c r="O108" s="121"/>
      <c r="P108" s="121"/>
      <c r="Q108" s="121"/>
      <c r="R108" s="121"/>
      <c r="S108" s="121"/>
      <c r="T108" s="121"/>
      <c r="U108" s="121"/>
      <c r="V108" s="121"/>
      <c r="W108" s="121"/>
      <c r="X108" s="121"/>
      <c r="Y108" s="121"/>
      <c r="Z108" s="121"/>
    </row>
    <row r="109" spans="1:26" ht="39" customHeight="1" x14ac:dyDescent="0.2">
      <c r="A109" s="135" t="s">
        <v>787</v>
      </c>
      <c r="B109" s="135" t="s">
        <v>788</v>
      </c>
      <c r="C109" s="135" t="s">
        <v>21</v>
      </c>
      <c r="D109" s="135" t="s">
        <v>789</v>
      </c>
      <c r="E109" s="137" t="s">
        <v>83</v>
      </c>
      <c r="F109" s="136">
        <v>200.75</v>
      </c>
      <c r="G109" s="138">
        <v>7.38</v>
      </c>
      <c r="H109" s="138">
        <v>9.27</v>
      </c>
      <c r="I109" s="138">
        <v>1860.95</v>
      </c>
      <c r="J109" s="121"/>
      <c r="K109" s="121"/>
      <c r="L109" s="121"/>
      <c r="M109" s="121"/>
      <c r="N109" s="121"/>
      <c r="O109" s="121"/>
      <c r="P109" s="121"/>
      <c r="Q109" s="121"/>
      <c r="R109" s="121"/>
      <c r="S109" s="121"/>
      <c r="T109" s="121"/>
      <c r="U109" s="121"/>
      <c r="V109" s="121"/>
      <c r="W109" s="121"/>
      <c r="X109" s="121"/>
      <c r="Y109" s="121"/>
      <c r="Z109" s="121"/>
    </row>
    <row r="110" spans="1:26" ht="39" customHeight="1" x14ac:dyDescent="0.2">
      <c r="A110" s="135" t="s">
        <v>793</v>
      </c>
      <c r="B110" s="135" t="s">
        <v>794</v>
      </c>
      <c r="C110" s="135" t="s">
        <v>21</v>
      </c>
      <c r="D110" s="135" t="s">
        <v>795</v>
      </c>
      <c r="E110" s="137" t="s">
        <v>83</v>
      </c>
      <c r="F110" s="136">
        <v>229.05</v>
      </c>
      <c r="G110" s="138">
        <v>10.45</v>
      </c>
      <c r="H110" s="138">
        <v>13.13</v>
      </c>
      <c r="I110" s="138">
        <v>3007.42</v>
      </c>
      <c r="J110" s="121"/>
      <c r="K110" s="121"/>
      <c r="L110" s="121"/>
      <c r="M110" s="121"/>
      <c r="N110" s="121"/>
      <c r="O110" s="121"/>
      <c r="P110" s="121"/>
      <c r="Q110" s="121"/>
      <c r="R110" s="121"/>
      <c r="S110" s="121"/>
      <c r="T110" s="121"/>
      <c r="U110" s="121"/>
      <c r="V110" s="121"/>
      <c r="W110" s="121"/>
      <c r="X110" s="121"/>
      <c r="Y110" s="121"/>
      <c r="Z110" s="121"/>
    </row>
    <row r="111" spans="1:26" ht="25.5" customHeight="1" x14ac:dyDescent="0.2">
      <c r="A111" s="135" t="s">
        <v>799</v>
      </c>
      <c r="B111" s="135" t="s">
        <v>704</v>
      </c>
      <c r="C111" s="135" t="s">
        <v>21</v>
      </c>
      <c r="D111" s="135" t="s">
        <v>705</v>
      </c>
      <c r="E111" s="137" t="s">
        <v>83</v>
      </c>
      <c r="F111" s="136">
        <v>85</v>
      </c>
      <c r="G111" s="138">
        <v>61.28</v>
      </c>
      <c r="H111" s="138">
        <v>77.02</v>
      </c>
      <c r="I111" s="138">
        <v>6546.7</v>
      </c>
      <c r="J111" s="121"/>
      <c r="K111" s="121"/>
      <c r="L111" s="121"/>
      <c r="M111" s="121"/>
      <c r="N111" s="121"/>
      <c r="O111" s="121"/>
      <c r="P111" s="121"/>
      <c r="Q111" s="121"/>
      <c r="R111" s="121"/>
      <c r="S111" s="121"/>
      <c r="T111" s="121"/>
      <c r="U111" s="121"/>
      <c r="V111" s="121"/>
      <c r="W111" s="121"/>
      <c r="X111" s="121"/>
      <c r="Y111" s="121"/>
      <c r="Z111" s="121"/>
    </row>
    <row r="112" spans="1:26" ht="25.5" customHeight="1" x14ac:dyDescent="0.2">
      <c r="A112" s="135" t="s">
        <v>803</v>
      </c>
      <c r="B112" s="135" t="s">
        <v>741</v>
      </c>
      <c r="C112" s="135" t="s">
        <v>21</v>
      </c>
      <c r="D112" s="135" t="s">
        <v>742</v>
      </c>
      <c r="E112" s="137" t="s">
        <v>83</v>
      </c>
      <c r="F112" s="136">
        <v>180</v>
      </c>
      <c r="G112" s="138">
        <v>7.7</v>
      </c>
      <c r="H112" s="138">
        <v>9.67</v>
      </c>
      <c r="I112" s="138">
        <v>1740.6</v>
      </c>
      <c r="J112" s="121"/>
      <c r="K112" s="121"/>
      <c r="L112" s="121"/>
      <c r="M112" s="121"/>
      <c r="N112" s="121"/>
      <c r="O112" s="121"/>
      <c r="P112" s="121"/>
      <c r="Q112" s="121"/>
      <c r="R112" s="121"/>
      <c r="S112" s="121"/>
      <c r="T112" s="121"/>
      <c r="U112" s="121"/>
      <c r="V112" s="121"/>
      <c r="W112" s="121"/>
      <c r="X112" s="121"/>
      <c r="Y112" s="121"/>
      <c r="Z112" s="121"/>
    </row>
    <row r="113" spans="1:26" ht="25.5" customHeight="1" x14ac:dyDescent="0.2">
      <c r="A113" s="135" t="s">
        <v>805</v>
      </c>
      <c r="B113" s="135" t="s">
        <v>806</v>
      </c>
      <c r="C113" s="135" t="s">
        <v>63</v>
      </c>
      <c r="D113" s="135" t="s">
        <v>807</v>
      </c>
      <c r="E113" s="137" t="s">
        <v>116</v>
      </c>
      <c r="F113" s="136">
        <v>5</v>
      </c>
      <c r="G113" s="138">
        <v>76.650000000000006</v>
      </c>
      <c r="H113" s="138">
        <v>96.34</v>
      </c>
      <c r="I113" s="138">
        <v>481.7</v>
      </c>
      <c r="J113" s="121"/>
      <c r="K113" s="121"/>
      <c r="L113" s="121"/>
      <c r="M113" s="121"/>
      <c r="N113" s="121"/>
      <c r="O113" s="121"/>
      <c r="P113" s="121"/>
      <c r="Q113" s="121"/>
      <c r="R113" s="121"/>
      <c r="S113" s="121"/>
      <c r="T113" s="121"/>
      <c r="U113" s="121"/>
      <c r="V113" s="121"/>
      <c r="W113" s="121"/>
      <c r="X113" s="121"/>
      <c r="Y113" s="121"/>
      <c r="Z113" s="121"/>
    </row>
    <row r="114" spans="1:26" ht="39" customHeight="1" x14ac:dyDescent="0.2">
      <c r="A114" s="135" t="s">
        <v>811</v>
      </c>
      <c r="B114" s="135" t="s">
        <v>812</v>
      </c>
      <c r="C114" s="135" t="s">
        <v>21</v>
      </c>
      <c r="D114" s="135" t="s">
        <v>813</v>
      </c>
      <c r="E114" s="137" t="s">
        <v>83</v>
      </c>
      <c r="F114" s="136">
        <v>85</v>
      </c>
      <c r="G114" s="138">
        <v>16.579999999999998</v>
      </c>
      <c r="H114" s="138">
        <v>20.84</v>
      </c>
      <c r="I114" s="138">
        <v>1771.4</v>
      </c>
      <c r="J114" s="121"/>
      <c r="K114" s="121"/>
      <c r="L114" s="121"/>
      <c r="M114" s="121"/>
      <c r="N114" s="121"/>
      <c r="O114" s="121"/>
      <c r="P114" s="121"/>
      <c r="Q114" s="121"/>
      <c r="R114" s="121"/>
      <c r="S114" s="121"/>
      <c r="T114" s="121"/>
      <c r="U114" s="121"/>
      <c r="V114" s="121"/>
      <c r="W114" s="121"/>
      <c r="X114" s="121"/>
      <c r="Y114" s="121"/>
      <c r="Z114" s="121"/>
    </row>
    <row r="115" spans="1:26" ht="39" customHeight="1" x14ac:dyDescent="0.2">
      <c r="A115" s="135" t="s">
        <v>816</v>
      </c>
      <c r="B115" s="135" t="s">
        <v>817</v>
      </c>
      <c r="C115" s="135" t="s">
        <v>21</v>
      </c>
      <c r="D115" s="135" t="s">
        <v>818</v>
      </c>
      <c r="E115" s="137" t="s">
        <v>83</v>
      </c>
      <c r="F115" s="136">
        <v>373.55</v>
      </c>
      <c r="G115" s="138">
        <v>9.1999999999999993</v>
      </c>
      <c r="H115" s="138">
        <v>11.56</v>
      </c>
      <c r="I115" s="138">
        <v>4318.2299999999996</v>
      </c>
      <c r="J115" s="121"/>
      <c r="K115" s="121"/>
      <c r="L115" s="121"/>
      <c r="M115" s="121"/>
      <c r="N115" s="121"/>
      <c r="O115" s="121"/>
      <c r="P115" s="121"/>
      <c r="Q115" s="121"/>
      <c r="R115" s="121"/>
      <c r="S115" s="121"/>
      <c r="T115" s="121"/>
      <c r="U115" s="121"/>
      <c r="V115" s="121"/>
      <c r="W115" s="121"/>
      <c r="X115" s="121"/>
      <c r="Y115" s="121"/>
      <c r="Z115" s="121"/>
    </row>
    <row r="116" spans="1:26" ht="39" customHeight="1" x14ac:dyDescent="0.2">
      <c r="A116" s="135" t="s">
        <v>821</v>
      </c>
      <c r="B116" s="135" t="s">
        <v>822</v>
      </c>
      <c r="C116" s="135" t="s">
        <v>21</v>
      </c>
      <c r="D116" s="135" t="s">
        <v>823</v>
      </c>
      <c r="E116" s="137" t="s">
        <v>159</v>
      </c>
      <c r="F116" s="136">
        <v>7</v>
      </c>
      <c r="G116" s="138">
        <v>26.78</v>
      </c>
      <c r="H116" s="138">
        <v>33.659999999999997</v>
      </c>
      <c r="I116" s="138">
        <v>235.62</v>
      </c>
      <c r="J116" s="121"/>
      <c r="K116" s="121"/>
      <c r="L116" s="121"/>
      <c r="M116" s="121"/>
      <c r="N116" s="121"/>
      <c r="O116" s="121"/>
      <c r="P116" s="121"/>
      <c r="Q116" s="121"/>
      <c r="R116" s="121"/>
      <c r="S116" s="121"/>
      <c r="T116" s="121"/>
      <c r="U116" s="121"/>
      <c r="V116" s="121"/>
      <c r="W116" s="121"/>
      <c r="X116" s="121"/>
      <c r="Y116" s="121"/>
      <c r="Z116" s="121"/>
    </row>
    <row r="117" spans="1:26" ht="39" customHeight="1" x14ac:dyDescent="0.2">
      <c r="A117" s="135" t="s">
        <v>827</v>
      </c>
      <c r="B117" s="135" t="s">
        <v>828</v>
      </c>
      <c r="C117" s="135" t="s">
        <v>21</v>
      </c>
      <c r="D117" s="135" t="s">
        <v>829</v>
      </c>
      <c r="E117" s="137" t="s">
        <v>83</v>
      </c>
      <c r="F117" s="136">
        <v>25</v>
      </c>
      <c r="G117" s="138">
        <v>20.07</v>
      </c>
      <c r="H117" s="138">
        <v>25.22</v>
      </c>
      <c r="I117" s="138">
        <v>630.5</v>
      </c>
      <c r="J117" s="121"/>
      <c r="K117" s="121"/>
      <c r="L117" s="121"/>
      <c r="M117" s="121"/>
      <c r="N117" s="121"/>
      <c r="O117" s="121"/>
      <c r="P117" s="121"/>
      <c r="Q117" s="121"/>
      <c r="R117" s="121"/>
      <c r="S117" s="121"/>
      <c r="T117" s="121"/>
      <c r="U117" s="121"/>
      <c r="V117" s="121"/>
      <c r="W117" s="121"/>
      <c r="X117" s="121"/>
      <c r="Y117" s="121"/>
      <c r="Z117" s="121"/>
    </row>
    <row r="118" spans="1:26" ht="39" customHeight="1" x14ac:dyDescent="0.2">
      <c r="A118" s="135" t="s">
        <v>833</v>
      </c>
      <c r="B118" s="135" t="s">
        <v>834</v>
      </c>
      <c r="C118" s="135" t="s">
        <v>21</v>
      </c>
      <c r="D118" s="135" t="s">
        <v>835</v>
      </c>
      <c r="E118" s="137" t="s">
        <v>159</v>
      </c>
      <c r="F118" s="136">
        <v>15</v>
      </c>
      <c r="G118" s="138">
        <v>45.72</v>
      </c>
      <c r="H118" s="138">
        <v>57.47</v>
      </c>
      <c r="I118" s="138">
        <v>862.05</v>
      </c>
      <c r="J118" s="121"/>
      <c r="K118" s="121"/>
      <c r="L118" s="121"/>
      <c r="M118" s="121"/>
      <c r="N118" s="121"/>
      <c r="O118" s="121"/>
      <c r="P118" s="121"/>
      <c r="Q118" s="121"/>
      <c r="R118" s="121"/>
      <c r="S118" s="121"/>
      <c r="T118" s="121"/>
      <c r="U118" s="121"/>
      <c r="V118" s="121"/>
      <c r="W118" s="121"/>
      <c r="X118" s="121"/>
      <c r="Y118" s="121"/>
      <c r="Z118" s="121"/>
    </row>
    <row r="119" spans="1:26" ht="39" customHeight="1" x14ac:dyDescent="0.2">
      <c r="A119" s="135" t="s">
        <v>840</v>
      </c>
      <c r="B119" s="135" t="s">
        <v>841</v>
      </c>
      <c r="C119" s="135" t="s">
        <v>21</v>
      </c>
      <c r="D119" s="135" t="s">
        <v>842</v>
      </c>
      <c r="E119" s="137" t="s">
        <v>159</v>
      </c>
      <c r="F119" s="136">
        <v>2</v>
      </c>
      <c r="G119" s="138">
        <v>53.07</v>
      </c>
      <c r="H119" s="138">
        <v>66.7</v>
      </c>
      <c r="I119" s="138">
        <v>133.4</v>
      </c>
      <c r="J119" s="121"/>
      <c r="K119" s="121"/>
      <c r="L119" s="121"/>
      <c r="M119" s="121"/>
      <c r="N119" s="121"/>
      <c r="O119" s="121"/>
      <c r="P119" s="121"/>
      <c r="Q119" s="121"/>
      <c r="R119" s="121"/>
      <c r="S119" s="121"/>
      <c r="T119" s="121"/>
      <c r="U119" s="121"/>
      <c r="V119" s="121"/>
      <c r="W119" s="121"/>
      <c r="X119" s="121"/>
      <c r="Y119" s="121"/>
      <c r="Z119" s="121"/>
    </row>
    <row r="120" spans="1:26" ht="39" customHeight="1" x14ac:dyDescent="0.2">
      <c r="A120" s="135" t="s">
        <v>846</v>
      </c>
      <c r="B120" s="135" t="s">
        <v>847</v>
      </c>
      <c r="C120" s="135" t="s">
        <v>21</v>
      </c>
      <c r="D120" s="135" t="s">
        <v>848</v>
      </c>
      <c r="E120" s="137" t="s">
        <v>159</v>
      </c>
      <c r="F120" s="136">
        <v>2</v>
      </c>
      <c r="G120" s="138">
        <v>57.21</v>
      </c>
      <c r="H120" s="138">
        <v>71.91</v>
      </c>
      <c r="I120" s="138">
        <v>143.82</v>
      </c>
      <c r="J120" s="121"/>
      <c r="K120" s="121"/>
      <c r="L120" s="121"/>
      <c r="M120" s="121"/>
      <c r="N120" s="121"/>
      <c r="O120" s="121"/>
      <c r="P120" s="121"/>
      <c r="Q120" s="121"/>
      <c r="R120" s="121"/>
      <c r="S120" s="121"/>
      <c r="T120" s="121"/>
      <c r="U120" s="121"/>
      <c r="V120" s="121"/>
      <c r="W120" s="121"/>
      <c r="X120" s="121"/>
      <c r="Y120" s="121"/>
      <c r="Z120" s="121"/>
    </row>
    <row r="121" spans="1:26" ht="39" customHeight="1" x14ac:dyDescent="0.2">
      <c r="A121" s="135" t="s">
        <v>851</v>
      </c>
      <c r="B121" s="135" t="s">
        <v>852</v>
      </c>
      <c r="C121" s="135" t="s">
        <v>21</v>
      </c>
      <c r="D121" s="135" t="s">
        <v>853</v>
      </c>
      <c r="E121" s="137" t="s">
        <v>159</v>
      </c>
      <c r="F121" s="136">
        <v>3</v>
      </c>
      <c r="G121" s="138">
        <v>33.24</v>
      </c>
      <c r="H121" s="138">
        <v>41.78</v>
      </c>
      <c r="I121" s="138">
        <v>125.34</v>
      </c>
      <c r="J121" s="121"/>
      <c r="K121" s="121"/>
      <c r="L121" s="121"/>
      <c r="M121" s="121"/>
      <c r="N121" s="121"/>
      <c r="O121" s="121"/>
      <c r="P121" s="121"/>
      <c r="Q121" s="121"/>
      <c r="R121" s="121"/>
      <c r="S121" s="121"/>
      <c r="T121" s="121"/>
      <c r="U121" s="121"/>
      <c r="V121" s="121"/>
      <c r="W121" s="121"/>
      <c r="X121" s="121"/>
      <c r="Y121" s="121"/>
      <c r="Z121" s="121"/>
    </row>
    <row r="122" spans="1:26" ht="39" customHeight="1" x14ac:dyDescent="0.2">
      <c r="A122" s="135" t="s">
        <v>856</v>
      </c>
      <c r="B122" s="135" t="s">
        <v>857</v>
      </c>
      <c r="C122" s="135" t="s">
        <v>21</v>
      </c>
      <c r="D122" s="135" t="s">
        <v>858</v>
      </c>
      <c r="E122" s="137" t="s">
        <v>159</v>
      </c>
      <c r="F122" s="136">
        <v>4</v>
      </c>
      <c r="G122" s="138">
        <v>35.31</v>
      </c>
      <c r="H122" s="138">
        <v>44.38</v>
      </c>
      <c r="I122" s="138">
        <v>177.52</v>
      </c>
      <c r="J122" s="121"/>
      <c r="K122" s="121"/>
      <c r="L122" s="121"/>
      <c r="M122" s="121"/>
      <c r="N122" s="121"/>
      <c r="O122" s="121"/>
      <c r="P122" s="121"/>
      <c r="Q122" s="121"/>
      <c r="R122" s="121"/>
      <c r="S122" s="121"/>
      <c r="T122" s="121"/>
      <c r="U122" s="121"/>
      <c r="V122" s="121"/>
      <c r="W122" s="121"/>
      <c r="X122" s="121"/>
      <c r="Y122" s="121"/>
      <c r="Z122" s="121"/>
    </row>
    <row r="123" spans="1:26" ht="39" customHeight="1" x14ac:dyDescent="0.2">
      <c r="A123" s="135" t="s">
        <v>861</v>
      </c>
      <c r="B123" s="135" t="s">
        <v>862</v>
      </c>
      <c r="C123" s="135" t="s">
        <v>21</v>
      </c>
      <c r="D123" s="135" t="s">
        <v>863</v>
      </c>
      <c r="E123" s="137" t="s">
        <v>159</v>
      </c>
      <c r="F123" s="136">
        <v>8</v>
      </c>
      <c r="G123" s="138">
        <v>44.75</v>
      </c>
      <c r="H123" s="138">
        <v>56.25</v>
      </c>
      <c r="I123" s="138">
        <v>450</v>
      </c>
      <c r="J123" s="121"/>
      <c r="K123" s="121"/>
      <c r="L123" s="121"/>
      <c r="M123" s="121"/>
      <c r="N123" s="121"/>
      <c r="O123" s="121"/>
      <c r="P123" s="121"/>
      <c r="Q123" s="121"/>
      <c r="R123" s="121"/>
      <c r="S123" s="121"/>
      <c r="T123" s="121"/>
      <c r="U123" s="121"/>
      <c r="V123" s="121"/>
      <c r="W123" s="121"/>
      <c r="X123" s="121"/>
      <c r="Y123" s="121"/>
      <c r="Z123" s="121"/>
    </row>
    <row r="124" spans="1:26" ht="39" customHeight="1" x14ac:dyDescent="0.2">
      <c r="A124" s="135" t="s">
        <v>866</v>
      </c>
      <c r="B124" s="135" t="s">
        <v>867</v>
      </c>
      <c r="C124" s="135" t="s">
        <v>21</v>
      </c>
      <c r="D124" s="135" t="s">
        <v>868</v>
      </c>
      <c r="E124" s="137" t="s">
        <v>159</v>
      </c>
      <c r="F124" s="136">
        <v>12</v>
      </c>
      <c r="G124" s="138">
        <v>42.68</v>
      </c>
      <c r="H124" s="138">
        <v>53.64</v>
      </c>
      <c r="I124" s="138">
        <v>643.67999999999995</v>
      </c>
      <c r="J124" s="121"/>
      <c r="K124" s="121"/>
      <c r="L124" s="121"/>
      <c r="M124" s="121"/>
      <c r="N124" s="121"/>
      <c r="O124" s="121"/>
      <c r="P124" s="121"/>
      <c r="Q124" s="121"/>
      <c r="R124" s="121"/>
      <c r="S124" s="121"/>
      <c r="T124" s="121"/>
      <c r="U124" s="121"/>
      <c r="V124" s="121"/>
      <c r="W124" s="121"/>
      <c r="X124" s="121"/>
      <c r="Y124" s="121"/>
      <c r="Z124" s="121"/>
    </row>
    <row r="125" spans="1:26" ht="39" customHeight="1" x14ac:dyDescent="0.2">
      <c r="A125" s="135" t="s">
        <v>871</v>
      </c>
      <c r="B125" s="135" t="s">
        <v>872</v>
      </c>
      <c r="C125" s="135" t="s">
        <v>21</v>
      </c>
      <c r="D125" s="135" t="s">
        <v>873</v>
      </c>
      <c r="E125" s="137" t="s">
        <v>159</v>
      </c>
      <c r="F125" s="136">
        <v>8</v>
      </c>
      <c r="G125" s="138">
        <v>28.2</v>
      </c>
      <c r="H125" s="138">
        <v>35.44</v>
      </c>
      <c r="I125" s="138">
        <v>283.52</v>
      </c>
      <c r="J125" s="121"/>
      <c r="K125" s="121"/>
      <c r="L125" s="121"/>
      <c r="M125" s="121"/>
      <c r="N125" s="121"/>
      <c r="O125" s="121"/>
      <c r="P125" s="121"/>
      <c r="Q125" s="121"/>
      <c r="R125" s="121"/>
      <c r="S125" s="121"/>
      <c r="T125" s="121"/>
      <c r="U125" s="121"/>
      <c r="V125" s="121"/>
      <c r="W125" s="121"/>
      <c r="X125" s="121"/>
      <c r="Y125" s="121"/>
      <c r="Z125" s="121"/>
    </row>
    <row r="126" spans="1:26" ht="39" customHeight="1" x14ac:dyDescent="0.2">
      <c r="A126" s="135" t="s">
        <v>876</v>
      </c>
      <c r="B126" s="135" t="s">
        <v>877</v>
      </c>
      <c r="C126" s="135" t="s">
        <v>21</v>
      </c>
      <c r="D126" s="135" t="s">
        <v>878</v>
      </c>
      <c r="E126" s="137" t="s">
        <v>159</v>
      </c>
      <c r="F126" s="136">
        <v>4</v>
      </c>
      <c r="G126" s="138">
        <v>34.31</v>
      </c>
      <c r="H126" s="138">
        <v>43.12</v>
      </c>
      <c r="I126" s="138">
        <v>172.48</v>
      </c>
      <c r="J126" s="121"/>
      <c r="K126" s="121"/>
      <c r="L126" s="121"/>
      <c r="M126" s="121"/>
      <c r="N126" s="121"/>
      <c r="O126" s="121"/>
      <c r="P126" s="121"/>
      <c r="Q126" s="121"/>
      <c r="R126" s="121"/>
      <c r="S126" s="121"/>
      <c r="T126" s="121"/>
      <c r="U126" s="121"/>
      <c r="V126" s="121"/>
      <c r="W126" s="121"/>
      <c r="X126" s="121"/>
      <c r="Y126" s="121"/>
      <c r="Z126" s="121"/>
    </row>
    <row r="127" spans="1:26" ht="39" customHeight="1" x14ac:dyDescent="0.2">
      <c r="A127" s="135" t="s">
        <v>881</v>
      </c>
      <c r="B127" s="135" t="s">
        <v>882</v>
      </c>
      <c r="C127" s="135" t="s">
        <v>21</v>
      </c>
      <c r="D127" s="135" t="s">
        <v>883</v>
      </c>
      <c r="E127" s="137" t="s">
        <v>159</v>
      </c>
      <c r="F127" s="136">
        <v>1</v>
      </c>
      <c r="G127" s="138">
        <v>63.84</v>
      </c>
      <c r="H127" s="138">
        <v>80.239999999999995</v>
      </c>
      <c r="I127" s="138">
        <v>80.239999999999995</v>
      </c>
      <c r="J127" s="121"/>
      <c r="K127" s="121"/>
      <c r="L127" s="121"/>
      <c r="M127" s="121"/>
      <c r="N127" s="121"/>
      <c r="O127" s="121"/>
      <c r="P127" s="121"/>
      <c r="Q127" s="121"/>
      <c r="R127" s="121"/>
      <c r="S127" s="121"/>
      <c r="T127" s="121"/>
      <c r="U127" s="121"/>
      <c r="V127" s="121"/>
      <c r="W127" s="121"/>
      <c r="X127" s="121"/>
      <c r="Y127" s="121"/>
      <c r="Z127" s="121"/>
    </row>
    <row r="128" spans="1:26" ht="39" customHeight="1" x14ac:dyDescent="0.2">
      <c r="A128" s="135" t="s">
        <v>886</v>
      </c>
      <c r="B128" s="135" t="s">
        <v>887</v>
      </c>
      <c r="C128" s="135" t="s">
        <v>21</v>
      </c>
      <c r="D128" s="135" t="s">
        <v>888</v>
      </c>
      <c r="E128" s="137" t="s">
        <v>159</v>
      </c>
      <c r="F128" s="136">
        <v>12</v>
      </c>
      <c r="G128" s="138">
        <v>16.440000000000001</v>
      </c>
      <c r="H128" s="138">
        <v>20.66</v>
      </c>
      <c r="I128" s="138">
        <v>247.92</v>
      </c>
      <c r="J128" s="121"/>
      <c r="K128" s="121"/>
      <c r="L128" s="121"/>
      <c r="M128" s="121"/>
      <c r="N128" s="121"/>
      <c r="O128" s="121"/>
      <c r="P128" s="121"/>
      <c r="Q128" s="121"/>
      <c r="R128" s="121"/>
      <c r="S128" s="121"/>
      <c r="T128" s="121"/>
      <c r="U128" s="121"/>
      <c r="V128" s="121"/>
      <c r="W128" s="121"/>
      <c r="X128" s="121"/>
      <c r="Y128" s="121"/>
      <c r="Z128" s="121"/>
    </row>
    <row r="129" spans="1:26" ht="39" customHeight="1" x14ac:dyDescent="0.2">
      <c r="A129" s="135" t="s">
        <v>891</v>
      </c>
      <c r="B129" s="135" t="s">
        <v>892</v>
      </c>
      <c r="C129" s="135" t="s">
        <v>63</v>
      </c>
      <c r="D129" s="135" t="s">
        <v>893</v>
      </c>
      <c r="E129" s="137" t="s">
        <v>363</v>
      </c>
      <c r="F129" s="136">
        <v>45</v>
      </c>
      <c r="G129" s="138">
        <v>83.15</v>
      </c>
      <c r="H129" s="138">
        <v>104.51</v>
      </c>
      <c r="I129" s="138">
        <v>4702.95</v>
      </c>
      <c r="J129" s="121"/>
      <c r="K129" s="121"/>
      <c r="L129" s="121"/>
      <c r="M129" s="121"/>
      <c r="N129" s="121"/>
      <c r="O129" s="121"/>
      <c r="P129" s="121"/>
      <c r="Q129" s="121"/>
      <c r="R129" s="121"/>
      <c r="S129" s="121"/>
      <c r="T129" s="121"/>
      <c r="U129" s="121"/>
      <c r="V129" s="121"/>
      <c r="W129" s="121"/>
      <c r="X129" s="121"/>
      <c r="Y129" s="121"/>
      <c r="Z129" s="121"/>
    </row>
    <row r="130" spans="1:26" ht="25.5" customHeight="1" x14ac:dyDescent="0.2">
      <c r="A130" s="135" t="s">
        <v>899</v>
      </c>
      <c r="B130" s="135" t="s">
        <v>900</v>
      </c>
      <c r="C130" s="135" t="s">
        <v>63</v>
      </c>
      <c r="D130" s="135" t="s">
        <v>901</v>
      </c>
      <c r="E130" s="137" t="s">
        <v>116</v>
      </c>
      <c r="F130" s="136">
        <v>4</v>
      </c>
      <c r="G130" s="138">
        <v>47.91</v>
      </c>
      <c r="H130" s="138">
        <v>60.22</v>
      </c>
      <c r="I130" s="138">
        <v>240.88</v>
      </c>
      <c r="J130" s="121"/>
      <c r="K130" s="121"/>
      <c r="L130" s="121"/>
      <c r="M130" s="121"/>
      <c r="N130" s="121"/>
      <c r="O130" s="121"/>
      <c r="P130" s="121"/>
      <c r="Q130" s="121"/>
      <c r="R130" s="121"/>
      <c r="S130" s="121"/>
      <c r="T130" s="121"/>
      <c r="U130" s="121"/>
      <c r="V130" s="121"/>
      <c r="W130" s="121"/>
      <c r="X130" s="121"/>
      <c r="Y130" s="121"/>
      <c r="Z130" s="121"/>
    </row>
    <row r="131" spans="1:26" ht="25.5" customHeight="1" x14ac:dyDescent="0.2">
      <c r="A131" s="135" t="s">
        <v>902</v>
      </c>
      <c r="B131" s="135" t="s">
        <v>806</v>
      </c>
      <c r="C131" s="135" t="s">
        <v>63</v>
      </c>
      <c r="D131" s="135" t="s">
        <v>807</v>
      </c>
      <c r="E131" s="137" t="s">
        <v>116</v>
      </c>
      <c r="F131" s="136">
        <v>6</v>
      </c>
      <c r="G131" s="138">
        <v>76.650000000000006</v>
      </c>
      <c r="H131" s="138">
        <v>96.34</v>
      </c>
      <c r="I131" s="138">
        <v>578.04</v>
      </c>
      <c r="J131" s="121"/>
      <c r="K131" s="121"/>
      <c r="L131" s="121"/>
      <c r="M131" s="121"/>
      <c r="N131" s="121"/>
      <c r="O131" s="121"/>
      <c r="P131" s="121"/>
      <c r="Q131" s="121"/>
      <c r="R131" s="121"/>
      <c r="S131" s="121"/>
      <c r="T131" s="121"/>
      <c r="U131" s="121"/>
      <c r="V131" s="121"/>
      <c r="W131" s="121"/>
      <c r="X131" s="121"/>
      <c r="Y131" s="121"/>
      <c r="Z131" s="121"/>
    </row>
    <row r="132" spans="1:26" ht="25.5" customHeight="1" x14ac:dyDescent="0.2">
      <c r="A132" s="135" t="s">
        <v>903</v>
      </c>
      <c r="B132" s="135" t="s">
        <v>904</v>
      </c>
      <c r="C132" s="135" t="s">
        <v>21</v>
      </c>
      <c r="D132" s="135" t="s">
        <v>905</v>
      </c>
      <c r="E132" s="137" t="s">
        <v>159</v>
      </c>
      <c r="F132" s="136">
        <v>1</v>
      </c>
      <c r="G132" s="138">
        <v>98.3</v>
      </c>
      <c r="H132" s="138">
        <v>123.56</v>
      </c>
      <c r="I132" s="138">
        <v>123.56</v>
      </c>
      <c r="J132" s="121"/>
      <c r="K132" s="121"/>
      <c r="L132" s="121"/>
      <c r="M132" s="121"/>
      <c r="N132" s="121"/>
      <c r="O132" s="121"/>
      <c r="P132" s="121"/>
      <c r="Q132" s="121"/>
      <c r="R132" s="121"/>
      <c r="S132" s="121"/>
      <c r="T132" s="121"/>
      <c r="U132" s="121"/>
      <c r="V132" s="121"/>
      <c r="W132" s="121"/>
      <c r="X132" s="121"/>
      <c r="Y132" s="121"/>
      <c r="Z132" s="121"/>
    </row>
    <row r="133" spans="1:26" ht="24" customHeight="1" x14ac:dyDescent="0.2">
      <c r="A133" s="135" t="s">
        <v>910</v>
      </c>
      <c r="B133" s="135" t="s">
        <v>911</v>
      </c>
      <c r="C133" s="135" t="s">
        <v>63</v>
      </c>
      <c r="D133" s="135" t="s">
        <v>912</v>
      </c>
      <c r="E133" s="137" t="s">
        <v>159</v>
      </c>
      <c r="F133" s="136">
        <v>1</v>
      </c>
      <c r="G133" s="138">
        <v>134.35</v>
      </c>
      <c r="H133" s="138">
        <v>168.87</v>
      </c>
      <c r="I133" s="138">
        <v>168.87</v>
      </c>
      <c r="J133" s="121"/>
      <c r="K133" s="121"/>
      <c r="L133" s="121"/>
      <c r="M133" s="121"/>
      <c r="N133" s="121"/>
      <c r="O133" s="121"/>
      <c r="P133" s="121"/>
      <c r="Q133" s="121"/>
      <c r="R133" s="121"/>
      <c r="S133" s="121"/>
      <c r="T133" s="121"/>
      <c r="U133" s="121"/>
      <c r="V133" s="121"/>
      <c r="W133" s="121"/>
      <c r="X133" s="121"/>
      <c r="Y133" s="121"/>
      <c r="Z133" s="121"/>
    </row>
    <row r="134" spans="1:26" ht="25.5" customHeight="1" x14ac:dyDescent="0.2">
      <c r="A134" s="135" t="s">
        <v>917</v>
      </c>
      <c r="B134" s="135" t="s">
        <v>918</v>
      </c>
      <c r="C134" s="135" t="s">
        <v>63</v>
      </c>
      <c r="D134" s="135" t="s">
        <v>919</v>
      </c>
      <c r="E134" s="137" t="s">
        <v>159</v>
      </c>
      <c r="F134" s="136">
        <v>1</v>
      </c>
      <c r="G134" s="138">
        <v>427.45</v>
      </c>
      <c r="H134" s="138">
        <v>537.29999999999995</v>
      </c>
      <c r="I134" s="138">
        <v>537.29999999999995</v>
      </c>
      <c r="J134" s="121"/>
      <c r="K134" s="121"/>
      <c r="L134" s="121"/>
      <c r="M134" s="121"/>
      <c r="N134" s="121"/>
      <c r="O134" s="121"/>
      <c r="P134" s="121"/>
      <c r="Q134" s="121"/>
      <c r="R134" s="121"/>
      <c r="S134" s="121"/>
      <c r="T134" s="121"/>
      <c r="U134" s="121"/>
      <c r="V134" s="121"/>
      <c r="W134" s="121"/>
      <c r="X134" s="121"/>
      <c r="Y134" s="121"/>
      <c r="Z134" s="121"/>
    </row>
    <row r="135" spans="1:26" ht="25.5" customHeight="1" x14ac:dyDescent="0.2">
      <c r="A135" s="135" t="s">
        <v>922</v>
      </c>
      <c r="B135" s="135" t="s">
        <v>923</v>
      </c>
      <c r="C135" s="135" t="s">
        <v>21</v>
      </c>
      <c r="D135" s="135" t="s">
        <v>924</v>
      </c>
      <c r="E135" s="137" t="s">
        <v>159</v>
      </c>
      <c r="F135" s="136">
        <v>5</v>
      </c>
      <c r="G135" s="138">
        <v>11.95</v>
      </c>
      <c r="H135" s="138">
        <v>15.02</v>
      </c>
      <c r="I135" s="138">
        <v>75.099999999999994</v>
      </c>
      <c r="J135" s="121"/>
      <c r="K135" s="121"/>
      <c r="L135" s="121"/>
      <c r="M135" s="121"/>
      <c r="N135" s="121"/>
      <c r="O135" s="121"/>
      <c r="P135" s="121"/>
      <c r="Q135" s="121"/>
      <c r="R135" s="121"/>
      <c r="S135" s="121"/>
      <c r="T135" s="121"/>
      <c r="U135" s="121"/>
      <c r="V135" s="121"/>
      <c r="W135" s="121"/>
      <c r="X135" s="121"/>
      <c r="Y135" s="121"/>
      <c r="Z135" s="121"/>
    </row>
    <row r="136" spans="1:26" ht="25.5" customHeight="1" x14ac:dyDescent="0.2">
      <c r="A136" s="135" t="s">
        <v>929</v>
      </c>
      <c r="B136" s="135" t="s">
        <v>930</v>
      </c>
      <c r="C136" s="135" t="s">
        <v>21</v>
      </c>
      <c r="D136" s="135" t="s">
        <v>931</v>
      </c>
      <c r="E136" s="137" t="s">
        <v>159</v>
      </c>
      <c r="F136" s="136">
        <v>12</v>
      </c>
      <c r="G136" s="138">
        <v>12.55</v>
      </c>
      <c r="H136" s="138">
        <v>15.77</v>
      </c>
      <c r="I136" s="138">
        <v>189.24</v>
      </c>
      <c r="J136" s="121"/>
      <c r="K136" s="121"/>
      <c r="L136" s="121"/>
      <c r="M136" s="121"/>
      <c r="N136" s="121"/>
      <c r="O136" s="121"/>
      <c r="P136" s="121"/>
      <c r="Q136" s="121"/>
      <c r="R136" s="121"/>
      <c r="S136" s="121"/>
      <c r="T136" s="121"/>
      <c r="U136" s="121"/>
      <c r="V136" s="121"/>
      <c r="W136" s="121"/>
      <c r="X136" s="121"/>
      <c r="Y136" s="121"/>
      <c r="Z136" s="121"/>
    </row>
    <row r="137" spans="1:26" ht="25.5" customHeight="1" x14ac:dyDescent="0.2">
      <c r="A137" s="135" t="s">
        <v>932</v>
      </c>
      <c r="B137" s="135" t="s">
        <v>933</v>
      </c>
      <c r="C137" s="135" t="s">
        <v>21</v>
      </c>
      <c r="D137" s="135" t="s">
        <v>934</v>
      </c>
      <c r="E137" s="137" t="s">
        <v>159</v>
      </c>
      <c r="F137" s="136">
        <v>1</v>
      </c>
      <c r="G137" s="138">
        <v>57.63</v>
      </c>
      <c r="H137" s="138">
        <v>72.44</v>
      </c>
      <c r="I137" s="138">
        <v>72.44</v>
      </c>
      <c r="J137" s="121"/>
      <c r="K137" s="121"/>
      <c r="L137" s="121"/>
      <c r="M137" s="121"/>
      <c r="N137" s="121"/>
      <c r="O137" s="121"/>
      <c r="P137" s="121"/>
      <c r="Q137" s="121"/>
      <c r="R137" s="121"/>
      <c r="S137" s="121"/>
      <c r="T137" s="121"/>
      <c r="U137" s="121"/>
      <c r="V137" s="121"/>
      <c r="W137" s="121"/>
      <c r="X137" s="121"/>
      <c r="Y137" s="121"/>
      <c r="Z137" s="121"/>
    </row>
    <row r="138" spans="1:26" ht="25.5" customHeight="1" x14ac:dyDescent="0.2">
      <c r="A138" s="135" t="s">
        <v>937</v>
      </c>
      <c r="B138" s="135" t="s">
        <v>938</v>
      </c>
      <c r="C138" s="135" t="s">
        <v>21</v>
      </c>
      <c r="D138" s="135" t="s">
        <v>939</v>
      </c>
      <c r="E138" s="137" t="s">
        <v>159</v>
      </c>
      <c r="F138" s="136">
        <v>19</v>
      </c>
      <c r="G138" s="138">
        <v>58.84</v>
      </c>
      <c r="H138" s="138">
        <v>73.959999999999994</v>
      </c>
      <c r="I138" s="138">
        <v>1405.24</v>
      </c>
      <c r="J138" s="121"/>
      <c r="K138" s="121"/>
      <c r="L138" s="121"/>
      <c r="M138" s="121"/>
      <c r="N138" s="121"/>
      <c r="O138" s="121"/>
      <c r="P138" s="121"/>
      <c r="Q138" s="121"/>
      <c r="R138" s="121"/>
      <c r="S138" s="121"/>
      <c r="T138" s="121"/>
      <c r="U138" s="121"/>
      <c r="V138" s="121"/>
      <c r="W138" s="121"/>
      <c r="X138" s="121"/>
      <c r="Y138" s="121"/>
      <c r="Z138" s="121"/>
    </row>
    <row r="139" spans="1:26" ht="25.5" customHeight="1" x14ac:dyDescent="0.2">
      <c r="A139" s="135" t="s">
        <v>941</v>
      </c>
      <c r="B139" s="135" t="s">
        <v>942</v>
      </c>
      <c r="C139" s="135" t="s">
        <v>21</v>
      </c>
      <c r="D139" s="135" t="s">
        <v>943</v>
      </c>
      <c r="E139" s="137" t="s">
        <v>159</v>
      </c>
      <c r="F139" s="136">
        <v>1</v>
      </c>
      <c r="G139" s="138">
        <v>61.37</v>
      </c>
      <c r="H139" s="138">
        <v>77.14</v>
      </c>
      <c r="I139" s="138">
        <v>77.14</v>
      </c>
      <c r="J139" s="121"/>
      <c r="K139" s="121"/>
      <c r="L139" s="121"/>
      <c r="M139" s="121"/>
      <c r="N139" s="121"/>
      <c r="O139" s="121"/>
      <c r="P139" s="121"/>
      <c r="Q139" s="121"/>
      <c r="R139" s="121"/>
      <c r="S139" s="121"/>
      <c r="T139" s="121"/>
      <c r="U139" s="121"/>
      <c r="V139" s="121"/>
      <c r="W139" s="121"/>
      <c r="X139" s="121"/>
      <c r="Y139" s="121"/>
      <c r="Z139" s="121"/>
    </row>
    <row r="140" spans="1:26" ht="25.5" customHeight="1" x14ac:dyDescent="0.2">
      <c r="A140" s="135" t="s">
        <v>946</v>
      </c>
      <c r="B140" s="135" t="s">
        <v>947</v>
      </c>
      <c r="C140" s="135" t="s">
        <v>21</v>
      </c>
      <c r="D140" s="135" t="s">
        <v>948</v>
      </c>
      <c r="E140" s="137" t="s">
        <v>159</v>
      </c>
      <c r="F140" s="136">
        <v>1</v>
      </c>
      <c r="G140" s="138">
        <v>64.42</v>
      </c>
      <c r="H140" s="138">
        <v>80.97</v>
      </c>
      <c r="I140" s="138">
        <v>80.97</v>
      </c>
      <c r="J140" s="121"/>
      <c r="K140" s="121"/>
      <c r="L140" s="121"/>
      <c r="M140" s="121"/>
      <c r="N140" s="121"/>
      <c r="O140" s="121"/>
      <c r="P140" s="121"/>
      <c r="Q140" s="121"/>
      <c r="R140" s="121"/>
      <c r="S140" s="121"/>
      <c r="T140" s="121"/>
      <c r="U140" s="121"/>
      <c r="V140" s="121"/>
      <c r="W140" s="121"/>
      <c r="X140" s="121"/>
      <c r="Y140" s="121"/>
      <c r="Z140" s="121"/>
    </row>
    <row r="141" spans="1:26" ht="25.5" customHeight="1" x14ac:dyDescent="0.2">
      <c r="A141" s="135" t="s">
        <v>951</v>
      </c>
      <c r="B141" s="135" t="s">
        <v>952</v>
      </c>
      <c r="C141" s="135" t="s">
        <v>21</v>
      </c>
      <c r="D141" s="135" t="s">
        <v>953</v>
      </c>
      <c r="E141" s="137" t="s">
        <v>159</v>
      </c>
      <c r="F141" s="136">
        <v>3</v>
      </c>
      <c r="G141" s="138">
        <v>61.37</v>
      </c>
      <c r="H141" s="138">
        <v>77.14</v>
      </c>
      <c r="I141" s="138">
        <v>231.42</v>
      </c>
      <c r="J141" s="121"/>
      <c r="K141" s="121"/>
      <c r="L141" s="121"/>
      <c r="M141" s="121"/>
      <c r="N141" s="121"/>
      <c r="O141" s="121"/>
      <c r="P141" s="121"/>
      <c r="Q141" s="121"/>
      <c r="R141" s="121"/>
      <c r="S141" s="121"/>
      <c r="T141" s="121"/>
      <c r="U141" s="121"/>
      <c r="V141" s="121"/>
      <c r="W141" s="121"/>
      <c r="X141" s="121"/>
      <c r="Y141" s="121"/>
      <c r="Z141" s="121"/>
    </row>
    <row r="142" spans="1:26" ht="25.5" customHeight="1" x14ac:dyDescent="0.2">
      <c r="A142" s="135" t="s">
        <v>954</v>
      </c>
      <c r="B142" s="135" t="s">
        <v>698</v>
      </c>
      <c r="C142" s="135" t="s">
        <v>21</v>
      </c>
      <c r="D142" s="135" t="s">
        <v>699</v>
      </c>
      <c r="E142" s="137" t="s">
        <v>159</v>
      </c>
      <c r="F142" s="136">
        <v>3</v>
      </c>
      <c r="G142" s="138">
        <v>75.06</v>
      </c>
      <c r="H142" s="138">
        <v>94.35</v>
      </c>
      <c r="I142" s="138">
        <v>283.05</v>
      </c>
      <c r="J142" s="121"/>
      <c r="K142" s="121"/>
      <c r="L142" s="121"/>
      <c r="M142" s="121"/>
      <c r="N142" s="121"/>
      <c r="O142" s="121"/>
      <c r="P142" s="121"/>
      <c r="Q142" s="121"/>
      <c r="R142" s="121"/>
      <c r="S142" s="121"/>
      <c r="T142" s="121"/>
      <c r="U142" s="121"/>
      <c r="V142" s="121"/>
      <c r="W142" s="121"/>
      <c r="X142" s="121"/>
      <c r="Y142" s="121"/>
      <c r="Z142" s="121"/>
    </row>
    <row r="143" spans="1:26" ht="39" customHeight="1" x14ac:dyDescent="0.2">
      <c r="A143" s="135" t="s">
        <v>957</v>
      </c>
      <c r="B143" s="135" t="s">
        <v>958</v>
      </c>
      <c r="C143" s="135" t="s">
        <v>21</v>
      </c>
      <c r="D143" s="135" t="s">
        <v>959</v>
      </c>
      <c r="E143" s="137" t="s">
        <v>159</v>
      </c>
      <c r="F143" s="136">
        <v>3</v>
      </c>
      <c r="G143" s="138">
        <v>408.92</v>
      </c>
      <c r="H143" s="138">
        <v>514.01</v>
      </c>
      <c r="I143" s="138">
        <v>1542.03</v>
      </c>
      <c r="J143" s="121"/>
      <c r="K143" s="121"/>
      <c r="L143" s="121"/>
      <c r="M143" s="121"/>
      <c r="N143" s="121"/>
      <c r="O143" s="121"/>
      <c r="P143" s="121"/>
      <c r="Q143" s="121"/>
      <c r="R143" s="121"/>
      <c r="S143" s="121"/>
      <c r="T143" s="121"/>
      <c r="U143" s="121"/>
      <c r="V143" s="121"/>
      <c r="W143" s="121"/>
      <c r="X143" s="121"/>
      <c r="Y143" s="121"/>
      <c r="Z143" s="121"/>
    </row>
    <row r="144" spans="1:26" ht="51.75" customHeight="1" x14ac:dyDescent="0.2">
      <c r="A144" s="135" t="s">
        <v>970</v>
      </c>
      <c r="B144" s="135" t="s">
        <v>971</v>
      </c>
      <c r="C144" s="135" t="s">
        <v>21</v>
      </c>
      <c r="D144" s="135" t="s">
        <v>972</v>
      </c>
      <c r="E144" s="137" t="s">
        <v>159</v>
      </c>
      <c r="F144" s="136">
        <v>1</v>
      </c>
      <c r="G144" s="138">
        <v>666.96</v>
      </c>
      <c r="H144" s="138">
        <v>838.36</v>
      </c>
      <c r="I144" s="138">
        <v>838.36</v>
      </c>
      <c r="J144" s="121"/>
      <c r="K144" s="121"/>
      <c r="L144" s="121"/>
      <c r="M144" s="121"/>
      <c r="N144" s="121"/>
      <c r="O144" s="121"/>
      <c r="P144" s="121"/>
      <c r="Q144" s="121"/>
      <c r="R144" s="121"/>
      <c r="S144" s="121"/>
      <c r="T144" s="121"/>
      <c r="U144" s="121"/>
      <c r="V144" s="121"/>
      <c r="W144" s="121"/>
      <c r="X144" s="121"/>
      <c r="Y144" s="121"/>
      <c r="Z144" s="121"/>
    </row>
    <row r="145" spans="1:26" ht="51.75" customHeight="1" x14ac:dyDescent="0.2">
      <c r="A145" s="135" t="s">
        <v>977</v>
      </c>
      <c r="B145" s="135" t="s">
        <v>978</v>
      </c>
      <c r="C145" s="135" t="s">
        <v>21</v>
      </c>
      <c r="D145" s="135" t="s">
        <v>979</v>
      </c>
      <c r="E145" s="137" t="s">
        <v>159</v>
      </c>
      <c r="F145" s="136">
        <v>2</v>
      </c>
      <c r="G145" s="138">
        <v>805.54</v>
      </c>
      <c r="H145" s="138">
        <v>1012.56</v>
      </c>
      <c r="I145" s="138">
        <v>2025.12</v>
      </c>
      <c r="J145" s="121"/>
      <c r="K145" s="121"/>
      <c r="L145" s="121"/>
      <c r="M145" s="121"/>
      <c r="N145" s="121"/>
      <c r="O145" s="121"/>
      <c r="P145" s="121"/>
      <c r="Q145" s="121"/>
      <c r="R145" s="121"/>
      <c r="S145" s="121"/>
      <c r="T145" s="121"/>
      <c r="U145" s="121"/>
      <c r="V145" s="121"/>
      <c r="W145" s="121"/>
      <c r="X145" s="121"/>
      <c r="Y145" s="121"/>
      <c r="Z145" s="121"/>
    </row>
    <row r="146" spans="1:26" ht="39" customHeight="1" x14ac:dyDescent="0.2">
      <c r="A146" s="135" t="s">
        <v>982</v>
      </c>
      <c r="B146" s="135" t="s">
        <v>983</v>
      </c>
      <c r="C146" s="135" t="s">
        <v>21</v>
      </c>
      <c r="D146" s="135" t="s">
        <v>984</v>
      </c>
      <c r="E146" s="137" t="s">
        <v>159</v>
      </c>
      <c r="F146" s="136">
        <v>45</v>
      </c>
      <c r="G146" s="138">
        <v>11.36</v>
      </c>
      <c r="H146" s="138">
        <v>14.27</v>
      </c>
      <c r="I146" s="138">
        <v>642.15</v>
      </c>
      <c r="J146" s="121"/>
      <c r="K146" s="121"/>
      <c r="L146" s="121"/>
      <c r="M146" s="121"/>
      <c r="N146" s="121"/>
      <c r="O146" s="121"/>
      <c r="P146" s="121"/>
      <c r="Q146" s="121"/>
      <c r="R146" s="121"/>
      <c r="S146" s="121"/>
      <c r="T146" s="121"/>
      <c r="U146" s="121"/>
      <c r="V146" s="121"/>
      <c r="W146" s="121"/>
      <c r="X146" s="121"/>
      <c r="Y146" s="121"/>
      <c r="Z146" s="121"/>
    </row>
    <row r="147" spans="1:26" ht="39" customHeight="1" x14ac:dyDescent="0.2">
      <c r="A147" s="135" t="s">
        <v>989</v>
      </c>
      <c r="B147" s="135" t="s">
        <v>990</v>
      </c>
      <c r="C147" s="135" t="s">
        <v>21</v>
      </c>
      <c r="D147" s="135" t="s">
        <v>991</v>
      </c>
      <c r="E147" s="137" t="s">
        <v>159</v>
      </c>
      <c r="F147" s="136">
        <v>15</v>
      </c>
      <c r="G147" s="138">
        <v>17.54</v>
      </c>
      <c r="H147" s="138">
        <v>22.04</v>
      </c>
      <c r="I147" s="138">
        <v>330.6</v>
      </c>
      <c r="J147" s="121"/>
      <c r="K147" s="121"/>
      <c r="L147" s="121"/>
      <c r="M147" s="121"/>
      <c r="N147" s="121"/>
      <c r="O147" s="121"/>
      <c r="P147" s="121"/>
      <c r="Q147" s="121"/>
      <c r="R147" s="121"/>
      <c r="S147" s="121"/>
      <c r="T147" s="121"/>
      <c r="U147" s="121"/>
      <c r="V147" s="121"/>
      <c r="W147" s="121"/>
      <c r="X147" s="121"/>
      <c r="Y147" s="121"/>
      <c r="Z147" s="121"/>
    </row>
    <row r="148" spans="1:26" ht="39" customHeight="1" x14ac:dyDescent="0.2">
      <c r="A148" s="135" t="s">
        <v>992</v>
      </c>
      <c r="B148" s="135" t="s">
        <v>993</v>
      </c>
      <c r="C148" s="135" t="s">
        <v>21</v>
      </c>
      <c r="D148" s="135" t="s">
        <v>994</v>
      </c>
      <c r="E148" s="137" t="s">
        <v>159</v>
      </c>
      <c r="F148" s="136">
        <v>30</v>
      </c>
      <c r="G148" s="138">
        <v>30.13</v>
      </c>
      <c r="H148" s="138">
        <v>37.869999999999997</v>
      </c>
      <c r="I148" s="138">
        <v>1136.0999999999999</v>
      </c>
      <c r="J148" s="121"/>
      <c r="K148" s="121"/>
      <c r="L148" s="121"/>
      <c r="M148" s="121"/>
      <c r="N148" s="121"/>
      <c r="O148" s="121"/>
      <c r="P148" s="121"/>
      <c r="Q148" s="121"/>
      <c r="R148" s="121"/>
      <c r="S148" s="121"/>
      <c r="T148" s="121"/>
      <c r="U148" s="121"/>
      <c r="V148" s="121"/>
      <c r="W148" s="121"/>
      <c r="X148" s="121"/>
      <c r="Y148" s="121"/>
      <c r="Z148" s="121"/>
    </row>
    <row r="149" spans="1:26" ht="25.5" customHeight="1" x14ac:dyDescent="0.2">
      <c r="A149" s="135" t="s">
        <v>996</v>
      </c>
      <c r="B149" s="135" t="s">
        <v>997</v>
      </c>
      <c r="C149" s="135" t="s">
        <v>21</v>
      </c>
      <c r="D149" s="135" t="s">
        <v>998</v>
      </c>
      <c r="E149" s="137" t="s">
        <v>159</v>
      </c>
      <c r="F149" s="136">
        <v>2</v>
      </c>
      <c r="G149" s="138">
        <v>39.97</v>
      </c>
      <c r="H149" s="138">
        <v>50.24</v>
      </c>
      <c r="I149" s="138">
        <v>100.48</v>
      </c>
      <c r="J149" s="121"/>
      <c r="K149" s="121"/>
      <c r="L149" s="121"/>
      <c r="M149" s="121"/>
      <c r="N149" s="121"/>
      <c r="O149" s="121"/>
      <c r="P149" s="121"/>
      <c r="Q149" s="121"/>
      <c r="R149" s="121"/>
      <c r="S149" s="121"/>
      <c r="T149" s="121"/>
      <c r="U149" s="121"/>
      <c r="V149" s="121"/>
      <c r="W149" s="121"/>
      <c r="X149" s="121"/>
      <c r="Y149" s="121"/>
      <c r="Z149" s="121"/>
    </row>
    <row r="150" spans="1:26" ht="25.5" customHeight="1" x14ac:dyDescent="0.2">
      <c r="A150" s="135" t="s">
        <v>1001</v>
      </c>
      <c r="B150" s="135" t="s">
        <v>1002</v>
      </c>
      <c r="C150" s="135" t="s">
        <v>21</v>
      </c>
      <c r="D150" s="135" t="s">
        <v>1003</v>
      </c>
      <c r="E150" s="137" t="s">
        <v>159</v>
      </c>
      <c r="F150" s="136">
        <v>73</v>
      </c>
      <c r="G150" s="138">
        <v>0.63</v>
      </c>
      <c r="H150" s="138">
        <v>0.79</v>
      </c>
      <c r="I150" s="138">
        <v>57.67</v>
      </c>
      <c r="J150" s="121"/>
      <c r="K150" s="121"/>
      <c r="L150" s="121"/>
      <c r="M150" s="121"/>
      <c r="N150" s="121"/>
      <c r="O150" s="121"/>
      <c r="P150" s="121"/>
      <c r="Q150" s="121"/>
      <c r="R150" s="121"/>
      <c r="S150" s="121"/>
      <c r="T150" s="121"/>
      <c r="U150" s="121"/>
      <c r="V150" s="121"/>
      <c r="W150" s="121"/>
      <c r="X150" s="121"/>
      <c r="Y150" s="121"/>
      <c r="Z150" s="121"/>
    </row>
    <row r="151" spans="1:26" ht="25.5" customHeight="1" x14ac:dyDescent="0.2">
      <c r="A151" s="135" t="s">
        <v>1005</v>
      </c>
      <c r="B151" s="135" t="s">
        <v>1006</v>
      </c>
      <c r="C151" s="135" t="s">
        <v>21</v>
      </c>
      <c r="D151" s="135" t="s">
        <v>1007</v>
      </c>
      <c r="E151" s="137" t="s">
        <v>83</v>
      </c>
      <c r="F151" s="136">
        <v>615</v>
      </c>
      <c r="G151" s="138">
        <v>0.67</v>
      </c>
      <c r="H151" s="138">
        <v>0.84</v>
      </c>
      <c r="I151" s="138">
        <v>516.6</v>
      </c>
      <c r="J151" s="121"/>
      <c r="K151" s="121"/>
      <c r="L151" s="121"/>
      <c r="M151" s="121"/>
      <c r="N151" s="121"/>
      <c r="O151" s="121"/>
      <c r="P151" s="121"/>
      <c r="Q151" s="121"/>
      <c r="R151" s="121"/>
      <c r="S151" s="121"/>
      <c r="T151" s="121"/>
      <c r="U151" s="121"/>
      <c r="V151" s="121"/>
      <c r="W151" s="121"/>
      <c r="X151" s="121"/>
      <c r="Y151" s="121"/>
      <c r="Z151" s="121"/>
    </row>
    <row r="152" spans="1:26" ht="25.5" customHeight="1" x14ac:dyDescent="0.2">
      <c r="A152" s="135" t="s">
        <v>1009</v>
      </c>
      <c r="B152" s="135" t="s">
        <v>1010</v>
      </c>
      <c r="C152" s="135" t="s">
        <v>21</v>
      </c>
      <c r="D152" s="135" t="s">
        <v>1011</v>
      </c>
      <c r="E152" s="137" t="s">
        <v>159</v>
      </c>
      <c r="F152" s="136">
        <v>26</v>
      </c>
      <c r="G152" s="138">
        <v>1.71</v>
      </c>
      <c r="H152" s="138">
        <v>2.14</v>
      </c>
      <c r="I152" s="138">
        <v>55.64</v>
      </c>
      <c r="J152" s="121"/>
      <c r="K152" s="121"/>
      <c r="L152" s="121"/>
      <c r="M152" s="121"/>
      <c r="N152" s="121"/>
      <c r="O152" s="121"/>
      <c r="P152" s="121"/>
      <c r="Q152" s="121"/>
      <c r="R152" s="121"/>
      <c r="S152" s="121"/>
      <c r="T152" s="121"/>
      <c r="U152" s="121"/>
      <c r="V152" s="121"/>
      <c r="W152" s="121"/>
      <c r="X152" s="121"/>
      <c r="Y152" s="121"/>
      <c r="Z152" s="121"/>
    </row>
    <row r="153" spans="1:26" ht="51.75" customHeight="1" x14ac:dyDescent="0.2">
      <c r="A153" s="135" t="s">
        <v>1596</v>
      </c>
      <c r="B153" s="135" t="s">
        <v>1013</v>
      </c>
      <c r="C153" s="135" t="s">
        <v>21</v>
      </c>
      <c r="D153" s="135" t="s">
        <v>1014</v>
      </c>
      <c r="E153" s="137" t="s">
        <v>159</v>
      </c>
      <c r="F153" s="136">
        <v>10</v>
      </c>
      <c r="G153" s="138">
        <v>9.9</v>
      </c>
      <c r="H153" s="138">
        <v>12.44</v>
      </c>
      <c r="I153" s="138">
        <v>124.4</v>
      </c>
      <c r="J153" s="121"/>
      <c r="K153" s="121"/>
      <c r="L153" s="121"/>
      <c r="M153" s="121"/>
      <c r="N153" s="121"/>
      <c r="O153" s="121"/>
      <c r="P153" s="121"/>
      <c r="Q153" s="121"/>
      <c r="R153" s="121"/>
      <c r="S153" s="121"/>
      <c r="T153" s="121"/>
      <c r="U153" s="121"/>
      <c r="V153" s="121"/>
      <c r="W153" s="121"/>
      <c r="X153" s="121"/>
      <c r="Y153" s="121"/>
      <c r="Z153" s="121"/>
    </row>
    <row r="154" spans="1:26" ht="24" customHeight="1" x14ac:dyDescent="0.2">
      <c r="A154" s="132" t="s">
        <v>1016</v>
      </c>
      <c r="B154" s="132" t="s">
        <v>1593</v>
      </c>
      <c r="C154" s="132"/>
      <c r="D154" s="132" t="s">
        <v>1017</v>
      </c>
      <c r="E154" s="144"/>
      <c r="F154" s="133">
        <v>1</v>
      </c>
      <c r="G154" s="133" t="s">
        <v>1594</v>
      </c>
      <c r="H154" s="134">
        <v>11459.2</v>
      </c>
      <c r="I154" s="134">
        <v>11459.2</v>
      </c>
      <c r="J154" s="121"/>
      <c r="K154" s="121"/>
      <c r="L154" s="121"/>
      <c r="M154" s="121"/>
      <c r="N154" s="121"/>
      <c r="O154" s="121"/>
      <c r="P154" s="121"/>
      <c r="Q154" s="121"/>
      <c r="R154" s="121"/>
      <c r="S154" s="121"/>
      <c r="T154" s="121"/>
      <c r="U154" s="121"/>
      <c r="V154" s="121"/>
      <c r="W154" s="121"/>
      <c r="X154" s="121"/>
      <c r="Y154" s="121"/>
      <c r="Z154" s="121"/>
    </row>
    <row r="155" spans="1:26" ht="39" customHeight="1" x14ac:dyDescent="0.2">
      <c r="A155" s="135" t="s">
        <v>1018</v>
      </c>
      <c r="B155" s="135" t="s">
        <v>990</v>
      </c>
      <c r="C155" s="135" t="s">
        <v>21</v>
      </c>
      <c r="D155" s="135" t="s">
        <v>991</v>
      </c>
      <c r="E155" s="137" t="s">
        <v>159</v>
      </c>
      <c r="F155" s="136">
        <v>15</v>
      </c>
      <c r="G155" s="138">
        <v>17.54</v>
      </c>
      <c r="H155" s="138">
        <v>22.04</v>
      </c>
      <c r="I155" s="138">
        <v>330.6</v>
      </c>
      <c r="J155" s="121"/>
      <c r="K155" s="121"/>
      <c r="L155" s="121"/>
      <c r="M155" s="121"/>
      <c r="N155" s="121"/>
      <c r="O155" s="121"/>
      <c r="P155" s="121"/>
      <c r="Q155" s="121"/>
      <c r="R155" s="121"/>
      <c r="S155" s="121"/>
      <c r="T155" s="121"/>
      <c r="U155" s="121"/>
      <c r="V155" s="121"/>
      <c r="W155" s="121"/>
      <c r="X155" s="121"/>
      <c r="Y155" s="121"/>
      <c r="Z155" s="121"/>
    </row>
    <row r="156" spans="1:26" ht="25.5" customHeight="1" x14ac:dyDescent="0.2">
      <c r="A156" s="135" t="s">
        <v>1019</v>
      </c>
      <c r="B156" s="135" t="s">
        <v>1020</v>
      </c>
      <c r="C156" s="135" t="s">
        <v>21</v>
      </c>
      <c r="D156" s="135" t="s">
        <v>1021</v>
      </c>
      <c r="E156" s="137" t="s">
        <v>159</v>
      </c>
      <c r="F156" s="136">
        <v>11</v>
      </c>
      <c r="G156" s="138">
        <v>32.479999999999997</v>
      </c>
      <c r="H156" s="138">
        <v>40.82</v>
      </c>
      <c r="I156" s="138">
        <v>449.02</v>
      </c>
      <c r="J156" s="121"/>
      <c r="K156" s="121"/>
      <c r="L156" s="121"/>
      <c r="M156" s="121"/>
      <c r="N156" s="121"/>
      <c r="O156" s="121"/>
      <c r="P156" s="121"/>
      <c r="Q156" s="121"/>
      <c r="R156" s="121"/>
      <c r="S156" s="121"/>
      <c r="T156" s="121"/>
      <c r="U156" s="121"/>
      <c r="V156" s="121"/>
      <c r="W156" s="121"/>
      <c r="X156" s="121"/>
      <c r="Y156" s="121"/>
      <c r="Z156" s="121"/>
    </row>
    <row r="157" spans="1:26" ht="25.5" customHeight="1" x14ac:dyDescent="0.2">
      <c r="A157" s="135" t="s">
        <v>1025</v>
      </c>
      <c r="B157" s="135" t="s">
        <v>741</v>
      </c>
      <c r="C157" s="135" t="s">
        <v>21</v>
      </c>
      <c r="D157" s="135" t="s">
        <v>742</v>
      </c>
      <c r="E157" s="137" t="s">
        <v>83</v>
      </c>
      <c r="F157" s="136">
        <v>36</v>
      </c>
      <c r="G157" s="138">
        <v>7.7</v>
      </c>
      <c r="H157" s="138">
        <v>9.67</v>
      </c>
      <c r="I157" s="138">
        <v>348.12</v>
      </c>
      <c r="J157" s="121"/>
      <c r="K157" s="121"/>
      <c r="L157" s="121"/>
      <c r="M157" s="121"/>
      <c r="N157" s="121"/>
      <c r="O157" s="121"/>
      <c r="P157" s="121"/>
      <c r="Q157" s="121"/>
      <c r="R157" s="121"/>
      <c r="S157" s="121"/>
      <c r="T157" s="121"/>
      <c r="U157" s="121"/>
      <c r="V157" s="121"/>
      <c r="W157" s="121"/>
      <c r="X157" s="121"/>
      <c r="Y157" s="121"/>
      <c r="Z157" s="121"/>
    </row>
    <row r="158" spans="1:26" ht="39" customHeight="1" x14ac:dyDescent="0.2">
      <c r="A158" s="135" t="s">
        <v>1027</v>
      </c>
      <c r="B158" s="135" t="s">
        <v>817</v>
      </c>
      <c r="C158" s="135" t="s">
        <v>21</v>
      </c>
      <c r="D158" s="135" t="s">
        <v>818</v>
      </c>
      <c r="E158" s="137" t="s">
        <v>83</v>
      </c>
      <c r="F158" s="136">
        <v>58.86</v>
      </c>
      <c r="G158" s="138">
        <v>9.1999999999999993</v>
      </c>
      <c r="H158" s="138">
        <v>11.56</v>
      </c>
      <c r="I158" s="138">
        <v>680.42</v>
      </c>
      <c r="J158" s="121"/>
      <c r="K158" s="121"/>
      <c r="L158" s="121"/>
      <c r="M158" s="121"/>
      <c r="N158" s="121"/>
      <c r="O158" s="121"/>
      <c r="P158" s="121"/>
      <c r="Q158" s="121"/>
      <c r="R158" s="121"/>
      <c r="S158" s="121"/>
      <c r="T158" s="121"/>
      <c r="U158" s="121"/>
      <c r="V158" s="121"/>
      <c r="W158" s="121"/>
      <c r="X158" s="121"/>
      <c r="Y158" s="121"/>
      <c r="Z158" s="121"/>
    </row>
    <row r="159" spans="1:26" ht="39" customHeight="1" x14ac:dyDescent="0.2">
      <c r="A159" s="135" t="s">
        <v>1029</v>
      </c>
      <c r="B159" s="135" t="s">
        <v>764</v>
      </c>
      <c r="C159" s="135" t="s">
        <v>21</v>
      </c>
      <c r="D159" s="135" t="s">
        <v>765</v>
      </c>
      <c r="E159" s="137" t="s">
        <v>83</v>
      </c>
      <c r="F159" s="136">
        <v>25</v>
      </c>
      <c r="G159" s="138">
        <v>18.829999999999998</v>
      </c>
      <c r="H159" s="138">
        <v>23.66</v>
      </c>
      <c r="I159" s="138">
        <v>591.5</v>
      </c>
      <c r="J159" s="121"/>
      <c r="K159" s="121"/>
      <c r="L159" s="121"/>
      <c r="M159" s="121"/>
      <c r="N159" s="121"/>
      <c r="O159" s="121"/>
      <c r="P159" s="121"/>
      <c r="Q159" s="121"/>
      <c r="R159" s="121"/>
      <c r="S159" s="121"/>
      <c r="T159" s="121"/>
      <c r="U159" s="121"/>
      <c r="V159" s="121"/>
      <c r="W159" s="121"/>
      <c r="X159" s="121"/>
      <c r="Y159" s="121"/>
      <c r="Z159" s="121"/>
    </row>
    <row r="160" spans="1:26" ht="25.5" customHeight="1" x14ac:dyDescent="0.2">
      <c r="A160" s="135" t="s">
        <v>1030</v>
      </c>
      <c r="B160" s="135" t="s">
        <v>1031</v>
      </c>
      <c r="C160" s="135" t="s">
        <v>21</v>
      </c>
      <c r="D160" s="135" t="s">
        <v>1032</v>
      </c>
      <c r="E160" s="137" t="s">
        <v>159</v>
      </c>
      <c r="F160" s="136">
        <v>20</v>
      </c>
      <c r="G160" s="138">
        <v>43.94</v>
      </c>
      <c r="H160" s="138">
        <v>55.23</v>
      </c>
      <c r="I160" s="138">
        <v>1104.5999999999999</v>
      </c>
      <c r="J160" s="121"/>
      <c r="K160" s="121"/>
      <c r="L160" s="121"/>
      <c r="M160" s="121"/>
      <c r="N160" s="121"/>
      <c r="O160" s="121"/>
      <c r="P160" s="121"/>
      <c r="Q160" s="121"/>
      <c r="R160" s="121"/>
      <c r="S160" s="121"/>
      <c r="T160" s="121"/>
      <c r="U160" s="121"/>
      <c r="V160" s="121"/>
      <c r="W160" s="121"/>
      <c r="X160" s="121"/>
      <c r="Y160" s="121"/>
      <c r="Z160" s="121"/>
    </row>
    <row r="161" spans="1:26" ht="25.5" customHeight="1" x14ac:dyDescent="0.2">
      <c r="A161" s="135" t="s">
        <v>1037</v>
      </c>
      <c r="B161" s="135" t="s">
        <v>1038</v>
      </c>
      <c r="C161" s="135" t="s">
        <v>21</v>
      </c>
      <c r="D161" s="135" t="s">
        <v>1039</v>
      </c>
      <c r="E161" s="137" t="s">
        <v>159</v>
      </c>
      <c r="F161" s="136">
        <v>3</v>
      </c>
      <c r="G161" s="138">
        <v>29.24</v>
      </c>
      <c r="H161" s="138">
        <v>36.75</v>
      </c>
      <c r="I161" s="138">
        <v>110.25</v>
      </c>
      <c r="J161" s="121"/>
      <c r="K161" s="121"/>
      <c r="L161" s="121"/>
      <c r="M161" s="121"/>
      <c r="N161" s="121"/>
      <c r="O161" s="121"/>
      <c r="P161" s="121"/>
      <c r="Q161" s="121"/>
      <c r="R161" s="121"/>
      <c r="S161" s="121"/>
      <c r="T161" s="121"/>
      <c r="U161" s="121"/>
      <c r="V161" s="121"/>
      <c r="W161" s="121"/>
      <c r="X161" s="121"/>
      <c r="Y161" s="121"/>
      <c r="Z161" s="121"/>
    </row>
    <row r="162" spans="1:26" ht="39" customHeight="1" x14ac:dyDescent="0.2">
      <c r="A162" s="135" t="s">
        <v>1042</v>
      </c>
      <c r="B162" s="135" t="s">
        <v>1043</v>
      </c>
      <c r="C162" s="135" t="s">
        <v>21</v>
      </c>
      <c r="D162" s="135" t="s">
        <v>1044</v>
      </c>
      <c r="E162" s="137" t="s">
        <v>83</v>
      </c>
      <c r="F162" s="136">
        <v>341.64</v>
      </c>
      <c r="G162" s="138">
        <v>12.55</v>
      </c>
      <c r="H162" s="138">
        <v>15.77</v>
      </c>
      <c r="I162" s="138">
        <v>5387.66</v>
      </c>
      <c r="J162" s="121"/>
      <c r="K162" s="121"/>
      <c r="L162" s="121"/>
      <c r="M162" s="121"/>
      <c r="N162" s="121"/>
      <c r="O162" s="121"/>
      <c r="P162" s="121"/>
      <c r="Q162" s="121"/>
      <c r="R162" s="121"/>
      <c r="S162" s="121"/>
      <c r="T162" s="121"/>
      <c r="U162" s="121"/>
      <c r="V162" s="121"/>
      <c r="W162" s="121"/>
      <c r="X162" s="121"/>
      <c r="Y162" s="121"/>
      <c r="Z162" s="121"/>
    </row>
    <row r="163" spans="1:26" ht="25.5" customHeight="1" x14ac:dyDescent="0.2">
      <c r="A163" s="135" t="s">
        <v>1048</v>
      </c>
      <c r="B163" s="135" t="s">
        <v>1049</v>
      </c>
      <c r="C163" s="135" t="s">
        <v>21</v>
      </c>
      <c r="D163" s="135" t="s">
        <v>1050</v>
      </c>
      <c r="E163" s="137" t="s">
        <v>159</v>
      </c>
      <c r="F163" s="136">
        <v>1</v>
      </c>
      <c r="G163" s="138">
        <v>570.92999999999995</v>
      </c>
      <c r="H163" s="138">
        <v>717.65</v>
      </c>
      <c r="I163" s="138">
        <v>717.65</v>
      </c>
      <c r="J163" s="121"/>
      <c r="K163" s="121"/>
      <c r="L163" s="121"/>
      <c r="M163" s="121"/>
      <c r="N163" s="121"/>
      <c r="O163" s="121"/>
      <c r="P163" s="121"/>
      <c r="Q163" s="121"/>
      <c r="R163" s="121"/>
      <c r="S163" s="121"/>
      <c r="T163" s="121"/>
      <c r="U163" s="121"/>
      <c r="V163" s="121"/>
      <c r="W163" s="121"/>
      <c r="X163" s="121"/>
      <c r="Y163" s="121"/>
      <c r="Z163" s="121"/>
    </row>
    <row r="164" spans="1:26" ht="39" customHeight="1" x14ac:dyDescent="0.2">
      <c r="A164" s="135" t="s">
        <v>1053</v>
      </c>
      <c r="B164" s="135" t="s">
        <v>1054</v>
      </c>
      <c r="C164" s="135" t="s">
        <v>63</v>
      </c>
      <c r="D164" s="135" t="s">
        <v>1055</v>
      </c>
      <c r="E164" s="137" t="s">
        <v>116</v>
      </c>
      <c r="F164" s="136">
        <v>6</v>
      </c>
      <c r="G164" s="138">
        <v>93.76</v>
      </c>
      <c r="H164" s="138">
        <v>117.85</v>
      </c>
      <c r="I164" s="138">
        <v>707.1</v>
      </c>
      <c r="J164" s="121"/>
      <c r="K164" s="121"/>
      <c r="L164" s="121"/>
      <c r="M164" s="121"/>
      <c r="N164" s="121"/>
      <c r="O164" s="121"/>
      <c r="P164" s="121"/>
      <c r="Q164" s="121"/>
      <c r="R164" s="121"/>
      <c r="S164" s="121"/>
      <c r="T164" s="121"/>
      <c r="U164" s="121"/>
      <c r="V164" s="121"/>
      <c r="W164" s="121"/>
      <c r="X164" s="121"/>
      <c r="Y164" s="121"/>
      <c r="Z164" s="121"/>
    </row>
    <row r="165" spans="1:26" ht="25.5" customHeight="1" x14ac:dyDescent="0.2">
      <c r="A165" s="135" t="s">
        <v>1058</v>
      </c>
      <c r="B165" s="135" t="s">
        <v>1059</v>
      </c>
      <c r="C165" s="135" t="s">
        <v>63</v>
      </c>
      <c r="D165" s="135" t="s">
        <v>1060</v>
      </c>
      <c r="E165" s="137" t="s">
        <v>116</v>
      </c>
      <c r="F165" s="136">
        <v>20</v>
      </c>
      <c r="G165" s="138">
        <v>34.15</v>
      </c>
      <c r="H165" s="138">
        <v>42.92</v>
      </c>
      <c r="I165" s="138">
        <v>858.4</v>
      </c>
      <c r="J165" s="121"/>
      <c r="K165" s="121"/>
      <c r="L165" s="121"/>
      <c r="M165" s="121"/>
      <c r="N165" s="121"/>
      <c r="O165" s="121"/>
      <c r="P165" s="121"/>
      <c r="Q165" s="121"/>
      <c r="R165" s="121"/>
      <c r="S165" s="121"/>
      <c r="T165" s="121"/>
      <c r="U165" s="121"/>
      <c r="V165" s="121"/>
      <c r="W165" s="121"/>
      <c r="X165" s="121"/>
      <c r="Y165" s="121"/>
      <c r="Z165" s="121"/>
    </row>
    <row r="166" spans="1:26" ht="25.5" customHeight="1" x14ac:dyDescent="0.2">
      <c r="A166" s="135" t="s">
        <v>1063</v>
      </c>
      <c r="B166" s="135" t="s">
        <v>1064</v>
      </c>
      <c r="C166" s="135" t="s">
        <v>63</v>
      </c>
      <c r="D166" s="135" t="s">
        <v>1065</v>
      </c>
      <c r="E166" s="137" t="s">
        <v>116</v>
      </c>
      <c r="F166" s="136">
        <v>3</v>
      </c>
      <c r="G166" s="138">
        <v>46.11</v>
      </c>
      <c r="H166" s="138">
        <v>57.96</v>
      </c>
      <c r="I166" s="138">
        <v>173.88</v>
      </c>
      <c r="J166" s="121"/>
      <c r="K166" s="121"/>
      <c r="L166" s="121"/>
      <c r="M166" s="121"/>
      <c r="N166" s="121"/>
      <c r="O166" s="121"/>
      <c r="P166" s="121"/>
      <c r="Q166" s="121"/>
      <c r="R166" s="121"/>
      <c r="S166" s="121"/>
      <c r="T166" s="121"/>
      <c r="U166" s="121"/>
      <c r="V166" s="121"/>
      <c r="W166" s="121"/>
      <c r="X166" s="121"/>
      <c r="Y166" s="121"/>
      <c r="Z166" s="121"/>
    </row>
    <row r="167" spans="1:26" ht="24" customHeight="1" x14ac:dyDescent="0.2">
      <c r="A167" s="132" t="s">
        <v>1068</v>
      </c>
      <c r="B167" s="132" t="s">
        <v>1593</v>
      </c>
      <c r="C167" s="132"/>
      <c r="D167" s="132" t="s">
        <v>1069</v>
      </c>
      <c r="E167" s="144"/>
      <c r="F167" s="133">
        <v>1</v>
      </c>
      <c r="G167" s="133" t="s">
        <v>1594</v>
      </c>
      <c r="H167" s="134">
        <v>51863.59</v>
      </c>
      <c r="I167" s="134">
        <v>51863.59</v>
      </c>
      <c r="J167" s="121"/>
      <c r="K167" s="121"/>
      <c r="L167" s="121"/>
      <c r="M167" s="121"/>
      <c r="N167" s="121"/>
      <c r="O167" s="121"/>
      <c r="P167" s="121"/>
      <c r="Q167" s="121"/>
      <c r="R167" s="121"/>
      <c r="S167" s="121"/>
      <c r="T167" s="121"/>
      <c r="U167" s="121"/>
      <c r="V167" s="121"/>
      <c r="W167" s="121"/>
      <c r="X167" s="121"/>
      <c r="Y167" s="121"/>
      <c r="Z167" s="121"/>
    </row>
    <row r="168" spans="1:26" ht="24" customHeight="1" x14ac:dyDescent="0.2">
      <c r="A168" s="132" t="s">
        <v>1070</v>
      </c>
      <c r="B168" s="132" t="s">
        <v>1593</v>
      </c>
      <c r="C168" s="132"/>
      <c r="D168" s="132" t="s">
        <v>1071</v>
      </c>
      <c r="E168" s="144"/>
      <c r="F168" s="133">
        <v>1</v>
      </c>
      <c r="G168" s="133" t="s">
        <v>1594</v>
      </c>
      <c r="H168" s="134">
        <v>19713.86</v>
      </c>
      <c r="I168" s="134">
        <v>19713.86</v>
      </c>
      <c r="J168" s="121"/>
      <c r="K168" s="121"/>
      <c r="L168" s="121"/>
      <c r="M168" s="121"/>
      <c r="N168" s="121"/>
      <c r="O168" s="121"/>
      <c r="P168" s="121"/>
      <c r="Q168" s="121"/>
      <c r="R168" s="121"/>
      <c r="S168" s="121"/>
      <c r="T168" s="121"/>
      <c r="U168" s="121"/>
      <c r="V168" s="121"/>
      <c r="W168" s="121"/>
      <c r="X168" s="121"/>
      <c r="Y168" s="121"/>
      <c r="Z168" s="121"/>
    </row>
    <row r="169" spans="1:26" ht="39" customHeight="1" x14ac:dyDescent="0.2">
      <c r="A169" s="135" t="s">
        <v>1072</v>
      </c>
      <c r="B169" s="135" t="s">
        <v>1073</v>
      </c>
      <c r="C169" s="135" t="s">
        <v>21</v>
      </c>
      <c r="D169" s="135" t="s">
        <v>1074</v>
      </c>
      <c r="E169" s="137" t="s">
        <v>159</v>
      </c>
      <c r="F169" s="136">
        <v>4</v>
      </c>
      <c r="G169" s="138">
        <v>347.88</v>
      </c>
      <c r="H169" s="138">
        <v>437.28</v>
      </c>
      <c r="I169" s="138">
        <v>1749.12</v>
      </c>
      <c r="J169" s="121"/>
      <c r="K169" s="121"/>
      <c r="L169" s="121"/>
      <c r="M169" s="121"/>
      <c r="N169" s="121"/>
      <c r="O169" s="121"/>
      <c r="P169" s="121"/>
      <c r="Q169" s="121"/>
      <c r="R169" s="121"/>
      <c r="S169" s="121"/>
      <c r="T169" s="121"/>
      <c r="U169" s="121"/>
      <c r="V169" s="121"/>
      <c r="W169" s="121"/>
      <c r="X169" s="121"/>
      <c r="Y169" s="121"/>
      <c r="Z169" s="121"/>
    </row>
    <row r="170" spans="1:26" ht="25.5" customHeight="1" x14ac:dyDescent="0.2">
      <c r="A170" s="135" t="s">
        <v>1079</v>
      </c>
      <c r="B170" s="135" t="s">
        <v>1080</v>
      </c>
      <c r="C170" s="135" t="s">
        <v>63</v>
      </c>
      <c r="D170" s="135" t="s">
        <v>1081</v>
      </c>
      <c r="E170" s="137" t="s">
        <v>116</v>
      </c>
      <c r="F170" s="136">
        <v>2</v>
      </c>
      <c r="G170" s="138">
        <v>657.29</v>
      </c>
      <c r="H170" s="138">
        <v>826.21</v>
      </c>
      <c r="I170" s="138">
        <v>1652.42</v>
      </c>
      <c r="J170" s="121"/>
      <c r="K170" s="121"/>
      <c r="L170" s="121"/>
      <c r="M170" s="121"/>
      <c r="N170" s="121"/>
      <c r="O170" s="121"/>
      <c r="P170" s="121"/>
      <c r="Q170" s="121"/>
      <c r="R170" s="121"/>
      <c r="S170" s="121"/>
      <c r="T170" s="121"/>
      <c r="U170" s="121"/>
      <c r="V170" s="121"/>
      <c r="W170" s="121"/>
      <c r="X170" s="121"/>
      <c r="Y170" s="121"/>
      <c r="Z170" s="121"/>
    </row>
    <row r="171" spans="1:26" ht="39" customHeight="1" x14ac:dyDescent="0.2">
      <c r="A171" s="135" t="s">
        <v>1092</v>
      </c>
      <c r="B171" s="135" t="s">
        <v>1093</v>
      </c>
      <c r="C171" s="135" t="s">
        <v>21</v>
      </c>
      <c r="D171" s="135" t="s">
        <v>1094</v>
      </c>
      <c r="E171" s="137" t="s">
        <v>159</v>
      </c>
      <c r="F171" s="136">
        <v>1</v>
      </c>
      <c r="G171" s="138">
        <v>207.86</v>
      </c>
      <c r="H171" s="138">
        <v>261.27999999999997</v>
      </c>
      <c r="I171" s="138">
        <v>261.27999999999997</v>
      </c>
      <c r="J171" s="121"/>
      <c r="K171" s="121"/>
      <c r="L171" s="121"/>
      <c r="M171" s="121"/>
      <c r="N171" s="121"/>
      <c r="O171" s="121"/>
      <c r="P171" s="121"/>
      <c r="Q171" s="121"/>
      <c r="R171" s="121"/>
      <c r="S171" s="121"/>
      <c r="T171" s="121"/>
      <c r="U171" s="121"/>
      <c r="V171" s="121"/>
      <c r="W171" s="121"/>
      <c r="X171" s="121"/>
      <c r="Y171" s="121"/>
      <c r="Z171" s="121"/>
    </row>
    <row r="172" spans="1:26" ht="39" customHeight="1" x14ac:dyDescent="0.2">
      <c r="A172" s="135" t="s">
        <v>1097</v>
      </c>
      <c r="B172" s="135" t="s">
        <v>1082</v>
      </c>
      <c r="C172" s="135" t="s">
        <v>21</v>
      </c>
      <c r="D172" s="135" t="s">
        <v>1083</v>
      </c>
      <c r="E172" s="137" t="s">
        <v>159</v>
      </c>
      <c r="F172" s="136">
        <v>6</v>
      </c>
      <c r="G172" s="138">
        <v>73.680000000000007</v>
      </c>
      <c r="H172" s="138">
        <v>92.61</v>
      </c>
      <c r="I172" s="138">
        <v>555.66</v>
      </c>
      <c r="J172" s="121"/>
      <c r="K172" s="121"/>
      <c r="L172" s="121"/>
      <c r="M172" s="121"/>
      <c r="N172" s="121"/>
      <c r="O172" s="121"/>
      <c r="P172" s="121"/>
      <c r="Q172" s="121"/>
      <c r="R172" s="121"/>
      <c r="S172" s="121"/>
      <c r="T172" s="121"/>
      <c r="U172" s="121"/>
      <c r="V172" s="121"/>
      <c r="W172" s="121"/>
      <c r="X172" s="121"/>
      <c r="Y172" s="121"/>
      <c r="Z172" s="121"/>
    </row>
    <row r="173" spans="1:26" ht="39" customHeight="1" x14ac:dyDescent="0.2">
      <c r="A173" s="135" t="s">
        <v>1102</v>
      </c>
      <c r="B173" s="135" t="s">
        <v>1103</v>
      </c>
      <c r="C173" s="135" t="s">
        <v>21</v>
      </c>
      <c r="D173" s="135" t="s">
        <v>1104</v>
      </c>
      <c r="E173" s="137" t="s">
        <v>159</v>
      </c>
      <c r="F173" s="136">
        <v>1</v>
      </c>
      <c r="G173" s="138">
        <v>79.5</v>
      </c>
      <c r="H173" s="138">
        <v>99.93</v>
      </c>
      <c r="I173" s="138">
        <v>99.93</v>
      </c>
      <c r="J173" s="121"/>
      <c r="K173" s="121"/>
      <c r="L173" s="121"/>
      <c r="M173" s="121"/>
      <c r="N173" s="121"/>
      <c r="O173" s="121"/>
      <c r="P173" s="121"/>
      <c r="Q173" s="121"/>
      <c r="R173" s="121"/>
      <c r="S173" s="121"/>
      <c r="T173" s="121"/>
      <c r="U173" s="121"/>
      <c r="V173" s="121"/>
      <c r="W173" s="121"/>
      <c r="X173" s="121"/>
      <c r="Y173" s="121"/>
      <c r="Z173" s="121"/>
    </row>
    <row r="174" spans="1:26" ht="25.5" customHeight="1" x14ac:dyDescent="0.2">
      <c r="A174" s="135" t="s">
        <v>1107</v>
      </c>
      <c r="B174" s="135" t="s">
        <v>1084</v>
      </c>
      <c r="C174" s="135" t="s">
        <v>21</v>
      </c>
      <c r="D174" s="135" t="s">
        <v>1085</v>
      </c>
      <c r="E174" s="137" t="s">
        <v>159</v>
      </c>
      <c r="F174" s="136">
        <v>7</v>
      </c>
      <c r="G174" s="138">
        <v>224.86</v>
      </c>
      <c r="H174" s="138">
        <v>282.64</v>
      </c>
      <c r="I174" s="138">
        <v>1978.48</v>
      </c>
      <c r="J174" s="121"/>
      <c r="K174" s="121"/>
      <c r="L174" s="121"/>
      <c r="M174" s="121"/>
      <c r="N174" s="121"/>
      <c r="O174" s="121"/>
      <c r="P174" s="121"/>
      <c r="Q174" s="121"/>
      <c r="R174" s="121"/>
      <c r="S174" s="121"/>
      <c r="T174" s="121"/>
      <c r="U174" s="121"/>
      <c r="V174" s="121"/>
      <c r="W174" s="121"/>
      <c r="X174" s="121"/>
      <c r="Y174" s="121"/>
      <c r="Z174" s="121"/>
    </row>
    <row r="175" spans="1:26" ht="39" customHeight="1" x14ac:dyDescent="0.2">
      <c r="A175" s="135" t="s">
        <v>1110</v>
      </c>
      <c r="B175" s="135" t="s">
        <v>1111</v>
      </c>
      <c r="C175" s="135" t="s">
        <v>21</v>
      </c>
      <c r="D175" s="135" t="s">
        <v>1112</v>
      </c>
      <c r="E175" s="137" t="s">
        <v>159</v>
      </c>
      <c r="F175" s="136">
        <v>5</v>
      </c>
      <c r="G175" s="138">
        <v>10.85</v>
      </c>
      <c r="H175" s="138">
        <v>13.63</v>
      </c>
      <c r="I175" s="138">
        <v>68.150000000000006</v>
      </c>
      <c r="J175" s="121"/>
      <c r="K175" s="121"/>
      <c r="L175" s="121"/>
      <c r="M175" s="121"/>
      <c r="N175" s="121"/>
      <c r="O175" s="121"/>
      <c r="P175" s="121"/>
      <c r="Q175" s="121"/>
      <c r="R175" s="121"/>
      <c r="S175" s="121"/>
      <c r="T175" s="121"/>
      <c r="U175" s="121"/>
      <c r="V175" s="121"/>
      <c r="W175" s="121"/>
      <c r="X175" s="121"/>
      <c r="Y175" s="121"/>
      <c r="Z175" s="121"/>
    </row>
    <row r="176" spans="1:26" ht="39" customHeight="1" x14ac:dyDescent="0.2">
      <c r="A176" s="135" t="s">
        <v>1127</v>
      </c>
      <c r="B176" s="135" t="s">
        <v>1128</v>
      </c>
      <c r="C176" s="135" t="s">
        <v>21</v>
      </c>
      <c r="D176" s="135" t="s">
        <v>1129</v>
      </c>
      <c r="E176" s="137" t="s">
        <v>159</v>
      </c>
      <c r="F176" s="136">
        <v>2</v>
      </c>
      <c r="G176" s="138">
        <v>11.6</v>
      </c>
      <c r="H176" s="138">
        <v>14.58</v>
      </c>
      <c r="I176" s="138">
        <v>29.16</v>
      </c>
      <c r="J176" s="121"/>
      <c r="K176" s="121"/>
      <c r="L176" s="121"/>
      <c r="M176" s="121"/>
      <c r="N176" s="121"/>
      <c r="O176" s="121"/>
      <c r="P176" s="121"/>
      <c r="Q176" s="121"/>
      <c r="R176" s="121"/>
      <c r="S176" s="121"/>
      <c r="T176" s="121"/>
      <c r="U176" s="121"/>
      <c r="V176" s="121"/>
      <c r="W176" s="121"/>
      <c r="X176" s="121"/>
      <c r="Y176" s="121"/>
      <c r="Z176" s="121"/>
    </row>
    <row r="177" spans="1:26" ht="39" customHeight="1" x14ac:dyDescent="0.2">
      <c r="A177" s="135" t="s">
        <v>1132</v>
      </c>
      <c r="B177" s="135" t="s">
        <v>1133</v>
      </c>
      <c r="C177" s="135" t="s">
        <v>21</v>
      </c>
      <c r="D177" s="135" t="s">
        <v>1134</v>
      </c>
      <c r="E177" s="137" t="s">
        <v>159</v>
      </c>
      <c r="F177" s="136">
        <v>1</v>
      </c>
      <c r="G177" s="138">
        <v>21.56</v>
      </c>
      <c r="H177" s="138">
        <v>27.1</v>
      </c>
      <c r="I177" s="138">
        <v>27.1</v>
      </c>
      <c r="J177" s="121"/>
      <c r="K177" s="121"/>
      <c r="L177" s="121"/>
      <c r="M177" s="121"/>
      <c r="N177" s="121"/>
      <c r="O177" s="121"/>
      <c r="P177" s="121"/>
      <c r="Q177" s="121"/>
      <c r="R177" s="121"/>
      <c r="S177" s="121"/>
      <c r="T177" s="121"/>
      <c r="U177" s="121"/>
      <c r="V177" s="121"/>
      <c r="W177" s="121"/>
      <c r="X177" s="121"/>
      <c r="Y177" s="121"/>
      <c r="Z177" s="121"/>
    </row>
    <row r="178" spans="1:26" ht="39" customHeight="1" x14ac:dyDescent="0.2">
      <c r="A178" s="135" t="s">
        <v>1137</v>
      </c>
      <c r="B178" s="135" t="s">
        <v>1138</v>
      </c>
      <c r="C178" s="135" t="s">
        <v>21</v>
      </c>
      <c r="D178" s="135" t="s">
        <v>1139</v>
      </c>
      <c r="E178" s="137" t="s">
        <v>159</v>
      </c>
      <c r="F178" s="136">
        <v>19</v>
      </c>
      <c r="G178" s="138">
        <v>5.14</v>
      </c>
      <c r="H178" s="138">
        <v>6.46</v>
      </c>
      <c r="I178" s="138">
        <v>122.74</v>
      </c>
      <c r="J178" s="121"/>
      <c r="K178" s="121"/>
      <c r="L178" s="121"/>
      <c r="M178" s="121"/>
      <c r="N178" s="121"/>
      <c r="O178" s="121"/>
      <c r="P178" s="121"/>
      <c r="Q178" s="121"/>
      <c r="R178" s="121"/>
      <c r="S178" s="121"/>
      <c r="T178" s="121"/>
      <c r="U178" s="121"/>
      <c r="V178" s="121"/>
      <c r="W178" s="121"/>
      <c r="X178" s="121"/>
      <c r="Y178" s="121"/>
      <c r="Z178" s="121"/>
    </row>
    <row r="179" spans="1:26" ht="39" customHeight="1" x14ac:dyDescent="0.2">
      <c r="A179" s="135" t="s">
        <v>1142</v>
      </c>
      <c r="B179" s="135" t="s">
        <v>1143</v>
      </c>
      <c r="C179" s="135" t="s">
        <v>21</v>
      </c>
      <c r="D179" s="135" t="s">
        <v>1144</v>
      </c>
      <c r="E179" s="137" t="s">
        <v>159</v>
      </c>
      <c r="F179" s="136">
        <v>6</v>
      </c>
      <c r="G179" s="138">
        <v>7.76</v>
      </c>
      <c r="H179" s="138">
        <v>9.75</v>
      </c>
      <c r="I179" s="138">
        <v>58.5</v>
      </c>
      <c r="J179" s="121"/>
      <c r="K179" s="121"/>
      <c r="L179" s="121"/>
      <c r="M179" s="121"/>
      <c r="N179" s="121"/>
      <c r="O179" s="121"/>
      <c r="P179" s="121"/>
      <c r="Q179" s="121"/>
      <c r="R179" s="121"/>
      <c r="S179" s="121"/>
      <c r="T179" s="121"/>
      <c r="U179" s="121"/>
      <c r="V179" s="121"/>
      <c r="W179" s="121"/>
      <c r="X179" s="121"/>
      <c r="Y179" s="121"/>
      <c r="Z179" s="121"/>
    </row>
    <row r="180" spans="1:26" ht="39" customHeight="1" x14ac:dyDescent="0.2">
      <c r="A180" s="135" t="s">
        <v>1147</v>
      </c>
      <c r="B180" s="135" t="s">
        <v>1148</v>
      </c>
      <c r="C180" s="135" t="s">
        <v>21</v>
      </c>
      <c r="D180" s="135" t="s">
        <v>1149</v>
      </c>
      <c r="E180" s="137" t="s">
        <v>159</v>
      </c>
      <c r="F180" s="136">
        <v>7</v>
      </c>
      <c r="G180" s="138">
        <v>12.09</v>
      </c>
      <c r="H180" s="138">
        <v>15.19</v>
      </c>
      <c r="I180" s="138">
        <v>106.33</v>
      </c>
      <c r="J180" s="121"/>
      <c r="K180" s="121"/>
      <c r="L180" s="121"/>
      <c r="M180" s="121"/>
      <c r="N180" s="121"/>
      <c r="O180" s="121"/>
      <c r="P180" s="121"/>
      <c r="Q180" s="121"/>
      <c r="R180" s="121"/>
      <c r="S180" s="121"/>
      <c r="T180" s="121"/>
      <c r="U180" s="121"/>
      <c r="V180" s="121"/>
      <c r="W180" s="121"/>
      <c r="X180" s="121"/>
      <c r="Y180" s="121"/>
      <c r="Z180" s="121"/>
    </row>
    <row r="181" spans="1:26" ht="39" customHeight="1" x14ac:dyDescent="0.2">
      <c r="A181" s="135" t="s">
        <v>1152</v>
      </c>
      <c r="B181" s="135" t="s">
        <v>1153</v>
      </c>
      <c r="C181" s="135" t="s">
        <v>21</v>
      </c>
      <c r="D181" s="135" t="s">
        <v>1154</v>
      </c>
      <c r="E181" s="137" t="s">
        <v>159</v>
      </c>
      <c r="F181" s="136">
        <v>8</v>
      </c>
      <c r="G181" s="138">
        <v>13.4</v>
      </c>
      <c r="H181" s="138">
        <v>16.84</v>
      </c>
      <c r="I181" s="138">
        <v>134.72</v>
      </c>
      <c r="J181" s="121"/>
      <c r="K181" s="121"/>
      <c r="L181" s="121"/>
      <c r="M181" s="121"/>
      <c r="N181" s="121"/>
      <c r="O181" s="121"/>
      <c r="P181" s="121"/>
      <c r="Q181" s="121"/>
      <c r="R181" s="121"/>
      <c r="S181" s="121"/>
      <c r="T181" s="121"/>
      <c r="U181" s="121"/>
      <c r="V181" s="121"/>
      <c r="W181" s="121"/>
      <c r="X181" s="121"/>
      <c r="Y181" s="121"/>
      <c r="Z181" s="121"/>
    </row>
    <row r="182" spans="1:26" ht="39" customHeight="1" x14ac:dyDescent="0.2">
      <c r="A182" s="135" t="s">
        <v>1157</v>
      </c>
      <c r="B182" s="135" t="s">
        <v>1158</v>
      </c>
      <c r="C182" s="135" t="s">
        <v>21</v>
      </c>
      <c r="D182" s="135" t="s">
        <v>1159</v>
      </c>
      <c r="E182" s="137" t="s">
        <v>159</v>
      </c>
      <c r="F182" s="136">
        <v>10</v>
      </c>
      <c r="G182" s="138">
        <v>14.65</v>
      </c>
      <c r="H182" s="138">
        <v>18.41</v>
      </c>
      <c r="I182" s="138">
        <v>184.1</v>
      </c>
      <c r="J182" s="121"/>
      <c r="K182" s="121"/>
      <c r="L182" s="121"/>
      <c r="M182" s="121"/>
      <c r="N182" s="121"/>
      <c r="O182" s="121"/>
      <c r="P182" s="121"/>
      <c r="Q182" s="121"/>
      <c r="R182" s="121"/>
      <c r="S182" s="121"/>
      <c r="T182" s="121"/>
      <c r="U182" s="121"/>
      <c r="V182" s="121"/>
      <c r="W182" s="121"/>
      <c r="X182" s="121"/>
      <c r="Y182" s="121"/>
      <c r="Z182" s="121"/>
    </row>
    <row r="183" spans="1:26" ht="39" customHeight="1" x14ac:dyDescent="0.2">
      <c r="A183" s="135" t="s">
        <v>1162</v>
      </c>
      <c r="B183" s="135" t="s">
        <v>1163</v>
      </c>
      <c r="C183" s="135" t="s">
        <v>21</v>
      </c>
      <c r="D183" s="135" t="s">
        <v>1164</v>
      </c>
      <c r="E183" s="137" t="s">
        <v>159</v>
      </c>
      <c r="F183" s="136">
        <v>8</v>
      </c>
      <c r="G183" s="138">
        <v>19.55</v>
      </c>
      <c r="H183" s="138">
        <v>24.57</v>
      </c>
      <c r="I183" s="138">
        <v>196.56</v>
      </c>
      <c r="J183" s="121"/>
      <c r="K183" s="121"/>
      <c r="L183" s="121"/>
      <c r="M183" s="121"/>
      <c r="N183" s="121"/>
      <c r="O183" s="121"/>
      <c r="P183" s="121"/>
      <c r="Q183" s="121"/>
      <c r="R183" s="121"/>
      <c r="S183" s="121"/>
      <c r="T183" s="121"/>
      <c r="U183" s="121"/>
      <c r="V183" s="121"/>
      <c r="W183" s="121"/>
      <c r="X183" s="121"/>
      <c r="Y183" s="121"/>
      <c r="Z183" s="121"/>
    </row>
    <row r="184" spans="1:26" ht="39" customHeight="1" x14ac:dyDescent="0.2">
      <c r="A184" s="135" t="s">
        <v>1167</v>
      </c>
      <c r="B184" s="135" t="s">
        <v>1168</v>
      </c>
      <c r="C184" s="135" t="s">
        <v>21</v>
      </c>
      <c r="D184" s="135" t="s">
        <v>1169</v>
      </c>
      <c r="E184" s="137" t="s">
        <v>159</v>
      </c>
      <c r="F184" s="136">
        <v>1</v>
      </c>
      <c r="G184" s="138">
        <v>27.68</v>
      </c>
      <c r="H184" s="138">
        <v>34.79</v>
      </c>
      <c r="I184" s="138">
        <v>34.79</v>
      </c>
      <c r="J184" s="121"/>
      <c r="K184" s="121"/>
      <c r="L184" s="121"/>
      <c r="M184" s="121"/>
      <c r="N184" s="121"/>
      <c r="O184" s="121"/>
      <c r="P184" s="121"/>
      <c r="Q184" s="121"/>
      <c r="R184" s="121"/>
      <c r="S184" s="121"/>
      <c r="T184" s="121"/>
      <c r="U184" s="121"/>
      <c r="V184" s="121"/>
      <c r="W184" s="121"/>
      <c r="X184" s="121"/>
      <c r="Y184" s="121"/>
      <c r="Z184" s="121"/>
    </row>
    <row r="185" spans="1:26" ht="51.75" customHeight="1" x14ac:dyDescent="0.2">
      <c r="A185" s="135" t="s">
        <v>1172</v>
      </c>
      <c r="B185" s="135" t="s">
        <v>1173</v>
      </c>
      <c r="C185" s="135" t="s">
        <v>21</v>
      </c>
      <c r="D185" s="135" t="s">
        <v>1174</v>
      </c>
      <c r="E185" s="137" t="s">
        <v>159</v>
      </c>
      <c r="F185" s="136">
        <v>2</v>
      </c>
      <c r="G185" s="138">
        <v>6.45</v>
      </c>
      <c r="H185" s="138">
        <v>8.1</v>
      </c>
      <c r="I185" s="138">
        <v>16.2</v>
      </c>
      <c r="J185" s="121"/>
      <c r="K185" s="121"/>
      <c r="L185" s="121"/>
      <c r="M185" s="121"/>
      <c r="N185" s="121"/>
      <c r="O185" s="121"/>
      <c r="P185" s="121"/>
      <c r="Q185" s="121"/>
      <c r="R185" s="121"/>
      <c r="S185" s="121"/>
      <c r="T185" s="121"/>
      <c r="U185" s="121"/>
      <c r="V185" s="121"/>
      <c r="W185" s="121"/>
      <c r="X185" s="121"/>
      <c r="Y185" s="121"/>
      <c r="Z185" s="121"/>
    </row>
    <row r="186" spans="1:26" ht="51.75" customHeight="1" x14ac:dyDescent="0.2">
      <c r="A186" s="135" t="s">
        <v>1177</v>
      </c>
      <c r="B186" s="135" t="s">
        <v>1178</v>
      </c>
      <c r="C186" s="135" t="s">
        <v>21</v>
      </c>
      <c r="D186" s="135" t="s">
        <v>1179</v>
      </c>
      <c r="E186" s="137" t="s">
        <v>159</v>
      </c>
      <c r="F186" s="136">
        <v>4</v>
      </c>
      <c r="G186" s="138">
        <v>10.43</v>
      </c>
      <c r="H186" s="138">
        <v>13.11</v>
      </c>
      <c r="I186" s="138">
        <v>52.44</v>
      </c>
      <c r="J186" s="121"/>
      <c r="K186" s="121"/>
      <c r="L186" s="121"/>
      <c r="M186" s="121"/>
      <c r="N186" s="121"/>
      <c r="O186" s="121"/>
      <c r="P186" s="121"/>
      <c r="Q186" s="121"/>
      <c r="R186" s="121"/>
      <c r="S186" s="121"/>
      <c r="T186" s="121"/>
      <c r="U186" s="121"/>
      <c r="V186" s="121"/>
      <c r="W186" s="121"/>
      <c r="X186" s="121"/>
      <c r="Y186" s="121"/>
      <c r="Z186" s="121"/>
    </row>
    <row r="187" spans="1:26" ht="51.75" customHeight="1" x14ac:dyDescent="0.2">
      <c r="A187" s="135" t="s">
        <v>1182</v>
      </c>
      <c r="B187" s="135" t="s">
        <v>1183</v>
      </c>
      <c r="C187" s="135" t="s">
        <v>21</v>
      </c>
      <c r="D187" s="135" t="s">
        <v>1184</v>
      </c>
      <c r="E187" s="137" t="s">
        <v>159</v>
      </c>
      <c r="F187" s="136">
        <v>4</v>
      </c>
      <c r="G187" s="138">
        <v>21.79</v>
      </c>
      <c r="H187" s="138">
        <v>27.39</v>
      </c>
      <c r="I187" s="138">
        <v>109.56</v>
      </c>
      <c r="J187" s="121"/>
      <c r="K187" s="121"/>
      <c r="L187" s="121"/>
      <c r="M187" s="121"/>
      <c r="N187" s="121"/>
      <c r="O187" s="121"/>
      <c r="P187" s="121"/>
      <c r="Q187" s="121"/>
      <c r="R187" s="121"/>
      <c r="S187" s="121"/>
      <c r="T187" s="121"/>
      <c r="U187" s="121"/>
      <c r="V187" s="121"/>
      <c r="W187" s="121"/>
      <c r="X187" s="121"/>
      <c r="Y187" s="121"/>
      <c r="Z187" s="121"/>
    </row>
    <row r="188" spans="1:26" ht="51.75" customHeight="1" x14ac:dyDescent="0.2">
      <c r="A188" s="135" t="s">
        <v>1187</v>
      </c>
      <c r="B188" s="135" t="s">
        <v>1188</v>
      </c>
      <c r="C188" s="135" t="s">
        <v>21</v>
      </c>
      <c r="D188" s="135" t="s">
        <v>1189</v>
      </c>
      <c r="E188" s="137" t="s">
        <v>159</v>
      </c>
      <c r="F188" s="136">
        <v>8</v>
      </c>
      <c r="G188" s="138">
        <v>23.14</v>
      </c>
      <c r="H188" s="138">
        <v>29.08</v>
      </c>
      <c r="I188" s="138">
        <v>232.64</v>
      </c>
      <c r="J188" s="121"/>
      <c r="K188" s="121"/>
      <c r="L188" s="121"/>
      <c r="M188" s="121"/>
      <c r="N188" s="121"/>
      <c r="O188" s="121"/>
      <c r="P188" s="121"/>
      <c r="Q188" s="121"/>
      <c r="R188" s="121"/>
      <c r="S188" s="121"/>
      <c r="T188" s="121"/>
      <c r="U188" s="121"/>
      <c r="V188" s="121"/>
      <c r="W188" s="121"/>
      <c r="X188" s="121"/>
      <c r="Y188" s="121"/>
      <c r="Z188" s="121"/>
    </row>
    <row r="189" spans="1:26" ht="51.75" customHeight="1" x14ac:dyDescent="0.2">
      <c r="A189" s="135" t="s">
        <v>1192</v>
      </c>
      <c r="B189" s="135" t="s">
        <v>1193</v>
      </c>
      <c r="C189" s="135" t="s">
        <v>21</v>
      </c>
      <c r="D189" s="135" t="s">
        <v>1194</v>
      </c>
      <c r="E189" s="137" t="s">
        <v>159</v>
      </c>
      <c r="F189" s="136">
        <v>6</v>
      </c>
      <c r="G189" s="138">
        <v>30.97</v>
      </c>
      <c r="H189" s="138">
        <v>38.92</v>
      </c>
      <c r="I189" s="138">
        <v>233.52</v>
      </c>
      <c r="J189" s="121"/>
      <c r="K189" s="121"/>
      <c r="L189" s="121"/>
      <c r="M189" s="121"/>
      <c r="N189" s="121"/>
      <c r="O189" s="121"/>
      <c r="P189" s="121"/>
      <c r="Q189" s="121"/>
      <c r="R189" s="121"/>
      <c r="S189" s="121"/>
      <c r="T189" s="121"/>
      <c r="U189" s="121"/>
      <c r="V189" s="121"/>
      <c r="W189" s="121"/>
      <c r="X189" s="121"/>
      <c r="Y189" s="121"/>
      <c r="Z189" s="121"/>
    </row>
    <row r="190" spans="1:26" ht="25.5" customHeight="1" x14ac:dyDescent="0.2">
      <c r="A190" s="135" t="s">
        <v>1197</v>
      </c>
      <c r="B190" s="135" t="s">
        <v>1198</v>
      </c>
      <c r="C190" s="135" t="s">
        <v>21</v>
      </c>
      <c r="D190" s="135" t="s">
        <v>1199</v>
      </c>
      <c r="E190" s="137" t="s">
        <v>159</v>
      </c>
      <c r="F190" s="136">
        <v>3</v>
      </c>
      <c r="G190" s="138">
        <v>36.18</v>
      </c>
      <c r="H190" s="138">
        <v>45.47</v>
      </c>
      <c r="I190" s="138">
        <v>136.41</v>
      </c>
      <c r="J190" s="121"/>
      <c r="K190" s="121"/>
      <c r="L190" s="121"/>
      <c r="M190" s="121"/>
      <c r="N190" s="121"/>
      <c r="O190" s="121"/>
      <c r="P190" s="121"/>
      <c r="Q190" s="121"/>
      <c r="R190" s="121"/>
      <c r="S190" s="121"/>
      <c r="T190" s="121"/>
      <c r="U190" s="121"/>
      <c r="V190" s="121"/>
      <c r="W190" s="121"/>
      <c r="X190" s="121"/>
      <c r="Y190" s="121"/>
      <c r="Z190" s="121"/>
    </row>
    <row r="191" spans="1:26" ht="25.5" customHeight="1" x14ac:dyDescent="0.2">
      <c r="A191" s="135" t="s">
        <v>1204</v>
      </c>
      <c r="B191" s="135" t="s">
        <v>1205</v>
      </c>
      <c r="C191" s="135" t="s">
        <v>21</v>
      </c>
      <c r="D191" s="135" t="s">
        <v>1206</v>
      </c>
      <c r="E191" s="137" t="s">
        <v>159</v>
      </c>
      <c r="F191" s="136">
        <v>3</v>
      </c>
      <c r="G191" s="138">
        <v>50.97</v>
      </c>
      <c r="H191" s="138">
        <v>64.06</v>
      </c>
      <c r="I191" s="138">
        <v>192.18</v>
      </c>
      <c r="J191" s="121"/>
      <c r="K191" s="121"/>
      <c r="L191" s="121"/>
      <c r="M191" s="121"/>
      <c r="N191" s="121"/>
      <c r="O191" s="121"/>
      <c r="P191" s="121"/>
      <c r="Q191" s="121"/>
      <c r="R191" s="121"/>
      <c r="S191" s="121"/>
      <c r="T191" s="121"/>
      <c r="U191" s="121"/>
      <c r="V191" s="121"/>
      <c r="W191" s="121"/>
      <c r="X191" s="121"/>
      <c r="Y191" s="121"/>
      <c r="Z191" s="121"/>
    </row>
    <row r="192" spans="1:26" ht="39" customHeight="1" x14ac:dyDescent="0.2">
      <c r="A192" s="135" t="s">
        <v>1209</v>
      </c>
      <c r="B192" s="135" t="s">
        <v>1210</v>
      </c>
      <c r="C192" s="135" t="s">
        <v>21</v>
      </c>
      <c r="D192" s="135" t="s">
        <v>1211</v>
      </c>
      <c r="E192" s="137" t="s">
        <v>159</v>
      </c>
      <c r="F192" s="136">
        <v>2</v>
      </c>
      <c r="G192" s="138">
        <v>73.599999999999994</v>
      </c>
      <c r="H192" s="138">
        <v>92.51</v>
      </c>
      <c r="I192" s="138">
        <v>185.02</v>
      </c>
      <c r="J192" s="121"/>
      <c r="K192" s="121"/>
      <c r="L192" s="121"/>
      <c r="M192" s="121"/>
      <c r="N192" s="121"/>
      <c r="O192" s="121"/>
      <c r="P192" s="121"/>
      <c r="Q192" s="121"/>
      <c r="R192" s="121"/>
      <c r="S192" s="121"/>
      <c r="T192" s="121"/>
      <c r="U192" s="121"/>
      <c r="V192" s="121"/>
      <c r="W192" s="121"/>
      <c r="X192" s="121"/>
      <c r="Y192" s="121"/>
      <c r="Z192" s="121"/>
    </row>
    <row r="193" spans="1:26" ht="39" customHeight="1" x14ac:dyDescent="0.2">
      <c r="A193" s="135" t="s">
        <v>1216</v>
      </c>
      <c r="B193" s="135" t="s">
        <v>1217</v>
      </c>
      <c r="C193" s="135" t="s">
        <v>21</v>
      </c>
      <c r="D193" s="135" t="s">
        <v>1218</v>
      </c>
      <c r="E193" s="137" t="s">
        <v>159</v>
      </c>
      <c r="F193" s="136">
        <v>6</v>
      </c>
      <c r="G193" s="138">
        <v>128.79</v>
      </c>
      <c r="H193" s="138">
        <v>161.88</v>
      </c>
      <c r="I193" s="138">
        <v>971.28</v>
      </c>
      <c r="J193" s="121"/>
      <c r="K193" s="121"/>
      <c r="L193" s="121"/>
      <c r="M193" s="121"/>
      <c r="N193" s="121"/>
      <c r="O193" s="121"/>
      <c r="P193" s="121"/>
      <c r="Q193" s="121"/>
      <c r="R193" s="121"/>
      <c r="S193" s="121"/>
      <c r="T193" s="121"/>
      <c r="U193" s="121"/>
      <c r="V193" s="121"/>
      <c r="W193" s="121"/>
      <c r="X193" s="121"/>
      <c r="Y193" s="121"/>
      <c r="Z193" s="121"/>
    </row>
    <row r="194" spans="1:26" ht="39" customHeight="1" x14ac:dyDescent="0.2">
      <c r="A194" s="135" t="s">
        <v>1221</v>
      </c>
      <c r="B194" s="135" t="s">
        <v>1222</v>
      </c>
      <c r="C194" s="135" t="s">
        <v>21</v>
      </c>
      <c r="D194" s="135" t="s">
        <v>1223</v>
      </c>
      <c r="E194" s="137" t="s">
        <v>159</v>
      </c>
      <c r="F194" s="136">
        <v>6</v>
      </c>
      <c r="G194" s="138">
        <v>215.24</v>
      </c>
      <c r="H194" s="138">
        <v>270.55</v>
      </c>
      <c r="I194" s="138">
        <v>1623.3</v>
      </c>
      <c r="J194" s="121"/>
      <c r="K194" s="121"/>
      <c r="L194" s="121"/>
      <c r="M194" s="121"/>
      <c r="N194" s="121"/>
      <c r="O194" s="121"/>
      <c r="P194" s="121"/>
      <c r="Q194" s="121"/>
      <c r="R194" s="121"/>
      <c r="S194" s="121"/>
      <c r="T194" s="121"/>
      <c r="U194" s="121"/>
      <c r="V194" s="121"/>
      <c r="W194" s="121"/>
      <c r="X194" s="121"/>
      <c r="Y194" s="121"/>
      <c r="Z194" s="121"/>
    </row>
    <row r="195" spans="1:26" ht="39" customHeight="1" x14ac:dyDescent="0.2">
      <c r="A195" s="135" t="s">
        <v>1226</v>
      </c>
      <c r="B195" s="135" t="s">
        <v>1227</v>
      </c>
      <c r="C195" s="135" t="s">
        <v>21</v>
      </c>
      <c r="D195" s="135" t="s">
        <v>1228</v>
      </c>
      <c r="E195" s="137" t="s">
        <v>83</v>
      </c>
      <c r="F195" s="136">
        <v>66</v>
      </c>
      <c r="G195" s="138">
        <v>21.62</v>
      </c>
      <c r="H195" s="138">
        <v>27.17</v>
      </c>
      <c r="I195" s="138">
        <v>1793.22</v>
      </c>
      <c r="J195" s="121"/>
      <c r="K195" s="121"/>
      <c r="L195" s="121"/>
      <c r="M195" s="121"/>
      <c r="N195" s="121"/>
      <c r="O195" s="121"/>
      <c r="P195" s="121"/>
      <c r="Q195" s="121"/>
      <c r="R195" s="121"/>
      <c r="S195" s="121"/>
      <c r="T195" s="121"/>
      <c r="U195" s="121"/>
      <c r="V195" s="121"/>
      <c r="W195" s="121"/>
      <c r="X195" s="121"/>
      <c r="Y195" s="121"/>
      <c r="Z195" s="121"/>
    </row>
    <row r="196" spans="1:26" ht="39" customHeight="1" x14ac:dyDescent="0.2">
      <c r="A196" s="135" t="s">
        <v>1232</v>
      </c>
      <c r="B196" s="135" t="s">
        <v>1233</v>
      </c>
      <c r="C196" s="135" t="s">
        <v>21</v>
      </c>
      <c r="D196" s="135" t="s">
        <v>1234</v>
      </c>
      <c r="E196" s="137" t="s">
        <v>83</v>
      </c>
      <c r="F196" s="136">
        <v>18</v>
      </c>
      <c r="G196" s="138">
        <v>29.4</v>
      </c>
      <c r="H196" s="138">
        <v>36.950000000000003</v>
      </c>
      <c r="I196" s="138">
        <v>665.1</v>
      </c>
      <c r="J196" s="121"/>
      <c r="K196" s="121"/>
      <c r="L196" s="121"/>
      <c r="M196" s="121"/>
      <c r="N196" s="121"/>
      <c r="O196" s="121"/>
      <c r="P196" s="121"/>
      <c r="Q196" s="121"/>
      <c r="R196" s="121"/>
      <c r="S196" s="121"/>
      <c r="T196" s="121"/>
      <c r="U196" s="121"/>
      <c r="V196" s="121"/>
      <c r="W196" s="121"/>
      <c r="X196" s="121"/>
      <c r="Y196" s="121"/>
      <c r="Z196" s="121"/>
    </row>
    <row r="197" spans="1:26" ht="39" customHeight="1" x14ac:dyDescent="0.2">
      <c r="A197" s="135" t="s">
        <v>1238</v>
      </c>
      <c r="B197" s="135" t="s">
        <v>1239</v>
      </c>
      <c r="C197" s="135" t="s">
        <v>21</v>
      </c>
      <c r="D197" s="135" t="s">
        <v>1240</v>
      </c>
      <c r="E197" s="137" t="s">
        <v>83</v>
      </c>
      <c r="F197" s="136">
        <v>15</v>
      </c>
      <c r="G197" s="138">
        <v>23.16</v>
      </c>
      <c r="H197" s="138">
        <v>29.11</v>
      </c>
      <c r="I197" s="138">
        <v>436.65</v>
      </c>
      <c r="J197" s="121"/>
      <c r="K197" s="121"/>
      <c r="L197" s="121"/>
      <c r="M197" s="121"/>
      <c r="N197" s="121"/>
      <c r="O197" s="121"/>
      <c r="P197" s="121"/>
      <c r="Q197" s="121"/>
      <c r="R197" s="121"/>
      <c r="S197" s="121"/>
      <c r="T197" s="121"/>
      <c r="U197" s="121"/>
      <c r="V197" s="121"/>
      <c r="W197" s="121"/>
      <c r="X197" s="121"/>
      <c r="Y197" s="121"/>
      <c r="Z197" s="121"/>
    </row>
    <row r="198" spans="1:26" ht="25.5" customHeight="1" x14ac:dyDescent="0.2">
      <c r="A198" s="135" t="s">
        <v>1243</v>
      </c>
      <c r="B198" s="135" t="s">
        <v>1244</v>
      </c>
      <c r="C198" s="135" t="s">
        <v>21</v>
      </c>
      <c r="D198" s="135" t="s">
        <v>1245</v>
      </c>
      <c r="E198" s="137" t="s">
        <v>83</v>
      </c>
      <c r="F198" s="136">
        <v>27</v>
      </c>
      <c r="G198" s="138">
        <v>15.52</v>
      </c>
      <c r="H198" s="138">
        <v>19.5</v>
      </c>
      <c r="I198" s="138">
        <v>526.5</v>
      </c>
      <c r="J198" s="121"/>
      <c r="K198" s="121"/>
      <c r="L198" s="121"/>
      <c r="M198" s="121"/>
      <c r="N198" s="121"/>
      <c r="O198" s="121"/>
      <c r="P198" s="121"/>
      <c r="Q198" s="121"/>
      <c r="R198" s="121"/>
      <c r="S198" s="121"/>
      <c r="T198" s="121"/>
      <c r="U198" s="121"/>
      <c r="V198" s="121"/>
      <c r="W198" s="121"/>
      <c r="X198" s="121"/>
      <c r="Y198" s="121"/>
      <c r="Z198" s="121"/>
    </row>
    <row r="199" spans="1:26" ht="25.5" customHeight="1" x14ac:dyDescent="0.2">
      <c r="A199" s="135" t="s">
        <v>1249</v>
      </c>
      <c r="B199" s="135" t="s">
        <v>1250</v>
      </c>
      <c r="C199" s="135" t="s">
        <v>21</v>
      </c>
      <c r="D199" s="135" t="s">
        <v>1251</v>
      </c>
      <c r="E199" s="137" t="s">
        <v>159</v>
      </c>
      <c r="F199" s="136">
        <v>2</v>
      </c>
      <c r="G199" s="138">
        <v>108.24</v>
      </c>
      <c r="H199" s="138">
        <v>136.05000000000001</v>
      </c>
      <c r="I199" s="138">
        <v>272.10000000000002</v>
      </c>
      <c r="J199" s="121"/>
      <c r="K199" s="121"/>
      <c r="L199" s="121"/>
      <c r="M199" s="121"/>
      <c r="N199" s="121"/>
      <c r="O199" s="121"/>
      <c r="P199" s="121"/>
      <c r="Q199" s="121"/>
      <c r="R199" s="121"/>
      <c r="S199" s="121"/>
      <c r="T199" s="121"/>
      <c r="U199" s="121"/>
      <c r="V199" s="121"/>
      <c r="W199" s="121"/>
      <c r="X199" s="121"/>
      <c r="Y199" s="121"/>
      <c r="Z199" s="121"/>
    </row>
    <row r="200" spans="1:26" ht="25.5" customHeight="1" x14ac:dyDescent="0.2">
      <c r="A200" s="135" t="s">
        <v>1254</v>
      </c>
      <c r="B200" s="135" t="s">
        <v>1255</v>
      </c>
      <c r="C200" s="135" t="s">
        <v>21</v>
      </c>
      <c r="D200" s="135" t="s">
        <v>1256</v>
      </c>
      <c r="E200" s="137" t="s">
        <v>159</v>
      </c>
      <c r="F200" s="136">
        <v>3</v>
      </c>
      <c r="G200" s="138">
        <v>34.86</v>
      </c>
      <c r="H200" s="138">
        <v>43.81</v>
      </c>
      <c r="I200" s="138">
        <v>131.43</v>
      </c>
      <c r="J200" s="121"/>
      <c r="K200" s="121"/>
      <c r="L200" s="121"/>
      <c r="M200" s="121"/>
      <c r="N200" s="121"/>
      <c r="O200" s="121"/>
      <c r="P200" s="121"/>
      <c r="Q200" s="121"/>
      <c r="R200" s="121"/>
      <c r="S200" s="121"/>
      <c r="T200" s="121"/>
      <c r="U200" s="121"/>
      <c r="V200" s="121"/>
      <c r="W200" s="121"/>
      <c r="X200" s="121"/>
      <c r="Y200" s="121"/>
      <c r="Z200" s="121"/>
    </row>
    <row r="201" spans="1:26" ht="25.5" customHeight="1" x14ac:dyDescent="0.2">
      <c r="A201" s="135" t="s">
        <v>1259</v>
      </c>
      <c r="B201" s="135" t="s">
        <v>1260</v>
      </c>
      <c r="C201" s="135" t="s">
        <v>21</v>
      </c>
      <c r="D201" s="135" t="s">
        <v>1261</v>
      </c>
      <c r="E201" s="137" t="s">
        <v>159</v>
      </c>
      <c r="F201" s="136">
        <v>1</v>
      </c>
      <c r="G201" s="138">
        <v>106.45</v>
      </c>
      <c r="H201" s="138">
        <v>133.80000000000001</v>
      </c>
      <c r="I201" s="138">
        <v>133.80000000000001</v>
      </c>
      <c r="J201" s="121"/>
      <c r="K201" s="121"/>
      <c r="L201" s="121"/>
      <c r="M201" s="121"/>
      <c r="N201" s="121"/>
      <c r="O201" s="121"/>
      <c r="P201" s="121"/>
      <c r="Q201" s="121"/>
      <c r="R201" s="121"/>
      <c r="S201" s="121"/>
      <c r="T201" s="121"/>
      <c r="U201" s="121"/>
      <c r="V201" s="121"/>
      <c r="W201" s="121"/>
      <c r="X201" s="121"/>
      <c r="Y201" s="121"/>
      <c r="Z201" s="121"/>
    </row>
    <row r="202" spans="1:26" ht="25.5" customHeight="1" x14ac:dyDescent="0.2">
      <c r="A202" s="135" t="s">
        <v>1264</v>
      </c>
      <c r="B202" s="135" t="s">
        <v>1265</v>
      </c>
      <c r="C202" s="135" t="s">
        <v>21</v>
      </c>
      <c r="D202" s="135" t="s">
        <v>1266</v>
      </c>
      <c r="E202" s="137" t="s">
        <v>159</v>
      </c>
      <c r="F202" s="136">
        <v>3</v>
      </c>
      <c r="G202" s="138">
        <v>404.4</v>
      </c>
      <c r="H202" s="138">
        <v>508.33</v>
      </c>
      <c r="I202" s="138">
        <v>1524.99</v>
      </c>
      <c r="J202" s="121"/>
      <c r="K202" s="121"/>
      <c r="L202" s="121"/>
      <c r="M202" s="121"/>
      <c r="N202" s="121"/>
      <c r="O202" s="121"/>
      <c r="P202" s="121"/>
      <c r="Q202" s="121"/>
      <c r="R202" s="121"/>
      <c r="S202" s="121"/>
      <c r="T202" s="121"/>
      <c r="U202" s="121"/>
      <c r="V202" s="121"/>
      <c r="W202" s="121"/>
      <c r="X202" s="121"/>
      <c r="Y202" s="121"/>
      <c r="Z202" s="121"/>
    </row>
    <row r="203" spans="1:26" ht="39" customHeight="1" x14ac:dyDescent="0.2">
      <c r="A203" s="135" t="s">
        <v>1269</v>
      </c>
      <c r="B203" s="135" t="s">
        <v>1270</v>
      </c>
      <c r="C203" s="135" t="s">
        <v>21</v>
      </c>
      <c r="D203" s="135" t="s">
        <v>1271</v>
      </c>
      <c r="E203" s="137" t="s">
        <v>159</v>
      </c>
      <c r="F203" s="136">
        <v>1</v>
      </c>
      <c r="G203" s="138">
        <v>140.79</v>
      </c>
      <c r="H203" s="138">
        <v>176.97</v>
      </c>
      <c r="I203" s="138">
        <v>176.97</v>
      </c>
      <c r="J203" s="121"/>
      <c r="K203" s="121"/>
      <c r="L203" s="121"/>
      <c r="M203" s="121"/>
      <c r="N203" s="121"/>
      <c r="O203" s="121"/>
      <c r="P203" s="121"/>
      <c r="Q203" s="121"/>
      <c r="R203" s="121"/>
      <c r="S203" s="121"/>
      <c r="T203" s="121"/>
      <c r="U203" s="121"/>
      <c r="V203" s="121"/>
      <c r="W203" s="121"/>
      <c r="X203" s="121"/>
      <c r="Y203" s="121"/>
      <c r="Z203" s="121"/>
    </row>
    <row r="204" spans="1:26" ht="39" customHeight="1" x14ac:dyDescent="0.2">
      <c r="A204" s="135" t="s">
        <v>1274</v>
      </c>
      <c r="B204" s="135" t="s">
        <v>1275</v>
      </c>
      <c r="C204" s="135" t="s">
        <v>21</v>
      </c>
      <c r="D204" s="135" t="s">
        <v>1276</v>
      </c>
      <c r="E204" s="137" t="s">
        <v>159</v>
      </c>
      <c r="F204" s="136">
        <v>6</v>
      </c>
      <c r="G204" s="138">
        <v>81.08</v>
      </c>
      <c r="H204" s="138">
        <v>101.91</v>
      </c>
      <c r="I204" s="138">
        <v>611.46</v>
      </c>
      <c r="J204" s="121"/>
      <c r="K204" s="121"/>
      <c r="L204" s="121"/>
      <c r="M204" s="121"/>
      <c r="N204" s="121"/>
      <c r="O204" s="121"/>
      <c r="P204" s="121"/>
      <c r="Q204" s="121"/>
      <c r="R204" s="121"/>
      <c r="S204" s="121"/>
      <c r="T204" s="121"/>
      <c r="U204" s="121"/>
      <c r="V204" s="121"/>
      <c r="W204" s="121"/>
      <c r="X204" s="121"/>
      <c r="Y204" s="121"/>
      <c r="Z204" s="121"/>
    </row>
    <row r="205" spans="1:26" ht="39" customHeight="1" x14ac:dyDescent="0.2">
      <c r="A205" s="135" t="s">
        <v>1279</v>
      </c>
      <c r="B205" s="135" t="s">
        <v>553</v>
      </c>
      <c r="C205" s="135" t="s">
        <v>21</v>
      </c>
      <c r="D205" s="135" t="s">
        <v>554</v>
      </c>
      <c r="E205" s="137" t="s">
        <v>159</v>
      </c>
      <c r="F205" s="136">
        <v>1</v>
      </c>
      <c r="G205" s="138">
        <v>760.14</v>
      </c>
      <c r="H205" s="138">
        <v>955.49</v>
      </c>
      <c r="I205" s="138">
        <v>955.49</v>
      </c>
      <c r="J205" s="121"/>
      <c r="K205" s="121"/>
      <c r="L205" s="121"/>
      <c r="M205" s="121"/>
      <c r="N205" s="121"/>
      <c r="O205" s="121"/>
      <c r="P205" s="121"/>
      <c r="Q205" s="121"/>
      <c r="R205" s="121"/>
      <c r="S205" s="121"/>
      <c r="T205" s="121"/>
      <c r="U205" s="121"/>
      <c r="V205" s="121"/>
      <c r="W205" s="121"/>
      <c r="X205" s="121"/>
      <c r="Y205" s="121"/>
      <c r="Z205" s="121"/>
    </row>
    <row r="206" spans="1:26" ht="24" customHeight="1" x14ac:dyDescent="0.2">
      <c r="A206" s="135" t="s">
        <v>1280</v>
      </c>
      <c r="B206" s="135" t="s">
        <v>1281</v>
      </c>
      <c r="C206" s="135" t="s">
        <v>63</v>
      </c>
      <c r="D206" s="135" t="s">
        <v>1282</v>
      </c>
      <c r="E206" s="137" t="s">
        <v>159</v>
      </c>
      <c r="F206" s="136">
        <v>6</v>
      </c>
      <c r="G206" s="138">
        <v>195.52</v>
      </c>
      <c r="H206" s="138">
        <v>245.76</v>
      </c>
      <c r="I206" s="138">
        <v>1474.56</v>
      </c>
      <c r="J206" s="121"/>
      <c r="K206" s="121"/>
      <c r="L206" s="121"/>
      <c r="M206" s="121"/>
      <c r="N206" s="121"/>
      <c r="O206" s="121"/>
      <c r="P206" s="121"/>
      <c r="Q206" s="121"/>
      <c r="R206" s="121"/>
      <c r="S206" s="121"/>
      <c r="T206" s="121"/>
      <c r="U206" s="121"/>
      <c r="V206" s="121"/>
      <c r="W206" s="121"/>
      <c r="X206" s="121"/>
      <c r="Y206" s="121"/>
      <c r="Z206" s="121"/>
    </row>
    <row r="207" spans="1:26" ht="24" customHeight="1" x14ac:dyDescent="0.2">
      <c r="A207" s="132" t="s">
        <v>1290</v>
      </c>
      <c r="B207" s="132" t="s">
        <v>1593</v>
      </c>
      <c r="C207" s="132"/>
      <c r="D207" s="132" t="s">
        <v>1291</v>
      </c>
      <c r="E207" s="144"/>
      <c r="F207" s="133">
        <v>1</v>
      </c>
      <c r="G207" s="133" t="s">
        <v>1594</v>
      </c>
      <c r="H207" s="134">
        <v>32149.73</v>
      </c>
      <c r="I207" s="134">
        <v>32149.73</v>
      </c>
      <c r="J207" s="121"/>
      <c r="K207" s="121"/>
      <c r="L207" s="121"/>
      <c r="M207" s="121"/>
      <c r="N207" s="121"/>
      <c r="O207" s="121"/>
      <c r="P207" s="121"/>
      <c r="Q207" s="121"/>
      <c r="R207" s="121"/>
      <c r="S207" s="121"/>
      <c r="T207" s="121"/>
      <c r="U207" s="121"/>
      <c r="V207" s="121"/>
      <c r="W207" s="121"/>
      <c r="X207" s="121"/>
      <c r="Y207" s="121"/>
      <c r="Z207" s="121"/>
    </row>
    <row r="208" spans="1:26" ht="25.5" customHeight="1" x14ac:dyDescent="0.2">
      <c r="A208" s="135" t="s">
        <v>1292</v>
      </c>
      <c r="B208" s="135" t="s">
        <v>181</v>
      </c>
      <c r="C208" s="135" t="s">
        <v>21</v>
      </c>
      <c r="D208" s="135" t="s">
        <v>182</v>
      </c>
      <c r="E208" s="137" t="s">
        <v>70</v>
      </c>
      <c r="F208" s="136">
        <v>8.93</v>
      </c>
      <c r="G208" s="138">
        <v>80.38</v>
      </c>
      <c r="H208" s="138">
        <v>101.03</v>
      </c>
      <c r="I208" s="138">
        <v>902.19</v>
      </c>
      <c r="J208" s="121"/>
      <c r="K208" s="121"/>
      <c r="L208" s="121"/>
      <c r="M208" s="121"/>
      <c r="N208" s="121"/>
      <c r="O208" s="121"/>
      <c r="P208" s="121"/>
      <c r="Q208" s="121"/>
      <c r="R208" s="121"/>
      <c r="S208" s="121"/>
      <c r="T208" s="121"/>
      <c r="U208" s="121"/>
      <c r="V208" s="121"/>
      <c r="W208" s="121"/>
      <c r="X208" s="121"/>
      <c r="Y208" s="121"/>
      <c r="Z208" s="121"/>
    </row>
    <row r="209" spans="1:26" ht="25.5" customHeight="1" x14ac:dyDescent="0.2">
      <c r="A209" s="135" t="s">
        <v>1294</v>
      </c>
      <c r="B209" s="135" t="s">
        <v>1295</v>
      </c>
      <c r="C209" s="135" t="s">
        <v>21</v>
      </c>
      <c r="D209" s="135" t="s">
        <v>1296</v>
      </c>
      <c r="E209" s="137" t="s">
        <v>159</v>
      </c>
      <c r="F209" s="136">
        <v>6</v>
      </c>
      <c r="G209" s="138">
        <v>39.43</v>
      </c>
      <c r="H209" s="138">
        <v>49.56</v>
      </c>
      <c r="I209" s="138">
        <v>297.36</v>
      </c>
      <c r="J209" s="121"/>
      <c r="K209" s="121"/>
      <c r="L209" s="121"/>
      <c r="M209" s="121"/>
      <c r="N209" s="121"/>
      <c r="O209" s="121"/>
      <c r="P209" s="121"/>
      <c r="Q209" s="121"/>
      <c r="R209" s="121"/>
      <c r="S209" s="121"/>
      <c r="T209" s="121"/>
      <c r="U209" s="121"/>
      <c r="V209" s="121"/>
      <c r="W209" s="121"/>
      <c r="X209" s="121"/>
      <c r="Y209" s="121"/>
      <c r="Z209" s="121"/>
    </row>
    <row r="210" spans="1:26" ht="39" customHeight="1" x14ac:dyDescent="0.2">
      <c r="A210" s="135" t="s">
        <v>1299</v>
      </c>
      <c r="B210" s="135" t="s">
        <v>1300</v>
      </c>
      <c r="C210" s="135" t="s">
        <v>21</v>
      </c>
      <c r="D210" s="135" t="s">
        <v>1301</v>
      </c>
      <c r="E210" s="137" t="s">
        <v>159</v>
      </c>
      <c r="F210" s="136">
        <v>6</v>
      </c>
      <c r="G210" s="138">
        <v>576.14</v>
      </c>
      <c r="H210" s="138">
        <v>724.2</v>
      </c>
      <c r="I210" s="138">
        <v>4345.2</v>
      </c>
      <c r="J210" s="121"/>
      <c r="K210" s="121"/>
      <c r="L210" s="121"/>
      <c r="M210" s="121"/>
      <c r="N210" s="121"/>
      <c r="O210" s="121"/>
      <c r="P210" s="121"/>
      <c r="Q210" s="121"/>
      <c r="R210" s="121"/>
      <c r="S210" s="121"/>
      <c r="T210" s="121"/>
      <c r="U210" s="121"/>
      <c r="V210" s="121"/>
      <c r="W210" s="121"/>
      <c r="X210" s="121"/>
      <c r="Y210" s="121"/>
      <c r="Z210" s="121"/>
    </row>
    <row r="211" spans="1:26" ht="25.5" customHeight="1" x14ac:dyDescent="0.2">
      <c r="A211" s="135" t="s">
        <v>1314</v>
      </c>
      <c r="B211" s="135" t="s">
        <v>1315</v>
      </c>
      <c r="C211" s="135" t="s">
        <v>21</v>
      </c>
      <c r="D211" s="135" t="s">
        <v>1316</v>
      </c>
      <c r="E211" s="137" t="s">
        <v>159</v>
      </c>
      <c r="F211" s="136">
        <v>3</v>
      </c>
      <c r="G211" s="138">
        <v>291.24</v>
      </c>
      <c r="H211" s="138">
        <v>366.08</v>
      </c>
      <c r="I211" s="138">
        <v>1098.24</v>
      </c>
      <c r="J211" s="121"/>
      <c r="K211" s="121"/>
      <c r="L211" s="121"/>
      <c r="M211" s="121"/>
      <c r="N211" s="121"/>
      <c r="O211" s="121"/>
      <c r="P211" s="121"/>
      <c r="Q211" s="121"/>
      <c r="R211" s="121"/>
      <c r="S211" s="121"/>
      <c r="T211" s="121"/>
      <c r="U211" s="121"/>
      <c r="V211" s="121"/>
      <c r="W211" s="121"/>
      <c r="X211" s="121"/>
      <c r="Y211" s="121"/>
      <c r="Z211" s="121"/>
    </row>
    <row r="212" spans="1:26" ht="51.75" customHeight="1" x14ac:dyDescent="0.2">
      <c r="A212" s="135" t="s">
        <v>1323</v>
      </c>
      <c r="B212" s="135" t="s">
        <v>1324</v>
      </c>
      <c r="C212" s="135" t="s">
        <v>21</v>
      </c>
      <c r="D212" s="135" t="s">
        <v>1325</v>
      </c>
      <c r="E212" s="137" t="s">
        <v>159</v>
      </c>
      <c r="F212" s="136">
        <v>3</v>
      </c>
      <c r="G212" s="138">
        <v>748.98</v>
      </c>
      <c r="H212" s="138">
        <v>941.46</v>
      </c>
      <c r="I212" s="138">
        <v>2824.38</v>
      </c>
      <c r="J212" s="121"/>
      <c r="K212" s="121"/>
      <c r="L212" s="121"/>
      <c r="M212" s="121"/>
      <c r="N212" s="121"/>
      <c r="O212" s="121"/>
      <c r="P212" s="121"/>
      <c r="Q212" s="121"/>
      <c r="R212" s="121"/>
      <c r="S212" s="121"/>
      <c r="T212" s="121"/>
      <c r="U212" s="121"/>
      <c r="V212" s="121"/>
      <c r="W212" s="121"/>
      <c r="X212" s="121"/>
      <c r="Y212" s="121"/>
      <c r="Z212" s="121"/>
    </row>
    <row r="213" spans="1:26" ht="51.75" customHeight="1" x14ac:dyDescent="0.2">
      <c r="A213" s="135" t="s">
        <v>1330</v>
      </c>
      <c r="B213" s="135" t="s">
        <v>1331</v>
      </c>
      <c r="C213" s="135" t="s">
        <v>21</v>
      </c>
      <c r="D213" s="135" t="s">
        <v>1332</v>
      </c>
      <c r="E213" s="137" t="s">
        <v>159</v>
      </c>
      <c r="F213" s="136">
        <v>1</v>
      </c>
      <c r="G213" s="138">
        <v>781.88</v>
      </c>
      <c r="H213" s="138">
        <v>982.82</v>
      </c>
      <c r="I213" s="138">
        <v>982.82</v>
      </c>
      <c r="J213" s="121"/>
      <c r="K213" s="121"/>
      <c r="L213" s="121"/>
      <c r="M213" s="121"/>
      <c r="N213" s="121"/>
      <c r="O213" s="121"/>
      <c r="P213" s="121"/>
      <c r="Q213" s="121"/>
      <c r="R213" s="121"/>
      <c r="S213" s="121"/>
      <c r="T213" s="121"/>
      <c r="U213" s="121"/>
      <c r="V213" s="121"/>
      <c r="W213" s="121"/>
      <c r="X213" s="121"/>
      <c r="Y213" s="121"/>
      <c r="Z213" s="121"/>
    </row>
    <row r="214" spans="1:26" ht="39" customHeight="1" x14ac:dyDescent="0.2">
      <c r="A214" s="135" t="s">
        <v>1341</v>
      </c>
      <c r="B214" s="135" t="s">
        <v>1342</v>
      </c>
      <c r="C214" s="135" t="s">
        <v>21</v>
      </c>
      <c r="D214" s="135" t="s">
        <v>1343</v>
      </c>
      <c r="E214" s="137" t="s">
        <v>159</v>
      </c>
      <c r="F214" s="136">
        <v>8</v>
      </c>
      <c r="G214" s="138">
        <v>47.07</v>
      </c>
      <c r="H214" s="138">
        <v>59.16</v>
      </c>
      <c r="I214" s="138">
        <v>473.28</v>
      </c>
      <c r="J214" s="121"/>
      <c r="K214" s="121"/>
      <c r="L214" s="121"/>
      <c r="M214" s="121"/>
      <c r="N214" s="121"/>
      <c r="O214" s="121"/>
      <c r="P214" s="121"/>
      <c r="Q214" s="121"/>
      <c r="R214" s="121"/>
      <c r="S214" s="121"/>
      <c r="T214" s="121"/>
      <c r="U214" s="121"/>
      <c r="V214" s="121"/>
      <c r="W214" s="121"/>
      <c r="X214" s="121"/>
      <c r="Y214" s="121"/>
      <c r="Z214" s="121"/>
    </row>
    <row r="215" spans="1:26" ht="39" customHeight="1" x14ac:dyDescent="0.2">
      <c r="A215" s="135" t="s">
        <v>1346</v>
      </c>
      <c r="B215" s="135" t="s">
        <v>1347</v>
      </c>
      <c r="C215" s="135" t="s">
        <v>21</v>
      </c>
      <c r="D215" s="135" t="s">
        <v>1348</v>
      </c>
      <c r="E215" s="137" t="s">
        <v>159</v>
      </c>
      <c r="F215" s="136">
        <v>2</v>
      </c>
      <c r="G215" s="138">
        <v>19.12</v>
      </c>
      <c r="H215" s="138">
        <v>24.03</v>
      </c>
      <c r="I215" s="138">
        <v>48.06</v>
      </c>
      <c r="J215" s="121"/>
      <c r="K215" s="121"/>
      <c r="L215" s="121"/>
      <c r="M215" s="121"/>
      <c r="N215" s="121"/>
      <c r="O215" s="121"/>
      <c r="P215" s="121"/>
      <c r="Q215" s="121"/>
      <c r="R215" s="121"/>
      <c r="S215" s="121"/>
      <c r="T215" s="121"/>
      <c r="U215" s="121"/>
      <c r="V215" s="121"/>
      <c r="W215" s="121"/>
      <c r="X215" s="121"/>
      <c r="Y215" s="121"/>
      <c r="Z215" s="121"/>
    </row>
    <row r="216" spans="1:26" ht="51.75" customHeight="1" x14ac:dyDescent="0.2">
      <c r="A216" s="135" t="s">
        <v>1351</v>
      </c>
      <c r="B216" s="135" t="s">
        <v>1352</v>
      </c>
      <c r="C216" s="135" t="s">
        <v>21</v>
      </c>
      <c r="D216" s="135" t="s">
        <v>1353</v>
      </c>
      <c r="E216" s="137" t="s">
        <v>159</v>
      </c>
      <c r="F216" s="136">
        <v>7</v>
      </c>
      <c r="G216" s="138">
        <v>17.43</v>
      </c>
      <c r="H216" s="138">
        <v>21.9</v>
      </c>
      <c r="I216" s="138">
        <v>153.30000000000001</v>
      </c>
      <c r="J216" s="121"/>
      <c r="K216" s="121"/>
      <c r="L216" s="121"/>
      <c r="M216" s="121"/>
      <c r="N216" s="121"/>
      <c r="O216" s="121"/>
      <c r="P216" s="121"/>
      <c r="Q216" s="121"/>
      <c r="R216" s="121"/>
      <c r="S216" s="121"/>
      <c r="T216" s="121"/>
      <c r="U216" s="121"/>
      <c r="V216" s="121"/>
      <c r="W216" s="121"/>
      <c r="X216" s="121"/>
      <c r="Y216" s="121"/>
      <c r="Z216" s="121"/>
    </row>
    <row r="217" spans="1:26" ht="51.75" customHeight="1" x14ac:dyDescent="0.2">
      <c r="A217" s="135" t="s">
        <v>1356</v>
      </c>
      <c r="B217" s="135" t="s">
        <v>1357</v>
      </c>
      <c r="C217" s="135" t="s">
        <v>21</v>
      </c>
      <c r="D217" s="135" t="s">
        <v>1358</v>
      </c>
      <c r="E217" s="137" t="s">
        <v>159</v>
      </c>
      <c r="F217" s="136">
        <v>3</v>
      </c>
      <c r="G217" s="138">
        <v>8.94</v>
      </c>
      <c r="H217" s="138">
        <v>11.23</v>
      </c>
      <c r="I217" s="138">
        <v>33.69</v>
      </c>
      <c r="J217" s="121"/>
      <c r="K217" s="121"/>
      <c r="L217" s="121"/>
      <c r="M217" s="121"/>
      <c r="N217" s="121"/>
      <c r="O217" s="121"/>
      <c r="P217" s="121"/>
      <c r="Q217" s="121"/>
      <c r="R217" s="121"/>
      <c r="S217" s="121"/>
      <c r="T217" s="121"/>
      <c r="U217" s="121"/>
      <c r="V217" s="121"/>
      <c r="W217" s="121"/>
      <c r="X217" s="121"/>
      <c r="Y217" s="121"/>
      <c r="Z217" s="121"/>
    </row>
    <row r="218" spans="1:26" ht="51.75" customHeight="1" x14ac:dyDescent="0.2">
      <c r="A218" s="135" t="s">
        <v>1361</v>
      </c>
      <c r="B218" s="135" t="s">
        <v>1362</v>
      </c>
      <c r="C218" s="135" t="s">
        <v>21</v>
      </c>
      <c r="D218" s="135" t="s">
        <v>1363</v>
      </c>
      <c r="E218" s="137" t="s">
        <v>159</v>
      </c>
      <c r="F218" s="136">
        <v>25</v>
      </c>
      <c r="G218" s="138">
        <v>9.92</v>
      </c>
      <c r="H218" s="138">
        <v>12.46</v>
      </c>
      <c r="I218" s="138">
        <v>311.5</v>
      </c>
      <c r="J218" s="121"/>
      <c r="K218" s="121"/>
      <c r="L218" s="121"/>
      <c r="M218" s="121"/>
      <c r="N218" s="121"/>
      <c r="O218" s="121"/>
      <c r="P218" s="121"/>
      <c r="Q218" s="121"/>
      <c r="R218" s="121"/>
      <c r="S218" s="121"/>
      <c r="T218" s="121"/>
      <c r="U218" s="121"/>
      <c r="V218" s="121"/>
      <c r="W218" s="121"/>
      <c r="X218" s="121"/>
      <c r="Y218" s="121"/>
      <c r="Z218" s="121"/>
    </row>
    <row r="219" spans="1:26" ht="51.75" customHeight="1" x14ac:dyDescent="0.2">
      <c r="A219" s="135" t="s">
        <v>1366</v>
      </c>
      <c r="B219" s="135" t="s">
        <v>1367</v>
      </c>
      <c r="C219" s="135" t="s">
        <v>21</v>
      </c>
      <c r="D219" s="135" t="s">
        <v>1368</v>
      </c>
      <c r="E219" s="137" t="s">
        <v>159</v>
      </c>
      <c r="F219" s="136">
        <v>6</v>
      </c>
      <c r="G219" s="138">
        <v>27.96</v>
      </c>
      <c r="H219" s="138">
        <v>35.14</v>
      </c>
      <c r="I219" s="138">
        <v>210.84</v>
      </c>
      <c r="J219" s="121"/>
      <c r="K219" s="121"/>
      <c r="L219" s="121"/>
      <c r="M219" s="121"/>
      <c r="N219" s="121"/>
      <c r="O219" s="121"/>
      <c r="P219" s="121"/>
      <c r="Q219" s="121"/>
      <c r="R219" s="121"/>
      <c r="S219" s="121"/>
      <c r="T219" s="121"/>
      <c r="U219" s="121"/>
      <c r="V219" s="121"/>
      <c r="W219" s="121"/>
      <c r="X219" s="121"/>
      <c r="Y219" s="121"/>
      <c r="Z219" s="121"/>
    </row>
    <row r="220" spans="1:26" ht="51.75" customHeight="1" x14ac:dyDescent="0.2">
      <c r="A220" s="135" t="s">
        <v>1373</v>
      </c>
      <c r="B220" s="135" t="s">
        <v>1374</v>
      </c>
      <c r="C220" s="135" t="s">
        <v>21</v>
      </c>
      <c r="D220" s="135" t="s">
        <v>1375</v>
      </c>
      <c r="E220" s="137" t="s">
        <v>159</v>
      </c>
      <c r="F220" s="136">
        <v>2</v>
      </c>
      <c r="G220" s="138">
        <v>10.14</v>
      </c>
      <c r="H220" s="138">
        <v>12.74</v>
      </c>
      <c r="I220" s="138">
        <v>25.48</v>
      </c>
      <c r="J220" s="121"/>
      <c r="K220" s="121"/>
      <c r="L220" s="121"/>
      <c r="M220" s="121"/>
      <c r="N220" s="121"/>
      <c r="O220" s="121"/>
      <c r="P220" s="121"/>
      <c r="Q220" s="121"/>
      <c r="R220" s="121"/>
      <c r="S220" s="121"/>
      <c r="T220" s="121"/>
      <c r="U220" s="121"/>
      <c r="V220" s="121"/>
      <c r="W220" s="121"/>
      <c r="X220" s="121"/>
      <c r="Y220" s="121"/>
      <c r="Z220" s="121"/>
    </row>
    <row r="221" spans="1:26" ht="51.75" customHeight="1" x14ac:dyDescent="0.2">
      <c r="A221" s="135" t="s">
        <v>1378</v>
      </c>
      <c r="B221" s="135" t="s">
        <v>1379</v>
      </c>
      <c r="C221" s="135" t="s">
        <v>21</v>
      </c>
      <c r="D221" s="135" t="s">
        <v>1380</v>
      </c>
      <c r="E221" s="137" t="s">
        <v>159</v>
      </c>
      <c r="F221" s="136">
        <v>3</v>
      </c>
      <c r="G221" s="138">
        <v>10.34</v>
      </c>
      <c r="H221" s="138">
        <v>12.99</v>
      </c>
      <c r="I221" s="138">
        <v>38.97</v>
      </c>
      <c r="J221" s="121"/>
      <c r="K221" s="121"/>
      <c r="L221" s="121"/>
      <c r="M221" s="121"/>
      <c r="N221" s="121"/>
      <c r="O221" s="121"/>
      <c r="P221" s="121"/>
      <c r="Q221" s="121"/>
      <c r="R221" s="121"/>
      <c r="S221" s="121"/>
      <c r="T221" s="121"/>
      <c r="U221" s="121"/>
      <c r="V221" s="121"/>
      <c r="W221" s="121"/>
      <c r="X221" s="121"/>
      <c r="Y221" s="121"/>
      <c r="Z221" s="121"/>
    </row>
    <row r="222" spans="1:26" ht="51.75" customHeight="1" x14ac:dyDescent="0.2">
      <c r="A222" s="135" t="s">
        <v>1385</v>
      </c>
      <c r="B222" s="135" t="s">
        <v>1386</v>
      </c>
      <c r="C222" s="135" t="s">
        <v>21</v>
      </c>
      <c r="D222" s="135" t="s">
        <v>1387</v>
      </c>
      <c r="E222" s="137" t="s">
        <v>159</v>
      </c>
      <c r="F222" s="136">
        <v>1</v>
      </c>
      <c r="G222" s="138">
        <v>28.73</v>
      </c>
      <c r="H222" s="138">
        <v>36.11</v>
      </c>
      <c r="I222" s="138">
        <v>36.11</v>
      </c>
      <c r="J222" s="121"/>
      <c r="K222" s="121"/>
      <c r="L222" s="121"/>
      <c r="M222" s="121"/>
      <c r="N222" s="121"/>
      <c r="O222" s="121"/>
      <c r="P222" s="121"/>
      <c r="Q222" s="121"/>
      <c r="R222" s="121"/>
      <c r="S222" s="121"/>
      <c r="T222" s="121"/>
      <c r="U222" s="121"/>
      <c r="V222" s="121"/>
      <c r="W222" s="121"/>
      <c r="X222" s="121"/>
      <c r="Y222" s="121"/>
      <c r="Z222" s="121"/>
    </row>
    <row r="223" spans="1:26" ht="51.75" customHeight="1" x14ac:dyDescent="0.2">
      <c r="A223" s="135" t="s">
        <v>1390</v>
      </c>
      <c r="B223" s="135" t="s">
        <v>1391</v>
      </c>
      <c r="C223" s="135" t="s">
        <v>21</v>
      </c>
      <c r="D223" s="135" t="s">
        <v>1392</v>
      </c>
      <c r="E223" s="137" t="s">
        <v>159</v>
      </c>
      <c r="F223" s="136">
        <v>7</v>
      </c>
      <c r="G223" s="138">
        <v>14.39</v>
      </c>
      <c r="H223" s="138">
        <v>18.079999999999998</v>
      </c>
      <c r="I223" s="138">
        <v>126.56</v>
      </c>
      <c r="J223" s="121"/>
      <c r="K223" s="121"/>
      <c r="L223" s="121"/>
      <c r="M223" s="121"/>
      <c r="N223" s="121"/>
      <c r="O223" s="121"/>
      <c r="P223" s="121"/>
      <c r="Q223" s="121"/>
      <c r="R223" s="121"/>
      <c r="S223" s="121"/>
      <c r="T223" s="121"/>
      <c r="U223" s="121"/>
      <c r="V223" s="121"/>
      <c r="W223" s="121"/>
      <c r="X223" s="121"/>
      <c r="Y223" s="121"/>
      <c r="Z223" s="121"/>
    </row>
    <row r="224" spans="1:26" ht="51.75" customHeight="1" x14ac:dyDescent="0.2">
      <c r="A224" s="135" t="s">
        <v>1395</v>
      </c>
      <c r="B224" s="135" t="s">
        <v>1396</v>
      </c>
      <c r="C224" s="135" t="s">
        <v>21</v>
      </c>
      <c r="D224" s="135" t="s">
        <v>1397</v>
      </c>
      <c r="E224" s="137" t="s">
        <v>159</v>
      </c>
      <c r="F224" s="136">
        <v>8</v>
      </c>
      <c r="G224" s="138">
        <v>74.44</v>
      </c>
      <c r="H224" s="138">
        <v>93.57</v>
      </c>
      <c r="I224" s="138">
        <v>748.56</v>
      </c>
      <c r="J224" s="121"/>
      <c r="K224" s="121"/>
      <c r="L224" s="121"/>
      <c r="M224" s="121"/>
      <c r="N224" s="121"/>
      <c r="O224" s="121"/>
      <c r="P224" s="121"/>
      <c r="Q224" s="121"/>
      <c r="R224" s="121"/>
      <c r="S224" s="121"/>
      <c r="T224" s="121"/>
      <c r="U224" s="121"/>
      <c r="V224" s="121"/>
      <c r="W224" s="121"/>
      <c r="X224" s="121"/>
      <c r="Y224" s="121"/>
      <c r="Z224" s="121"/>
    </row>
    <row r="225" spans="1:26" ht="39" customHeight="1" x14ac:dyDescent="0.2">
      <c r="A225" s="135" t="s">
        <v>1400</v>
      </c>
      <c r="B225" s="135" t="s">
        <v>1401</v>
      </c>
      <c r="C225" s="135" t="s">
        <v>21</v>
      </c>
      <c r="D225" s="135" t="s">
        <v>1402</v>
      </c>
      <c r="E225" s="137" t="s">
        <v>83</v>
      </c>
      <c r="F225" s="136">
        <v>36</v>
      </c>
      <c r="G225" s="138">
        <v>20.02</v>
      </c>
      <c r="H225" s="138">
        <v>25.16</v>
      </c>
      <c r="I225" s="138">
        <v>905.76</v>
      </c>
      <c r="J225" s="121"/>
      <c r="K225" s="121"/>
      <c r="L225" s="121"/>
      <c r="M225" s="121"/>
      <c r="N225" s="121"/>
      <c r="O225" s="121"/>
      <c r="P225" s="121"/>
      <c r="Q225" s="121"/>
      <c r="R225" s="121"/>
      <c r="S225" s="121"/>
      <c r="T225" s="121"/>
      <c r="U225" s="121"/>
      <c r="V225" s="121"/>
      <c r="W225" s="121"/>
      <c r="X225" s="121"/>
      <c r="Y225" s="121"/>
      <c r="Z225" s="121"/>
    </row>
    <row r="226" spans="1:26" ht="39" customHeight="1" x14ac:dyDescent="0.2">
      <c r="A226" s="135" t="s">
        <v>1405</v>
      </c>
      <c r="B226" s="135" t="s">
        <v>1406</v>
      </c>
      <c r="C226" s="135" t="s">
        <v>21</v>
      </c>
      <c r="D226" s="135" t="s">
        <v>1407</v>
      </c>
      <c r="E226" s="137" t="s">
        <v>83</v>
      </c>
      <c r="F226" s="136">
        <v>18</v>
      </c>
      <c r="G226" s="138">
        <v>12.52</v>
      </c>
      <c r="H226" s="138">
        <v>15.73</v>
      </c>
      <c r="I226" s="138">
        <v>283.14</v>
      </c>
      <c r="J226" s="121"/>
      <c r="K226" s="121"/>
      <c r="L226" s="121"/>
      <c r="M226" s="121"/>
      <c r="N226" s="121"/>
      <c r="O226" s="121"/>
      <c r="P226" s="121"/>
      <c r="Q226" s="121"/>
      <c r="R226" s="121"/>
      <c r="S226" s="121"/>
      <c r="T226" s="121"/>
      <c r="U226" s="121"/>
      <c r="V226" s="121"/>
      <c r="W226" s="121"/>
      <c r="X226" s="121"/>
      <c r="Y226" s="121"/>
      <c r="Z226" s="121"/>
    </row>
    <row r="227" spans="1:26" ht="39" customHeight="1" x14ac:dyDescent="0.2">
      <c r="A227" s="135" t="s">
        <v>1410</v>
      </c>
      <c r="B227" s="135" t="s">
        <v>1411</v>
      </c>
      <c r="C227" s="135" t="s">
        <v>21</v>
      </c>
      <c r="D227" s="135" t="s">
        <v>1412</v>
      </c>
      <c r="E227" s="137" t="s">
        <v>83</v>
      </c>
      <c r="F227" s="136">
        <v>75</v>
      </c>
      <c r="G227" s="138">
        <v>35.32</v>
      </c>
      <c r="H227" s="138">
        <v>44.39</v>
      </c>
      <c r="I227" s="138">
        <v>3329.25</v>
      </c>
      <c r="J227" s="121"/>
      <c r="K227" s="121"/>
      <c r="L227" s="121"/>
      <c r="M227" s="121"/>
      <c r="N227" s="121"/>
      <c r="O227" s="121"/>
      <c r="P227" s="121"/>
      <c r="Q227" s="121"/>
      <c r="R227" s="121"/>
      <c r="S227" s="121"/>
      <c r="T227" s="121"/>
      <c r="U227" s="121"/>
      <c r="V227" s="121"/>
      <c r="W227" s="121"/>
      <c r="X227" s="121"/>
      <c r="Y227" s="121"/>
      <c r="Z227" s="121"/>
    </row>
    <row r="228" spans="1:26" ht="39" customHeight="1" x14ac:dyDescent="0.2">
      <c r="A228" s="135" t="s">
        <v>1416</v>
      </c>
      <c r="B228" s="135" t="s">
        <v>1417</v>
      </c>
      <c r="C228" s="135" t="s">
        <v>21</v>
      </c>
      <c r="D228" s="135" t="s">
        <v>1418</v>
      </c>
      <c r="E228" s="137" t="s">
        <v>159</v>
      </c>
      <c r="F228" s="136">
        <v>15</v>
      </c>
      <c r="G228" s="138">
        <v>342.47</v>
      </c>
      <c r="H228" s="138">
        <v>430.48</v>
      </c>
      <c r="I228" s="138">
        <v>6457.2</v>
      </c>
      <c r="J228" s="121"/>
      <c r="K228" s="121"/>
      <c r="L228" s="121"/>
      <c r="M228" s="121"/>
      <c r="N228" s="121"/>
      <c r="O228" s="121"/>
      <c r="P228" s="121"/>
      <c r="Q228" s="121"/>
      <c r="R228" s="121"/>
      <c r="S228" s="121"/>
      <c r="T228" s="121"/>
      <c r="U228" s="121"/>
      <c r="V228" s="121"/>
      <c r="W228" s="121"/>
      <c r="X228" s="121"/>
      <c r="Y228" s="121"/>
      <c r="Z228" s="121"/>
    </row>
    <row r="229" spans="1:26" ht="51.75" customHeight="1" x14ac:dyDescent="0.2">
      <c r="A229" s="135" t="s">
        <v>1421</v>
      </c>
      <c r="B229" s="135" t="s">
        <v>1422</v>
      </c>
      <c r="C229" s="135" t="s">
        <v>21</v>
      </c>
      <c r="D229" s="135" t="s">
        <v>1423</v>
      </c>
      <c r="E229" s="137" t="s">
        <v>159</v>
      </c>
      <c r="F229" s="136">
        <v>1</v>
      </c>
      <c r="G229" s="138">
        <v>2002.22</v>
      </c>
      <c r="H229" s="138">
        <v>2516.79</v>
      </c>
      <c r="I229" s="138">
        <v>2516.79</v>
      </c>
      <c r="J229" s="121"/>
      <c r="K229" s="121"/>
      <c r="L229" s="121"/>
      <c r="M229" s="121"/>
      <c r="N229" s="121"/>
      <c r="O229" s="121"/>
      <c r="P229" s="121"/>
      <c r="Q229" s="121"/>
      <c r="R229" s="121"/>
      <c r="S229" s="121"/>
      <c r="T229" s="121"/>
      <c r="U229" s="121"/>
      <c r="V229" s="121"/>
      <c r="W229" s="121"/>
      <c r="X229" s="121"/>
      <c r="Y229" s="121"/>
      <c r="Z229" s="121"/>
    </row>
    <row r="230" spans="1:26" ht="51.75" customHeight="1" x14ac:dyDescent="0.2">
      <c r="A230" s="135" t="s">
        <v>1432</v>
      </c>
      <c r="B230" s="135" t="s">
        <v>1433</v>
      </c>
      <c r="C230" s="135" t="s">
        <v>21</v>
      </c>
      <c r="D230" s="135" t="s">
        <v>1434</v>
      </c>
      <c r="E230" s="137" t="s">
        <v>159</v>
      </c>
      <c r="F230" s="136">
        <v>1</v>
      </c>
      <c r="G230" s="138">
        <v>1766.71</v>
      </c>
      <c r="H230" s="138">
        <v>2220.75</v>
      </c>
      <c r="I230" s="138">
        <v>2220.75</v>
      </c>
      <c r="J230" s="121"/>
      <c r="K230" s="121"/>
      <c r="L230" s="121"/>
      <c r="M230" s="121"/>
      <c r="N230" s="121"/>
      <c r="O230" s="121"/>
      <c r="P230" s="121"/>
      <c r="Q230" s="121"/>
      <c r="R230" s="121"/>
      <c r="S230" s="121"/>
      <c r="T230" s="121"/>
      <c r="U230" s="121"/>
      <c r="V230" s="121"/>
      <c r="W230" s="121"/>
      <c r="X230" s="121"/>
      <c r="Y230" s="121"/>
      <c r="Z230" s="121"/>
    </row>
    <row r="231" spans="1:26" ht="51.75" customHeight="1" x14ac:dyDescent="0.2">
      <c r="A231" s="135" t="s">
        <v>1439</v>
      </c>
      <c r="B231" s="135" t="s">
        <v>1440</v>
      </c>
      <c r="C231" s="135" t="s">
        <v>21</v>
      </c>
      <c r="D231" s="135" t="s">
        <v>1441</v>
      </c>
      <c r="E231" s="137" t="s">
        <v>159</v>
      </c>
      <c r="F231" s="136">
        <v>1</v>
      </c>
      <c r="G231" s="138">
        <v>3007.4</v>
      </c>
      <c r="H231" s="138">
        <v>3780.3</v>
      </c>
      <c r="I231" s="138">
        <v>3780.3</v>
      </c>
      <c r="J231" s="121"/>
      <c r="K231" s="121"/>
      <c r="L231" s="121"/>
      <c r="M231" s="121"/>
      <c r="N231" s="121"/>
      <c r="O231" s="121"/>
      <c r="P231" s="121"/>
      <c r="Q231" s="121"/>
      <c r="R231" s="121"/>
      <c r="S231" s="121"/>
      <c r="T231" s="121"/>
      <c r="U231" s="121"/>
      <c r="V231" s="121"/>
      <c r="W231" s="121"/>
      <c r="X231" s="121"/>
      <c r="Y231" s="121"/>
      <c r="Z231" s="121"/>
    </row>
    <row r="232" spans="1:26" ht="24" customHeight="1" x14ac:dyDescent="0.2">
      <c r="A232" s="132" t="s">
        <v>1450</v>
      </c>
      <c r="B232" s="132" t="s">
        <v>1593</v>
      </c>
      <c r="C232" s="132"/>
      <c r="D232" s="132" t="s">
        <v>1451</v>
      </c>
      <c r="E232" s="144"/>
      <c r="F232" s="133">
        <v>1</v>
      </c>
      <c r="G232" s="133" t="s">
        <v>1594</v>
      </c>
      <c r="H232" s="134">
        <v>73006.39</v>
      </c>
      <c r="I232" s="134">
        <v>73006.39</v>
      </c>
      <c r="J232" s="121"/>
      <c r="K232" s="121"/>
      <c r="L232" s="121"/>
      <c r="M232" s="121"/>
      <c r="N232" s="121"/>
      <c r="O232" s="121"/>
      <c r="P232" s="121"/>
      <c r="Q232" s="121"/>
      <c r="R232" s="121"/>
      <c r="S232" s="121"/>
      <c r="T232" s="121"/>
      <c r="U232" s="121"/>
      <c r="V232" s="121"/>
      <c r="W232" s="121"/>
      <c r="X232" s="121"/>
      <c r="Y232" s="121"/>
      <c r="Z232" s="121"/>
    </row>
    <row r="233" spans="1:26" ht="24" customHeight="1" x14ac:dyDescent="0.2">
      <c r="A233" s="132" t="s">
        <v>1452</v>
      </c>
      <c r="B233" s="132" t="s">
        <v>1593</v>
      </c>
      <c r="C233" s="132"/>
      <c r="D233" s="132" t="s">
        <v>1453</v>
      </c>
      <c r="E233" s="144"/>
      <c r="F233" s="133">
        <v>1</v>
      </c>
      <c r="G233" s="133" t="s">
        <v>1594</v>
      </c>
      <c r="H233" s="134">
        <v>73006.39</v>
      </c>
      <c r="I233" s="134">
        <v>73006.39</v>
      </c>
      <c r="J233" s="121"/>
      <c r="K233" s="121"/>
      <c r="L233" s="121"/>
      <c r="M233" s="121"/>
      <c r="N233" s="121"/>
      <c r="O233" s="121"/>
      <c r="P233" s="121"/>
      <c r="Q233" s="121"/>
      <c r="R233" s="121"/>
      <c r="S233" s="121"/>
      <c r="T233" s="121"/>
      <c r="U233" s="121"/>
      <c r="V233" s="121"/>
      <c r="W233" s="121"/>
      <c r="X233" s="121"/>
      <c r="Y233" s="121"/>
      <c r="Z233" s="121"/>
    </row>
    <row r="234" spans="1:26" ht="51.75" customHeight="1" x14ac:dyDescent="0.2">
      <c r="A234" s="135" t="s">
        <v>1454</v>
      </c>
      <c r="B234" s="135" t="s">
        <v>310</v>
      </c>
      <c r="C234" s="135" t="s">
        <v>21</v>
      </c>
      <c r="D234" s="135" t="s">
        <v>311</v>
      </c>
      <c r="E234" s="137" t="s">
        <v>77</v>
      </c>
      <c r="F234" s="136">
        <v>64.87</v>
      </c>
      <c r="G234" s="138">
        <v>94.76</v>
      </c>
      <c r="H234" s="138">
        <v>119.11</v>
      </c>
      <c r="I234" s="138">
        <v>7726.66</v>
      </c>
      <c r="J234" s="121"/>
      <c r="K234" s="121"/>
      <c r="L234" s="121"/>
      <c r="M234" s="121"/>
      <c r="N234" s="121"/>
      <c r="O234" s="121"/>
      <c r="P234" s="121"/>
      <c r="Q234" s="121"/>
      <c r="R234" s="121"/>
      <c r="S234" s="121"/>
      <c r="T234" s="121"/>
      <c r="U234" s="121"/>
      <c r="V234" s="121"/>
      <c r="W234" s="121"/>
      <c r="X234" s="121"/>
      <c r="Y234" s="121"/>
      <c r="Z234" s="121"/>
    </row>
    <row r="235" spans="1:26" ht="24" customHeight="1" x14ac:dyDescent="0.2">
      <c r="A235" s="135" t="s">
        <v>1456</v>
      </c>
      <c r="B235" s="135" t="s">
        <v>174</v>
      </c>
      <c r="C235" s="135" t="s">
        <v>63</v>
      </c>
      <c r="D235" s="135" t="s">
        <v>175</v>
      </c>
      <c r="E235" s="137" t="s">
        <v>176</v>
      </c>
      <c r="F235" s="136">
        <v>0.97</v>
      </c>
      <c r="G235" s="138">
        <v>296.99</v>
      </c>
      <c r="H235" s="138">
        <v>373.31</v>
      </c>
      <c r="I235" s="138">
        <v>362.11</v>
      </c>
      <c r="J235" s="121"/>
      <c r="K235" s="121"/>
      <c r="L235" s="121"/>
      <c r="M235" s="121"/>
      <c r="N235" s="121"/>
      <c r="O235" s="121"/>
      <c r="P235" s="121"/>
      <c r="Q235" s="121"/>
      <c r="R235" s="121"/>
      <c r="S235" s="121"/>
      <c r="T235" s="121"/>
      <c r="U235" s="121"/>
      <c r="V235" s="121"/>
      <c r="W235" s="121"/>
      <c r="X235" s="121"/>
      <c r="Y235" s="121"/>
      <c r="Z235" s="121"/>
    </row>
    <row r="236" spans="1:26" ht="39" customHeight="1" x14ac:dyDescent="0.2">
      <c r="A236" s="135" t="s">
        <v>1458</v>
      </c>
      <c r="B236" s="135" t="s">
        <v>280</v>
      </c>
      <c r="C236" s="135" t="s">
        <v>21</v>
      </c>
      <c r="D236" s="135" t="s">
        <v>281</v>
      </c>
      <c r="E236" s="137" t="s">
        <v>77</v>
      </c>
      <c r="F236" s="136">
        <v>71.349999999999994</v>
      </c>
      <c r="G236" s="138">
        <v>167.71</v>
      </c>
      <c r="H236" s="138">
        <v>210.81</v>
      </c>
      <c r="I236" s="138">
        <v>15041.29</v>
      </c>
      <c r="J236" s="121"/>
      <c r="K236" s="121"/>
      <c r="L236" s="121"/>
      <c r="M236" s="121"/>
      <c r="N236" s="121"/>
      <c r="O236" s="121"/>
      <c r="P236" s="121"/>
      <c r="Q236" s="121"/>
      <c r="R236" s="121"/>
      <c r="S236" s="121"/>
      <c r="T236" s="121"/>
      <c r="U236" s="121"/>
      <c r="V236" s="121"/>
      <c r="W236" s="121"/>
      <c r="X236" s="121"/>
      <c r="Y236" s="121"/>
      <c r="Z236" s="121"/>
    </row>
    <row r="237" spans="1:26" ht="39" customHeight="1" x14ac:dyDescent="0.2">
      <c r="A237" s="135" t="s">
        <v>1460</v>
      </c>
      <c r="B237" s="135" t="s">
        <v>218</v>
      </c>
      <c r="C237" s="135" t="s">
        <v>21</v>
      </c>
      <c r="D237" s="135" t="s">
        <v>219</v>
      </c>
      <c r="E237" s="137" t="s">
        <v>70</v>
      </c>
      <c r="F237" s="136">
        <v>5.35</v>
      </c>
      <c r="G237" s="138">
        <v>553.99</v>
      </c>
      <c r="H237" s="138">
        <v>696.36</v>
      </c>
      <c r="I237" s="138">
        <v>3725.52</v>
      </c>
      <c r="J237" s="121"/>
      <c r="K237" s="121"/>
      <c r="L237" s="121"/>
      <c r="M237" s="121"/>
      <c r="N237" s="121"/>
      <c r="O237" s="121"/>
      <c r="P237" s="121"/>
      <c r="Q237" s="121"/>
      <c r="R237" s="121"/>
      <c r="S237" s="121"/>
      <c r="T237" s="121"/>
      <c r="U237" s="121"/>
      <c r="V237" s="121"/>
      <c r="W237" s="121"/>
      <c r="X237" s="121"/>
      <c r="Y237" s="121"/>
      <c r="Z237" s="121"/>
    </row>
    <row r="238" spans="1:26" ht="25.5" customHeight="1" x14ac:dyDescent="0.2">
      <c r="A238" s="135" t="s">
        <v>1462</v>
      </c>
      <c r="B238" s="135" t="s">
        <v>226</v>
      </c>
      <c r="C238" s="135" t="s">
        <v>21</v>
      </c>
      <c r="D238" s="135" t="s">
        <v>227</v>
      </c>
      <c r="E238" s="137" t="s">
        <v>70</v>
      </c>
      <c r="F238" s="136">
        <v>5.35</v>
      </c>
      <c r="G238" s="138">
        <v>277.07</v>
      </c>
      <c r="H238" s="138">
        <v>348.27</v>
      </c>
      <c r="I238" s="138">
        <v>1863.24</v>
      </c>
      <c r="J238" s="121"/>
      <c r="K238" s="121"/>
      <c r="L238" s="121"/>
      <c r="M238" s="121"/>
      <c r="N238" s="121"/>
      <c r="O238" s="121"/>
      <c r="P238" s="121"/>
      <c r="Q238" s="121"/>
      <c r="R238" s="121"/>
      <c r="S238" s="121"/>
      <c r="T238" s="121"/>
      <c r="U238" s="121"/>
      <c r="V238" s="121"/>
      <c r="W238" s="121"/>
      <c r="X238" s="121"/>
      <c r="Y238" s="121"/>
      <c r="Z238" s="121"/>
    </row>
    <row r="239" spans="1:26" ht="39" customHeight="1" x14ac:dyDescent="0.2">
      <c r="A239" s="135" t="s">
        <v>1463</v>
      </c>
      <c r="B239" s="135" t="s">
        <v>247</v>
      </c>
      <c r="C239" s="135" t="s">
        <v>21</v>
      </c>
      <c r="D239" s="135" t="s">
        <v>248</v>
      </c>
      <c r="E239" s="137" t="s">
        <v>80</v>
      </c>
      <c r="F239" s="136">
        <v>299.60000000000002</v>
      </c>
      <c r="G239" s="138">
        <v>12.4</v>
      </c>
      <c r="H239" s="138">
        <v>15.58</v>
      </c>
      <c r="I239" s="138">
        <v>4667.76</v>
      </c>
      <c r="J239" s="121"/>
      <c r="K239" s="121"/>
      <c r="L239" s="121"/>
      <c r="M239" s="121"/>
      <c r="N239" s="121"/>
      <c r="O239" s="121"/>
      <c r="P239" s="121"/>
      <c r="Q239" s="121"/>
      <c r="R239" s="121"/>
      <c r="S239" s="121"/>
      <c r="T239" s="121"/>
      <c r="U239" s="121"/>
      <c r="V239" s="121"/>
      <c r="W239" s="121"/>
      <c r="X239" s="121"/>
      <c r="Y239" s="121"/>
      <c r="Z239" s="121"/>
    </row>
    <row r="240" spans="1:26" ht="39" customHeight="1" x14ac:dyDescent="0.2">
      <c r="A240" s="135" t="s">
        <v>1465</v>
      </c>
      <c r="B240" s="135" t="s">
        <v>261</v>
      </c>
      <c r="C240" s="135" t="s">
        <v>21</v>
      </c>
      <c r="D240" s="135" t="s">
        <v>262</v>
      </c>
      <c r="E240" s="137" t="s">
        <v>80</v>
      </c>
      <c r="F240" s="136">
        <v>128.4</v>
      </c>
      <c r="G240" s="138">
        <v>14.45</v>
      </c>
      <c r="H240" s="138">
        <v>18.16</v>
      </c>
      <c r="I240" s="138">
        <v>2331.7399999999998</v>
      </c>
      <c r="J240" s="121"/>
      <c r="K240" s="121"/>
      <c r="L240" s="121"/>
      <c r="M240" s="121"/>
      <c r="N240" s="121"/>
      <c r="O240" s="121"/>
      <c r="P240" s="121"/>
      <c r="Q240" s="121"/>
      <c r="R240" s="121"/>
      <c r="S240" s="121"/>
      <c r="T240" s="121"/>
      <c r="U240" s="121"/>
      <c r="V240" s="121"/>
      <c r="W240" s="121"/>
      <c r="X240" s="121"/>
      <c r="Y240" s="121"/>
      <c r="Z240" s="121"/>
    </row>
    <row r="241" spans="1:26" ht="51.75" customHeight="1" x14ac:dyDescent="0.2">
      <c r="A241" s="135" t="s">
        <v>1467</v>
      </c>
      <c r="B241" s="135" t="s">
        <v>522</v>
      </c>
      <c r="C241" s="135" t="s">
        <v>21</v>
      </c>
      <c r="D241" s="135" t="s">
        <v>523</v>
      </c>
      <c r="E241" s="137" t="s">
        <v>77</v>
      </c>
      <c r="F241" s="136">
        <v>562.22</v>
      </c>
      <c r="G241" s="138">
        <v>4.34</v>
      </c>
      <c r="H241" s="138">
        <v>5.45</v>
      </c>
      <c r="I241" s="138">
        <v>3064.09</v>
      </c>
      <c r="J241" s="121"/>
      <c r="K241" s="121"/>
      <c r="L241" s="121"/>
      <c r="M241" s="121"/>
      <c r="N241" s="121"/>
      <c r="O241" s="121"/>
      <c r="P241" s="121"/>
      <c r="Q241" s="121"/>
      <c r="R241" s="121"/>
      <c r="S241" s="121"/>
      <c r="T241" s="121"/>
      <c r="U241" s="121"/>
      <c r="V241" s="121"/>
      <c r="W241" s="121"/>
      <c r="X241" s="121"/>
      <c r="Y241" s="121"/>
      <c r="Z241" s="121"/>
    </row>
    <row r="242" spans="1:26" ht="64.5" customHeight="1" x14ac:dyDescent="0.2">
      <c r="A242" s="135" t="s">
        <v>1468</v>
      </c>
      <c r="B242" s="135" t="s">
        <v>528</v>
      </c>
      <c r="C242" s="135" t="s">
        <v>21</v>
      </c>
      <c r="D242" s="135" t="s">
        <v>529</v>
      </c>
      <c r="E242" s="137" t="s">
        <v>77</v>
      </c>
      <c r="F242" s="136">
        <v>562.22</v>
      </c>
      <c r="G242" s="138">
        <v>34.520000000000003</v>
      </c>
      <c r="H242" s="138">
        <v>43.39</v>
      </c>
      <c r="I242" s="138">
        <v>24394.720000000001</v>
      </c>
      <c r="J242" s="121"/>
      <c r="K242" s="121"/>
      <c r="L242" s="121"/>
      <c r="M242" s="121"/>
      <c r="N242" s="121"/>
      <c r="O242" s="121"/>
      <c r="P242" s="121"/>
      <c r="Q242" s="121"/>
      <c r="R242" s="121"/>
      <c r="S242" s="121"/>
      <c r="T242" s="121"/>
      <c r="U242" s="121"/>
      <c r="V242" s="121"/>
      <c r="W242" s="121"/>
      <c r="X242" s="121"/>
      <c r="Y242" s="121"/>
      <c r="Z242" s="121"/>
    </row>
    <row r="243" spans="1:26" ht="25.5" customHeight="1" x14ac:dyDescent="0.2">
      <c r="A243" s="135" t="s">
        <v>1469</v>
      </c>
      <c r="B243" s="135" t="s">
        <v>1470</v>
      </c>
      <c r="C243" s="135" t="s">
        <v>63</v>
      </c>
      <c r="D243" s="135" t="s">
        <v>1471</v>
      </c>
      <c r="E243" s="137" t="s">
        <v>1473</v>
      </c>
      <c r="F243" s="136">
        <v>2</v>
      </c>
      <c r="G243" s="138">
        <v>825.86</v>
      </c>
      <c r="H243" s="138">
        <v>1038.0999999999999</v>
      </c>
      <c r="I243" s="138">
        <v>2076.1999999999998</v>
      </c>
      <c r="J243" s="121"/>
      <c r="K243" s="121"/>
      <c r="L243" s="121"/>
      <c r="M243" s="121"/>
      <c r="N243" s="121"/>
      <c r="O243" s="121"/>
      <c r="P243" s="121"/>
      <c r="Q243" s="121"/>
      <c r="R243" s="121"/>
      <c r="S243" s="121"/>
      <c r="T243" s="121"/>
      <c r="U243" s="121"/>
      <c r="V243" s="121"/>
      <c r="W243" s="121"/>
      <c r="X243" s="121"/>
      <c r="Y243" s="121"/>
      <c r="Z243" s="121"/>
    </row>
    <row r="244" spans="1:26" ht="24" customHeight="1" x14ac:dyDescent="0.2">
      <c r="A244" s="135" t="s">
        <v>1477</v>
      </c>
      <c r="B244" s="135" t="s">
        <v>1478</v>
      </c>
      <c r="C244" s="135" t="s">
        <v>21</v>
      </c>
      <c r="D244" s="135" t="s">
        <v>1479</v>
      </c>
      <c r="E244" s="137" t="s">
        <v>77</v>
      </c>
      <c r="F244" s="136">
        <v>188.69</v>
      </c>
      <c r="G244" s="138">
        <v>14.81</v>
      </c>
      <c r="H244" s="138">
        <v>18.61</v>
      </c>
      <c r="I244" s="138">
        <v>3511.52</v>
      </c>
      <c r="J244" s="121"/>
      <c r="K244" s="121"/>
      <c r="L244" s="121"/>
      <c r="M244" s="121"/>
      <c r="N244" s="121"/>
      <c r="O244" s="121"/>
      <c r="P244" s="121"/>
      <c r="Q244" s="121"/>
      <c r="R244" s="121"/>
      <c r="S244" s="121"/>
      <c r="T244" s="121"/>
      <c r="U244" s="121"/>
      <c r="V244" s="121"/>
      <c r="W244" s="121"/>
      <c r="X244" s="121"/>
      <c r="Y244" s="121"/>
      <c r="Z244" s="121"/>
    </row>
    <row r="245" spans="1:26" ht="25.5" customHeight="1" x14ac:dyDescent="0.2">
      <c r="A245" s="135" t="s">
        <v>1485</v>
      </c>
      <c r="B245" s="135" t="s">
        <v>1486</v>
      </c>
      <c r="C245" s="135" t="s">
        <v>21</v>
      </c>
      <c r="D245" s="135" t="s">
        <v>1487</v>
      </c>
      <c r="E245" s="137" t="s">
        <v>83</v>
      </c>
      <c r="F245" s="136">
        <v>108.12</v>
      </c>
      <c r="G245" s="138">
        <v>31.21</v>
      </c>
      <c r="H245" s="138">
        <v>39.229999999999997</v>
      </c>
      <c r="I245" s="138">
        <v>4241.54</v>
      </c>
      <c r="J245" s="121"/>
      <c r="K245" s="121"/>
      <c r="L245" s="121"/>
      <c r="M245" s="121"/>
      <c r="N245" s="121"/>
      <c r="O245" s="121"/>
      <c r="P245" s="121"/>
      <c r="Q245" s="121"/>
      <c r="R245" s="121"/>
      <c r="S245" s="121"/>
      <c r="T245" s="121"/>
      <c r="U245" s="121"/>
      <c r="V245" s="121"/>
      <c r="W245" s="121"/>
      <c r="X245" s="121"/>
      <c r="Y245" s="121"/>
      <c r="Z245" s="121"/>
    </row>
    <row r="246" spans="1:26" ht="24" customHeight="1" x14ac:dyDescent="0.2">
      <c r="A246" s="132" t="s">
        <v>1491</v>
      </c>
      <c r="B246" s="132" t="s">
        <v>1593</v>
      </c>
      <c r="C246" s="132"/>
      <c r="D246" s="132" t="s">
        <v>1492</v>
      </c>
      <c r="E246" s="144"/>
      <c r="F246" s="133">
        <v>1</v>
      </c>
      <c r="G246" s="133" t="s">
        <v>1594</v>
      </c>
      <c r="H246" s="134">
        <v>24267.49</v>
      </c>
      <c r="I246" s="134">
        <v>24267.49</v>
      </c>
      <c r="J246" s="121"/>
      <c r="K246" s="121"/>
      <c r="L246" s="121"/>
      <c r="M246" s="121"/>
      <c r="N246" s="121"/>
      <c r="O246" s="121"/>
      <c r="P246" s="121"/>
      <c r="Q246" s="121"/>
      <c r="R246" s="121"/>
      <c r="S246" s="121"/>
      <c r="T246" s="121"/>
      <c r="U246" s="121"/>
      <c r="V246" s="121"/>
      <c r="W246" s="121"/>
      <c r="X246" s="121"/>
      <c r="Y246" s="121"/>
      <c r="Z246" s="121"/>
    </row>
    <row r="247" spans="1:26" ht="24" customHeight="1" x14ac:dyDescent="0.2">
      <c r="A247" s="132" t="s">
        <v>1493</v>
      </c>
      <c r="B247" s="132" t="s">
        <v>1593</v>
      </c>
      <c r="C247" s="132"/>
      <c r="D247" s="132" t="s">
        <v>1494</v>
      </c>
      <c r="E247" s="144"/>
      <c r="F247" s="133">
        <v>1</v>
      </c>
      <c r="G247" s="133" t="s">
        <v>1594</v>
      </c>
      <c r="H247" s="134">
        <v>18918.39</v>
      </c>
      <c r="I247" s="134">
        <v>18918.39</v>
      </c>
      <c r="J247" s="121"/>
      <c r="K247" s="121"/>
      <c r="L247" s="121"/>
      <c r="M247" s="121"/>
      <c r="N247" s="121"/>
      <c r="O247" s="121"/>
      <c r="P247" s="121"/>
      <c r="Q247" s="121"/>
      <c r="R247" s="121"/>
      <c r="S247" s="121"/>
      <c r="T247" s="121"/>
      <c r="U247" s="121"/>
      <c r="V247" s="121"/>
      <c r="W247" s="121"/>
      <c r="X247" s="121"/>
      <c r="Y247" s="121"/>
      <c r="Z247" s="121"/>
    </row>
    <row r="248" spans="1:26" ht="25.5" customHeight="1" x14ac:dyDescent="0.2">
      <c r="A248" s="135" t="s">
        <v>1495</v>
      </c>
      <c r="B248" s="135" t="s">
        <v>181</v>
      </c>
      <c r="C248" s="135" t="s">
        <v>21</v>
      </c>
      <c r="D248" s="135" t="s">
        <v>182</v>
      </c>
      <c r="E248" s="137" t="s">
        <v>70</v>
      </c>
      <c r="F248" s="136">
        <v>11.5</v>
      </c>
      <c r="G248" s="138">
        <v>80.38</v>
      </c>
      <c r="H248" s="138">
        <v>101.03</v>
      </c>
      <c r="I248" s="138">
        <v>1161.8399999999999</v>
      </c>
      <c r="J248" s="121"/>
      <c r="K248" s="121"/>
      <c r="L248" s="121"/>
      <c r="M248" s="121"/>
      <c r="N248" s="121"/>
      <c r="O248" s="121"/>
      <c r="P248" s="121"/>
      <c r="Q248" s="121"/>
      <c r="R248" s="121"/>
      <c r="S248" s="121"/>
      <c r="T248" s="121"/>
      <c r="U248" s="121"/>
      <c r="V248" s="121"/>
      <c r="W248" s="121"/>
      <c r="X248" s="121"/>
      <c r="Y248" s="121"/>
      <c r="Z248" s="121"/>
    </row>
    <row r="249" spans="1:26" ht="51.75" customHeight="1" x14ac:dyDescent="0.2">
      <c r="A249" s="135" t="s">
        <v>1497</v>
      </c>
      <c r="B249" s="135" t="s">
        <v>310</v>
      </c>
      <c r="C249" s="135" t="s">
        <v>21</v>
      </c>
      <c r="D249" s="135" t="s">
        <v>311</v>
      </c>
      <c r="E249" s="137" t="s">
        <v>77</v>
      </c>
      <c r="F249" s="136">
        <v>18.36</v>
      </c>
      <c r="G249" s="138">
        <v>94.76</v>
      </c>
      <c r="H249" s="138">
        <v>119.11</v>
      </c>
      <c r="I249" s="138">
        <v>2186.85</v>
      </c>
      <c r="J249" s="121"/>
      <c r="K249" s="121"/>
      <c r="L249" s="121"/>
      <c r="M249" s="121"/>
      <c r="N249" s="121"/>
      <c r="O249" s="121"/>
      <c r="P249" s="121"/>
      <c r="Q249" s="121"/>
      <c r="R249" s="121"/>
      <c r="S249" s="121"/>
      <c r="T249" s="121"/>
      <c r="U249" s="121"/>
      <c r="V249" s="121"/>
      <c r="W249" s="121"/>
      <c r="X249" s="121"/>
      <c r="Y249" s="121"/>
      <c r="Z249" s="121"/>
    </row>
    <row r="250" spans="1:26" ht="39" customHeight="1" x14ac:dyDescent="0.2">
      <c r="A250" s="135" t="s">
        <v>1499</v>
      </c>
      <c r="B250" s="135" t="s">
        <v>280</v>
      </c>
      <c r="C250" s="135" t="s">
        <v>21</v>
      </c>
      <c r="D250" s="135" t="s">
        <v>281</v>
      </c>
      <c r="E250" s="137" t="s">
        <v>77</v>
      </c>
      <c r="F250" s="136">
        <v>18.28</v>
      </c>
      <c r="G250" s="138">
        <v>167.71</v>
      </c>
      <c r="H250" s="138">
        <v>210.81</v>
      </c>
      <c r="I250" s="138">
        <v>3853.6</v>
      </c>
      <c r="J250" s="121"/>
      <c r="K250" s="121"/>
      <c r="L250" s="121"/>
      <c r="M250" s="121"/>
      <c r="N250" s="121"/>
      <c r="O250" s="121"/>
      <c r="P250" s="121"/>
      <c r="Q250" s="121"/>
      <c r="R250" s="121"/>
      <c r="S250" s="121"/>
      <c r="T250" s="121"/>
      <c r="U250" s="121"/>
      <c r="V250" s="121"/>
      <c r="W250" s="121"/>
      <c r="X250" s="121"/>
      <c r="Y250" s="121"/>
      <c r="Z250" s="121"/>
    </row>
    <row r="251" spans="1:26" ht="39" customHeight="1" x14ac:dyDescent="0.2">
      <c r="A251" s="135" t="s">
        <v>1501</v>
      </c>
      <c r="B251" s="135" t="s">
        <v>218</v>
      </c>
      <c r="C251" s="135" t="s">
        <v>21</v>
      </c>
      <c r="D251" s="135" t="s">
        <v>219</v>
      </c>
      <c r="E251" s="137" t="s">
        <v>70</v>
      </c>
      <c r="F251" s="136">
        <v>1.18</v>
      </c>
      <c r="G251" s="138">
        <v>553.99</v>
      </c>
      <c r="H251" s="138">
        <v>696.36</v>
      </c>
      <c r="I251" s="138">
        <v>821.7</v>
      </c>
      <c r="J251" s="121"/>
      <c r="K251" s="121"/>
      <c r="L251" s="121"/>
      <c r="M251" s="121"/>
      <c r="N251" s="121"/>
      <c r="O251" s="121"/>
      <c r="P251" s="121"/>
      <c r="Q251" s="121"/>
      <c r="R251" s="121"/>
      <c r="S251" s="121"/>
      <c r="T251" s="121"/>
      <c r="U251" s="121"/>
      <c r="V251" s="121"/>
      <c r="W251" s="121"/>
      <c r="X251" s="121"/>
      <c r="Y251" s="121"/>
      <c r="Z251" s="121"/>
    </row>
    <row r="252" spans="1:26" ht="25.5" customHeight="1" x14ac:dyDescent="0.2">
      <c r="A252" s="135" t="s">
        <v>1503</v>
      </c>
      <c r="B252" s="135" t="s">
        <v>226</v>
      </c>
      <c r="C252" s="135" t="s">
        <v>21</v>
      </c>
      <c r="D252" s="135" t="s">
        <v>227</v>
      </c>
      <c r="E252" s="137" t="s">
        <v>70</v>
      </c>
      <c r="F252" s="136">
        <v>1.18</v>
      </c>
      <c r="G252" s="138">
        <v>277.07</v>
      </c>
      <c r="H252" s="138">
        <v>348.27</v>
      </c>
      <c r="I252" s="138">
        <v>410.95</v>
      </c>
      <c r="J252" s="121"/>
      <c r="K252" s="121"/>
      <c r="L252" s="121"/>
      <c r="M252" s="121"/>
      <c r="N252" s="121"/>
      <c r="O252" s="121"/>
      <c r="P252" s="121"/>
      <c r="Q252" s="121"/>
      <c r="R252" s="121"/>
      <c r="S252" s="121"/>
      <c r="T252" s="121"/>
      <c r="U252" s="121"/>
      <c r="V252" s="121"/>
      <c r="W252" s="121"/>
      <c r="X252" s="121"/>
      <c r="Y252" s="121"/>
      <c r="Z252" s="121"/>
    </row>
    <row r="253" spans="1:26" ht="39" customHeight="1" x14ac:dyDescent="0.2">
      <c r="A253" s="135" t="s">
        <v>1504</v>
      </c>
      <c r="B253" s="135" t="s">
        <v>247</v>
      </c>
      <c r="C253" s="135" t="s">
        <v>21</v>
      </c>
      <c r="D253" s="135" t="s">
        <v>248</v>
      </c>
      <c r="E253" s="137" t="s">
        <v>80</v>
      </c>
      <c r="F253" s="136">
        <v>60.48</v>
      </c>
      <c r="G253" s="138">
        <v>12.4</v>
      </c>
      <c r="H253" s="138">
        <v>15.58</v>
      </c>
      <c r="I253" s="138">
        <v>942.27</v>
      </c>
      <c r="J253" s="121"/>
      <c r="K253" s="121"/>
      <c r="L253" s="121"/>
      <c r="M253" s="121"/>
      <c r="N253" s="121"/>
      <c r="O253" s="121"/>
      <c r="P253" s="121"/>
      <c r="Q253" s="121"/>
      <c r="R253" s="121"/>
      <c r="S253" s="121"/>
      <c r="T253" s="121"/>
      <c r="U253" s="121"/>
      <c r="V253" s="121"/>
      <c r="W253" s="121"/>
      <c r="X253" s="121"/>
      <c r="Y253" s="121"/>
      <c r="Z253" s="121"/>
    </row>
    <row r="254" spans="1:26" ht="39" customHeight="1" x14ac:dyDescent="0.2">
      <c r="A254" s="135" t="s">
        <v>1506</v>
      </c>
      <c r="B254" s="135" t="s">
        <v>261</v>
      </c>
      <c r="C254" s="135" t="s">
        <v>21</v>
      </c>
      <c r="D254" s="135" t="s">
        <v>262</v>
      </c>
      <c r="E254" s="137" t="s">
        <v>80</v>
      </c>
      <c r="F254" s="136">
        <v>26.16</v>
      </c>
      <c r="G254" s="138">
        <v>14.45</v>
      </c>
      <c r="H254" s="138">
        <v>18.16</v>
      </c>
      <c r="I254" s="138">
        <v>475.06</v>
      </c>
      <c r="J254" s="121"/>
      <c r="K254" s="121"/>
      <c r="L254" s="121"/>
      <c r="M254" s="121"/>
      <c r="N254" s="121"/>
      <c r="O254" s="121"/>
      <c r="P254" s="121"/>
      <c r="Q254" s="121"/>
      <c r="R254" s="121"/>
      <c r="S254" s="121"/>
      <c r="T254" s="121"/>
      <c r="U254" s="121"/>
      <c r="V254" s="121"/>
      <c r="W254" s="121"/>
      <c r="X254" s="121"/>
      <c r="Y254" s="121"/>
      <c r="Z254" s="121"/>
    </row>
    <row r="255" spans="1:26" ht="51.75" customHeight="1" x14ac:dyDescent="0.2">
      <c r="A255" s="135" t="s">
        <v>1508</v>
      </c>
      <c r="B255" s="135" t="s">
        <v>522</v>
      </c>
      <c r="C255" s="135" t="s">
        <v>21</v>
      </c>
      <c r="D255" s="135" t="s">
        <v>523</v>
      </c>
      <c r="E255" s="137" t="s">
        <v>77</v>
      </c>
      <c r="F255" s="136">
        <v>15.81</v>
      </c>
      <c r="G255" s="138">
        <v>4.34</v>
      </c>
      <c r="H255" s="138">
        <v>5.45</v>
      </c>
      <c r="I255" s="138">
        <v>86.16</v>
      </c>
      <c r="J255" s="121"/>
      <c r="K255" s="121"/>
      <c r="L255" s="121"/>
      <c r="M255" s="121"/>
      <c r="N255" s="121"/>
      <c r="O255" s="121"/>
      <c r="P255" s="121"/>
      <c r="Q255" s="121"/>
      <c r="R255" s="121"/>
      <c r="S255" s="121"/>
      <c r="T255" s="121"/>
      <c r="U255" s="121"/>
      <c r="V255" s="121"/>
      <c r="W255" s="121"/>
      <c r="X255" s="121"/>
      <c r="Y255" s="121"/>
      <c r="Z255" s="121"/>
    </row>
    <row r="256" spans="1:26" ht="64.5" customHeight="1" x14ac:dyDescent="0.2">
      <c r="A256" s="135" t="s">
        <v>1510</v>
      </c>
      <c r="B256" s="135" t="s">
        <v>528</v>
      </c>
      <c r="C256" s="135" t="s">
        <v>21</v>
      </c>
      <c r="D256" s="135" t="s">
        <v>529</v>
      </c>
      <c r="E256" s="137" t="s">
        <v>77</v>
      </c>
      <c r="F256" s="136">
        <v>15.81</v>
      </c>
      <c r="G256" s="138">
        <v>34.520000000000003</v>
      </c>
      <c r="H256" s="138">
        <v>43.39</v>
      </c>
      <c r="I256" s="138">
        <v>685.99</v>
      </c>
      <c r="J256" s="121"/>
      <c r="K256" s="121"/>
      <c r="L256" s="121"/>
      <c r="M256" s="121"/>
      <c r="N256" s="121"/>
      <c r="O256" s="121"/>
      <c r="P256" s="121"/>
      <c r="Q256" s="121"/>
      <c r="R256" s="121"/>
      <c r="S256" s="121"/>
      <c r="T256" s="121"/>
      <c r="U256" s="121"/>
      <c r="V256" s="121"/>
      <c r="W256" s="121"/>
      <c r="X256" s="121"/>
      <c r="Y256" s="121"/>
      <c r="Z256" s="121"/>
    </row>
    <row r="257" spans="1:26" ht="25.5" customHeight="1" x14ac:dyDescent="0.2">
      <c r="A257" s="135" t="s">
        <v>1511</v>
      </c>
      <c r="B257" s="135" t="s">
        <v>650</v>
      </c>
      <c r="C257" s="135" t="s">
        <v>21</v>
      </c>
      <c r="D257" s="135" t="s">
        <v>651</v>
      </c>
      <c r="E257" s="137" t="s">
        <v>77</v>
      </c>
      <c r="F257" s="136">
        <v>43.21</v>
      </c>
      <c r="G257" s="138">
        <v>12.04</v>
      </c>
      <c r="H257" s="138">
        <v>15.13</v>
      </c>
      <c r="I257" s="138">
        <v>653.76</v>
      </c>
      <c r="J257" s="121"/>
      <c r="K257" s="121"/>
      <c r="L257" s="121"/>
      <c r="M257" s="121"/>
      <c r="N257" s="121"/>
      <c r="O257" s="121"/>
      <c r="P257" s="121"/>
      <c r="Q257" s="121"/>
      <c r="R257" s="121"/>
      <c r="S257" s="121"/>
      <c r="T257" s="121"/>
      <c r="U257" s="121"/>
      <c r="V257" s="121"/>
      <c r="W257" s="121"/>
      <c r="X257" s="121"/>
      <c r="Y257" s="121"/>
      <c r="Z257" s="121"/>
    </row>
    <row r="258" spans="1:26" ht="39" customHeight="1" x14ac:dyDescent="0.2">
      <c r="A258" s="135" t="s">
        <v>1513</v>
      </c>
      <c r="B258" s="135" t="s">
        <v>1514</v>
      </c>
      <c r="C258" s="135" t="s">
        <v>21</v>
      </c>
      <c r="D258" s="135" t="s">
        <v>1515</v>
      </c>
      <c r="E258" s="137" t="s">
        <v>77</v>
      </c>
      <c r="F258" s="136">
        <v>5.4</v>
      </c>
      <c r="G258" s="138">
        <v>37.79</v>
      </c>
      <c r="H258" s="138">
        <v>47.5</v>
      </c>
      <c r="I258" s="138">
        <v>256.5</v>
      </c>
      <c r="J258" s="121"/>
      <c r="K258" s="121"/>
      <c r="L258" s="121"/>
      <c r="M258" s="121"/>
      <c r="N258" s="121"/>
      <c r="O258" s="121"/>
      <c r="P258" s="121"/>
      <c r="Q258" s="121"/>
      <c r="R258" s="121"/>
      <c r="S258" s="121"/>
      <c r="T258" s="121"/>
      <c r="U258" s="121"/>
      <c r="V258" s="121"/>
      <c r="W258" s="121"/>
      <c r="X258" s="121"/>
      <c r="Y258" s="121"/>
      <c r="Z258" s="121"/>
    </row>
    <row r="259" spans="1:26" ht="39" customHeight="1" x14ac:dyDescent="0.2">
      <c r="A259" s="135" t="s">
        <v>1522</v>
      </c>
      <c r="B259" s="135" t="s">
        <v>1523</v>
      </c>
      <c r="C259" s="135" t="s">
        <v>21</v>
      </c>
      <c r="D259" s="135" t="s">
        <v>1524</v>
      </c>
      <c r="E259" s="137" t="s">
        <v>77</v>
      </c>
      <c r="F259" s="136">
        <v>10.41</v>
      </c>
      <c r="G259" s="138">
        <v>50.27</v>
      </c>
      <c r="H259" s="138">
        <v>63.18</v>
      </c>
      <c r="I259" s="138">
        <v>657.7</v>
      </c>
      <c r="J259" s="121"/>
      <c r="K259" s="121"/>
      <c r="L259" s="121"/>
      <c r="M259" s="121"/>
      <c r="N259" s="121"/>
      <c r="O259" s="121"/>
      <c r="P259" s="121"/>
      <c r="Q259" s="121"/>
      <c r="R259" s="121"/>
      <c r="S259" s="121"/>
      <c r="T259" s="121"/>
      <c r="U259" s="121"/>
      <c r="V259" s="121"/>
      <c r="W259" s="121"/>
      <c r="X259" s="121"/>
      <c r="Y259" s="121"/>
      <c r="Z259" s="121"/>
    </row>
    <row r="260" spans="1:26" ht="51.75" customHeight="1" x14ac:dyDescent="0.2">
      <c r="A260" s="135" t="s">
        <v>1528</v>
      </c>
      <c r="B260" s="135" t="s">
        <v>1529</v>
      </c>
      <c r="C260" s="135" t="s">
        <v>63</v>
      </c>
      <c r="D260" s="135" t="s">
        <v>1530</v>
      </c>
      <c r="E260" s="137" t="s">
        <v>116</v>
      </c>
      <c r="F260" s="136">
        <v>1</v>
      </c>
      <c r="G260" s="138">
        <v>1958.61</v>
      </c>
      <c r="H260" s="138">
        <v>2461.9699999999998</v>
      </c>
      <c r="I260" s="138">
        <v>2461.9699999999998</v>
      </c>
      <c r="J260" s="121"/>
      <c r="K260" s="121"/>
      <c r="L260" s="121"/>
      <c r="M260" s="121"/>
      <c r="N260" s="121"/>
      <c r="O260" s="121"/>
      <c r="P260" s="121"/>
      <c r="Q260" s="121"/>
      <c r="R260" s="121"/>
      <c r="S260" s="121"/>
      <c r="T260" s="121"/>
      <c r="U260" s="121"/>
      <c r="V260" s="121"/>
      <c r="W260" s="121"/>
      <c r="X260" s="121"/>
      <c r="Y260" s="121"/>
      <c r="Z260" s="121"/>
    </row>
    <row r="261" spans="1:26" ht="25.5" customHeight="1" x14ac:dyDescent="0.2">
      <c r="A261" s="135" t="s">
        <v>1537</v>
      </c>
      <c r="B261" s="135" t="s">
        <v>1538</v>
      </c>
      <c r="C261" s="135" t="s">
        <v>21</v>
      </c>
      <c r="D261" s="135" t="s">
        <v>1539</v>
      </c>
      <c r="E261" s="137" t="s">
        <v>77</v>
      </c>
      <c r="F261" s="136">
        <v>15.81</v>
      </c>
      <c r="G261" s="138">
        <v>175.49</v>
      </c>
      <c r="H261" s="138">
        <v>220.59</v>
      </c>
      <c r="I261" s="138">
        <v>3487.52</v>
      </c>
      <c r="J261" s="121"/>
      <c r="K261" s="121"/>
      <c r="L261" s="121"/>
      <c r="M261" s="121"/>
      <c r="N261" s="121"/>
      <c r="O261" s="121"/>
      <c r="P261" s="121"/>
      <c r="Q261" s="121"/>
      <c r="R261" s="121"/>
      <c r="S261" s="121"/>
      <c r="T261" s="121"/>
      <c r="U261" s="121"/>
      <c r="V261" s="121"/>
      <c r="W261" s="121"/>
      <c r="X261" s="121"/>
      <c r="Y261" s="121"/>
      <c r="Z261" s="121"/>
    </row>
    <row r="262" spans="1:26" ht="25.5" customHeight="1" x14ac:dyDescent="0.2">
      <c r="A262" s="135" t="s">
        <v>1548</v>
      </c>
      <c r="B262" s="135" t="s">
        <v>741</v>
      </c>
      <c r="C262" s="135" t="s">
        <v>21</v>
      </c>
      <c r="D262" s="135" t="s">
        <v>742</v>
      </c>
      <c r="E262" s="137" t="s">
        <v>83</v>
      </c>
      <c r="F262" s="136">
        <v>7</v>
      </c>
      <c r="G262" s="138">
        <v>7.7</v>
      </c>
      <c r="H262" s="138">
        <v>9.67</v>
      </c>
      <c r="I262" s="138">
        <v>67.69</v>
      </c>
      <c r="J262" s="121"/>
      <c r="K262" s="121"/>
      <c r="L262" s="121"/>
      <c r="M262" s="121"/>
      <c r="N262" s="121"/>
      <c r="O262" s="121"/>
      <c r="P262" s="121"/>
      <c r="Q262" s="121"/>
      <c r="R262" s="121"/>
      <c r="S262" s="121"/>
      <c r="T262" s="121"/>
      <c r="U262" s="121"/>
      <c r="V262" s="121"/>
      <c r="W262" s="121"/>
      <c r="X262" s="121"/>
      <c r="Y262" s="121"/>
      <c r="Z262" s="121"/>
    </row>
    <row r="263" spans="1:26" ht="39" customHeight="1" x14ac:dyDescent="0.2">
      <c r="A263" s="135" t="s">
        <v>1549</v>
      </c>
      <c r="B263" s="135" t="s">
        <v>1227</v>
      </c>
      <c r="C263" s="135" t="s">
        <v>21</v>
      </c>
      <c r="D263" s="135" t="s">
        <v>1228</v>
      </c>
      <c r="E263" s="137" t="s">
        <v>83</v>
      </c>
      <c r="F263" s="136">
        <v>22.7</v>
      </c>
      <c r="G263" s="138">
        <v>21.62</v>
      </c>
      <c r="H263" s="138">
        <v>27.17</v>
      </c>
      <c r="I263" s="138">
        <v>616.75</v>
      </c>
      <c r="J263" s="121"/>
      <c r="K263" s="121"/>
      <c r="L263" s="121"/>
      <c r="M263" s="121"/>
      <c r="N263" s="121"/>
      <c r="O263" s="121"/>
      <c r="P263" s="121"/>
      <c r="Q263" s="121"/>
      <c r="R263" s="121"/>
      <c r="S263" s="121"/>
      <c r="T263" s="121"/>
      <c r="U263" s="121"/>
      <c r="V263" s="121"/>
      <c r="W263" s="121"/>
      <c r="X263" s="121"/>
      <c r="Y263" s="121"/>
      <c r="Z263" s="121"/>
    </row>
    <row r="264" spans="1:26" ht="39" customHeight="1" x14ac:dyDescent="0.2">
      <c r="A264" s="135" t="s">
        <v>1551</v>
      </c>
      <c r="B264" s="135" t="s">
        <v>1552</v>
      </c>
      <c r="C264" s="135" t="s">
        <v>21</v>
      </c>
      <c r="D264" s="135" t="s">
        <v>1553</v>
      </c>
      <c r="E264" s="137" t="s">
        <v>159</v>
      </c>
      <c r="F264" s="136">
        <v>6</v>
      </c>
      <c r="G264" s="138">
        <v>8.99</v>
      </c>
      <c r="H264" s="138">
        <v>11.3</v>
      </c>
      <c r="I264" s="138">
        <v>67.8</v>
      </c>
      <c r="J264" s="121"/>
      <c r="K264" s="121"/>
      <c r="L264" s="121"/>
      <c r="M264" s="121"/>
      <c r="N264" s="121"/>
      <c r="O264" s="121"/>
      <c r="P264" s="121"/>
      <c r="Q264" s="121"/>
      <c r="R264" s="121"/>
      <c r="S264" s="121"/>
      <c r="T264" s="121"/>
      <c r="U264" s="121"/>
      <c r="V264" s="121"/>
      <c r="W264" s="121"/>
      <c r="X264" s="121"/>
      <c r="Y264" s="121"/>
      <c r="Z264" s="121"/>
    </row>
    <row r="265" spans="1:26" ht="39" customHeight="1" x14ac:dyDescent="0.2">
      <c r="A265" s="135" t="s">
        <v>1554</v>
      </c>
      <c r="B265" s="135" t="s">
        <v>1555</v>
      </c>
      <c r="C265" s="135" t="s">
        <v>21</v>
      </c>
      <c r="D265" s="135" t="s">
        <v>1556</v>
      </c>
      <c r="E265" s="137" t="s">
        <v>159</v>
      </c>
      <c r="F265" s="136">
        <v>2</v>
      </c>
      <c r="G265" s="138">
        <v>9.66</v>
      </c>
      <c r="H265" s="138">
        <v>12.14</v>
      </c>
      <c r="I265" s="138">
        <v>24.28</v>
      </c>
      <c r="J265" s="121"/>
      <c r="K265" s="121"/>
      <c r="L265" s="121"/>
      <c r="M265" s="121"/>
      <c r="N265" s="121"/>
      <c r="O265" s="121"/>
      <c r="P265" s="121"/>
      <c r="Q265" s="121"/>
      <c r="R265" s="121"/>
      <c r="S265" s="121"/>
      <c r="T265" s="121"/>
      <c r="U265" s="121"/>
      <c r="V265" s="121"/>
      <c r="W265" s="121"/>
      <c r="X265" s="121"/>
      <c r="Y265" s="121"/>
      <c r="Z265" s="121"/>
    </row>
    <row r="266" spans="1:26" ht="24" customHeight="1" x14ac:dyDescent="0.2">
      <c r="A266" s="132" t="s">
        <v>1559</v>
      </c>
      <c r="B266" s="132" t="s">
        <v>1593</v>
      </c>
      <c r="C266" s="132"/>
      <c r="D266" s="132" t="s">
        <v>1560</v>
      </c>
      <c r="E266" s="144"/>
      <c r="F266" s="133">
        <v>1</v>
      </c>
      <c r="G266" s="133" t="s">
        <v>1594</v>
      </c>
      <c r="H266" s="134">
        <v>5349.1</v>
      </c>
      <c r="I266" s="134">
        <v>5349.1</v>
      </c>
      <c r="J266" s="121"/>
      <c r="K266" s="121"/>
      <c r="L266" s="121"/>
      <c r="M266" s="121"/>
      <c r="N266" s="121"/>
      <c r="O266" s="121"/>
      <c r="P266" s="121"/>
      <c r="Q266" s="121"/>
      <c r="R266" s="121"/>
      <c r="S266" s="121"/>
      <c r="T266" s="121"/>
      <c r="U266" s="121"/>
      <c r="V266" s="121"/>
      <c r="W266" s="121"/>
      <c r="X266" s="121"/>
      <c r="Y266" s="121"/>
      <c r="Z266" s="121"/>
    </row>
    <row r="267" spans="1:26" ht="39" customHeight="1" x14ac:dyDescent="0.2">
      <c r="A267" s="135" t="s">
        <v>1561</v>
      </c>
      <c r="B267" s="135" t="s">
        <v>1411</v>
      </c>
      <c r="C267" s="135" t="s">
        <v>21</v>
      </c>
      <c r="D267" s="135" t="s">
        <v>1412</v>
      </c>
      <c r="E267" s="137" t="s">
        <v>83</v>
      </c>
      <c r="F267" s="136">
        <v>31.5</v>
      </c>
      <c r="G267" s="138">
        <v>35.32</v>
      </c>
      <c r="H267" s="138">
        <v>44.39</v>
      </c>
      <c r="I267" s="138">
        <v>1398.28</v>
      </c>
      <c r="J267" s="121"/>
      <c r="K267" s="121"/>
      <c r="L267" s="121"/>
      <c r="M267" s="121"/>
      <c r="N267" s="121"/>
      <c r="O267" s="121"/>
      <c r="P267" s="121"/>
      <c r="Q267" s="121"/>
      <c r="R267" s="121"/>
      <c r="S267" s="121"/>
      <c r="T267" s="121"/>
      <c r="U267" s="121"/>
      <c r="V267" s="121"/>
      <c r="W267" s="121"/>
      <c r="X267" s="121"/>
      <c r="Y267" s="121"/>
      <c r="Z267" s="121"/>
    </row>
    <row r="268" spans="1:26" ht="25.5" customHeight="1" x14ac:dyDescent="0.2">
      <c r="A268" s="135" t="s">
        <v>1563</v>
      </c>
      <c r="B268" s="135" t="s">
        <v>181</v>
      </c>
      <c r="C268" s="135" t="s">
        <v>21</v>
      </c>
      <c r="D268" s="135" t="s">
        <v>182</v>
      </c>
      <c r="E268" s="137" t="s">
        <v>70</v>
      </c>
      <c r="F268" s="136">
        <v>1.26</v>
      </c>
      <c r="G268" s="138">
        <v>80.38</v>
      </c>
      <c r="H268" s="138">
        <v>101.03</v>
      </c>
      <c r="I268" s="138">
        <v>127.29</v>
      </c>
      <c r="J268" s="121"/>
      <c r="K268" s="121"/>
      <c r="L268" s="121"/>
      <c r="M268" s="121"/>
      <c r="N268" s="121"/>
      <c r="O268" s="121"/>
      <c r="P268" s="121"/>
      <c r="Q268" s="121"/>
      <c r="R268" s="121"/>
      <c r="S268" s="121"/>
      <c r="T268" s="121"/>
      <c r="U268" s="121"/>
      <c r="V268" s="121"/>
      <c r="W268" s="121"/>
      <c r="X268" s="121"/>
      <c r="Y268" s="121"/>
      <c r="Z268" s="121"/>
    </row>
    <row r="269" spans="1:26" ht="51.75" customHeight="1" x14ac:dyDescent="0.2">
      <c r="A269" s="135" t="s">
        <v>1565</v>
      </c>
      <c r="B269" s="135" t="s">
        <v>1566</v>
      </c>
      <c r="C269" s="135" t="s">
        <v>21</v>
      </c>
      <c r="D269" s="135" t="s">
        <v>1567</v>
      </c>
      <c r="E269" s="137" t="s">
        <v>159</v>
      </c>
      <c r="F269" s="136">
        <v>21</v>
      </c>
      <c r="G269" s="138">
        <v>73.3</v>
      </c>
      <c r="H269" s="138">
        <v>92.13</v>
      </c>
      <c r="I269" s="138">
        <v>1934.73</v>
      </c>
      <c r="J269" s="121"/>
      <c r="K269" s="121"/>
      <c r="L269" s="121"/>
      <c r="M269" s="121"/>
      <c r="N269" s="121"/>
      <c r="O269" s="121"/>
      <c r="P269" s="121"/>
      <c r="Q269" s="121"/>
      <c r="R269" s="121"/>
      <c r="S269" s="121"/>
      <c r="T269" s="121"/>
      <c r="U269" s="121"/>
      <c r="V269" s="121"/>
      <c r="W269" s="121"/>
      <c r="X269" s="121"/>
      <c r="Y269" s="121"/>
      <c r="Z269" s="121"/>
    </row>
    <row r="270" spans="1:26" ht="51.75" customHeight="1" x14ac:dyDescent="0.2">
      <c r="A270" s="135" t="s">
        <v>1569</v>
      </c>
      <c r="B270" s="135" t="s">
        <v>310</v>
      </c>
      <c r="C270" s="135" t="s">
        <v>21</v>
      </c>
      <c r="D270" s="135" t="s">
        <v>311</v>
      </c>
      <c r="E270" s="137" t="s">
        <v>77</v>
      </c>
      <c r="F270" s="136">
        <v>10.5</v>
      </c>
      <c r="G270" s="138">
        <v>94.76</v>
      </c>
      <c r="H270" s="138">
        <v>119.11</v>
      </c>
      <c r="I270" s="138">
        <v>1250.6500000000001</v>
      </c>
      <c r="J270" s="121"/>
      <c r="K270" s="121"/>
      <c r="L270" s="121"/>
      <c r="M270" s="121"/>
      <c r="N270" s="121"/>
      <c r="O270" s="121"/>
      <c r="P270" s="121"/>
      <c r="Q270" s="121"/>
      <c r="R270" s="121"/>
      <c r="S270" s="121"/>
      <c r="T270" s="121"/>
      <c r="U270" s="121"/>
      <c r="V270" s="121"/>
      <c r="W270" s="121"/>
      <c r="X270" s="121"/>
      <c r="Y270" s="121"/>
      <c r="Z270" s="121"/>
    </row>
    <row r="271" spans="1:26" ht="51.75" customHeight="1" x14ac:dyDescent="0.2">
      <c r="A271" s="135" t="s">
        <v>1571</v>
      </c>
      <c r="B271" s="135" t="s">
        <v>522</v>
      </c>
      <c r="C271" s="135" t="s">
        <v>21</v>
      </c>
      <c r="D271" s="135" t="s">
        <v>523</v>
      </c>
      <c r="E271" s="137" t="s">
        <v>77</v>
      </c>
      <c r="F271" s="136">
        <v>10.5</v>
      </c>
      <c r="G271" s="138">
        <v>4.34</v>
      </c>
      <c r="H271" s="138">
        <v>5.45</v>
      </c>
      <c r="I271" s="138">
        <v>57.22</v>
      </c>
      <c r="J271" s="121"/>
      <c r="K271" s="121"/>
      <c r="L271" s="121"/>
      <c r="M271" s="121"/>
      <c r="N271" s="121"/>
      <c r="O271" s="121"/>
      <c r="P271" s="121"/>
      <c r="Q271" s="121"/>
      <c r="R271" s="121"/>
      <c r="S271" s="121"/>
      <c r="T271" s="121"/>
      <c r="U271" s="121"/>
      <c r="V271" s="121"/>
      <c r="W271" s="121"/>
      <c r="X271" s="121"/>
      <c r="Y271" s="121"/>
      <c r="Z271" s="121"/>
    </row>
    <row r="272" spans="1:26" ht="51.75" customHeight="1" x14ac:dyDescent="0.2">
      <c r="A272" s="135" t="s">
        <v>1572</v>
      </c>
      <c r="B272" s="135" t="s">
        <v>528</v>
      </c>
      <c r="C272" s="135" t="s">
        <v>21</v>
      </c>
      <c r="D272" s="135" t="s">
        <v>1573</v>
      </c>
      <c r="E272" s="137" t="s">
        <v>77</v>
      </c>
      <c r="F272" s="136">
        <v>10.5</v>
      </c>
      <c r="G272" s="138">
        <v>34.520000000000003</v>
      </c>
      <c r="H272" s="138">
        <v>43.39</v>
      </c>
      <c r="I272" s="138">
        <v>455.59</v>
      </c>
      <c r="J272" s="121"/>
      <c r="K272" s="121"/>
      <c r="L272" s="121"/>
      <c r="M272" s="121"/>
      <c r="N272" s="121"/>
      <c r="O272" s="121"/>
      <c r="P272" s="121"/>
      <c r="Q272" s="121"/>
      <c r="R272" s="121"/>
      <c r="S272" s="121"/>
      <c r="T272" s="121"/>
      <c r="U272" s="121"/>
      <c r="V272" s="121"/>
      <c r="W272" s="121"/>
      <c r="X272" s="121"/>
      <c r="Y272" s="121"/>
      <c r="Z272" s="121"/>
    </row>
    <row r="273" spans="1:26" ht="39" customHeight="1" x14ac:dyDescent="0.2">
      <c r="A273" s="135" t="s">
        <v>1574</v>
      </c>
      <c r="B273" s="135" t="s">
        <v>218</v>
      </c>
      <c r="C273" s="135" t="s">
        <v>21</v>
      </c>
      <c r="D273" s="135" t="s">
        <v>219</v>
      </c>
      <c r="E273" s="137" t="s">
        <v>70</v>
      </c>
      <c r="F273" s="136">
        <v>0.18</v>
      </c>
      <c r="G273" s="138">
        <v>553.99</v>
      </c>
      <c r="H273" s="138">
        <v>696.36</v>
      </c>
      <c r="I273" s="138">
        <v>125.34</v>
      </c>
      <c r="J273" s="121"/>
      <c r="K273" s="121"/>
      <c r="L273" s="121"/>
      <c r="M273" s="121"/>
      <c r="N273" s="121"/>
      <c r="O273" s="121"/>
      <c r="P273" s="121"/>
      <c r="Q273" s="121"/>
      <c r="R273" s="121"/>
      <c r="S273" s="121"/>
      <c r="T273" s="121"/>
      <c r="U273" s="121"/>
      <c r="V273" s="121"/>
      <c r="W273" s="121"/>
      <c r="X273" s="121"/>
      <c r="Y273" s="121"/>
      <c r="Z273" s="121"/>
    </row>
    <row r="274" spans="1:26" ht="24" customHeight="1" x14ac:dyDescent="0.2">
      <c r="A274" s="132" t="s">
        <v>1576</v>
      </c>
      <c r="B274" s="132" t="s">
        <v>1593</v>
      </c>
      <c r="C274" s="132"/>
      <c r="D274" s="132" t="s">
        <v>1577</v>
      </c>
      <c r="E274" s="144"/>
      <c r="F274" s="133">
        <v>1</v>
      </c>
      <c r="G274" s="133" t="s">
        <v>1594</v>
      </c>
      <c r="H274" s="134">
        <v>450.52</v>
      </c>
      <c r="I274" s="134">
        <v>450.52</v>
      </c>
      <c r="J274" s="121"/>
      <c r="K274" s="121"/>
      <c r="L274" s="121"/>
      <c r="M274" s="121"/>
      <c r="N274" s="121"/>
      <c r="O274" s="121"/>
      <c r="P274" s="121"/>
      <c r="Q274" s="121"/>
      <c r="R274" s="121"/>
      <c r="S274" s="121"/>
      <c r="T274" s="121"/>
      <c r="U274" s="121"/>
      <c r="V274" s="121"/>
      <c r="W274" s="121"/>
      <c r="X274" s="121"/>
      <c r="Y274" s="121"/>
      <c r="Z274" s="121"/>
    </row>
    <row r="275" spans="1:26" ht="25.5" customHeight="1" x14ac:dyDescent="0.2">
      <c r="A275" s="135" t="s">
        <v>1578</v>
      </c>
      <c r="B275" s="135" t="s">
        <v>1579</v>
      </c>
      <c r="C275" s="135" t="s">
        <v>21</v>
      </c>
      <c r="D275" s="135" t="s">
        <v>1580</v>
      </c>
      <c r="E275" s="137" t="s">
        <v>77</v>
      </c>
      <c r="F275" s="136">
        <v>182.4</v>
      </c>
      <c r="G275" s="138">
        <v>1.97</v>
      </c>
      <c r="H275" s="138">
        <v>2.4700000000000002</v>
      </c>
      <c r="I275" s="138">
        <v>450.52</v>
      </c>
      <c r="J275" s="121"/>
      <c r="K275" s="121"/>
      <c r="L275" s="121"/>
      <c r="M275" s="121"/>
      <c r="N275" s="121"/>
      <c r="O275" s="121"/>
      <c r="P275" s="121"/>
      <c r="Q275" s="121"/>
      <c r="R275" s="121"/>
      <c r="S275" s="121"/>
      <c r="T275" s="121"/>
      <c r="U275" s="121"/>
      <c r="V275" s="121"/>
      <c r="W275" s="121"/>
      <c r="X275" s="121"/>
      <c r="Y275" s="121"/>
      <c r="Z275" s="121"/>
    </row>
    <row r="276" spans="1:26" ht="14.25" customHeight="1" x14ac:dyDescent="0.2">
      <c r="A276" s="66"/>
      <c r="B276" s="66"/>
      <c r="C276" s="66"/>
      <c r="D276" s="66"/>
      <c r="E276" s="66"/>
      <c r="F276" s="66"/>
      <c r="G276" s="66"/>
      <c r="H276" s="66"/>
      <c r="I276" s="66"/>
      <c r="J276" s="121"/>
      <c r="K276" s="121"/>
      <c r="L276" s="121"/>
      <c r="M276" s="121"/>
      <c r="N276" s="121"/>
      <c r="O276" s="121"/>
      <c r="P276" s="121"/>
      <c r="Q276" s="121"/>
      <c r="R276" s="121"/>
      <c r="S276" s="121"/>
      <c r="T276" s="121"/>
      <c r="U276" s="121"/>
      <c r="V276" s="121"/>
      <c r="W276" s="121"/>
      <c r="X276" s="121"/>
      <c r="Y276" s="121"/>
      <c r="Z276" s="121"/>
    </row>
    <row r="277" spans="1:26" ht="14.25" customHeight="1" x14ac:dyDescent="0.2">
      <c r="A277" s="258"/>
      <c r="B277" s="203"/>
      <c r="C277" s="188"/>
      <c r="D277" s="140"/>
      <c r="E277" s="250" t="s">
        <v>1687</v>
      </c>
      <c r="F277" s="188"/>
      <c r="G277" s="257">
        <v>686064.9</v>
      </c>
      <c r="H277" s="203"/>
      <c r="I277" s="188"/>
      <c r="J277" s="121"/>
      <c r="K277" s="121"/>
      <c r="L277" s="121"/>
      <c r="M277" s="121"/>
      <c r="N277" s="121"/>
      <c r="O277" s="121"/>
      <c r="P277" s="121"/>
      <c r="Q277" s="121"/>
      <c r="R277" s="121"/>
      <c r="S277" s="121"/>
      <c r="T277" s="121"/>
      <c r="U277" s="121"/>
      <c r="V277" s="121"/>
      <c r="W277" s="121"/>
      <c r="X277" s="121"/>
      <c r="Y277" s="121"/>
      <c r="Z277" s="121"/>
    </row>
    <row r="278" spans="1:26" ht="14.25" customHeight="1" x14ac:dyDescent="0.2">
      <c r="A278" s="258"/>
      <c r="B278" s="203"/>
      <c r="C278" s="188"/>
      <c r="D278" s="140"/>
      <c r="E278" s="250" t="s">
        <v>1688</v>
      </c>
      <c r="F278" s="188"/>
      <c r="G278" s="257">
        <v>176233.82</v>
      </c>
      <c r="H278" s="203"/>
      <c r="I278" s="188"/>
      <c r="J278" s="121"/>
      <c r="K278" s="121"/>
      <c r="L278" s="121"/>
      <c r="M278" s="121"/>
      <c r="N278" s="121"/>
      <c r="O278" s="121"/>
      <c r="P278" s="121"/>
      <c r="Q278" s="121"/>
      <c r="R278" s="121"/>
      <c r="S278" s="121"/>
      <c r="T278" s="121"/>
      <c r="U278" s="121"/>
      <c r="V278" s="121"/>
      <c r="W278" s="121"/>
      <c r="X278" s="121"/>
      <c r="Y278" s="121"/>
      <c r="Z278" s="121"/>
    </row>
    <row r="279" spans="1:26" ht="14.25" customHeight="1" x14ac:dyDescent="0.2">
      <c r="A279" s="258"/>
      <c r="B279" s="203"/>
      <c r="C279" s="188"/>
      <c r="D279" s="140"/>
      <c r="E279" s="250" t="s">
        <v>1584</v>
      </c>
      <c r="F279" s="188"/>
      <c r="G279" s="257">
        <v>862298.72</v>
      </c>
      <c r="H279" s="203"/>
      <c r="I279" s="188"/>
      <c r="J279" s="121"/>
      <c r="K279" s="121"/>
      <c r="L279" s="121"/>
      <c r="M279" s="121"/>
      <c r="N279" s="121"/>
      <c r="O279" s="121"/>
      <c r="P279" s="121"/>
      <c r="Q279" s="121"/>
      <c r="R279" s="121"/>
      <c r="S279" s="121"/>
      <c r="T279" s="121"/>
      <c r="U279" s="121"/>
      <c r="V279" s="121"/>
      <c r="W279" s="121"/>
      <c r="X279" s="121"/>
      <c r="Y279" s="121"/>
      <c r="Z279" s="121"/>
    </row>
    <row r="280" spans="1:26" ht="60" customHeight="1" x14ac:dyDescent="0.2">
      <c r="A280" s="141"/>
      <c r="B280" s="141"/>
      <c r="C280" s="141"/>
      <c r="D280" s="141"/>
      <c r="E280" s="141"/>
      <c r="F280" s="141"/>
      <c r="G280" s="141"/>
      <c r="H280" s="141"/>
      <c r="I280" s="141"/>
      <c r="J280" s="121"/>
      <c r="K280" s="121"/>
      <c r="L280" s="121"/>
      <c r="M280" s="121"/>
      <c r="N280" s="121"/>
      <c r="O280" s="121"/>
      <c r="P280" s="121"/>
      <c r="Q280" s="121"/>
      <c r="R280" s="121"/>
      <c r="S280" s="121"/>
      <c r="T280" s="121"/>
      <c r="U280" s="121"/>
      <c r="V280" s="121"/>
      <c r="W280" s="121"/>
      <c r="X280" s="121"/>
      <c r="Y280" s="121"/>
      <c r="Z280" s="121"/>
    </row>
    <row r="281" spans="1:26" ht="69.75" customHeight="1" x14ac:dyDescent="0.2">
      <c r="A281" s="256"/>
      <c r="B281" s="203"/>
      <c r="C281" s="203"/>
      <c r="D281" s="203"/>
      <c r="E281" s="203"/>
      <c r="F281" s="203"/>
      <c r="G281" s="203"/>
      <c r="H281" s="203"/>
      <c r="I281" s="188"/>
      <c r="J281" s="121"/>
      <c r="K281" s="121"/>
      <c r="L281" s="121"/>
      <c r="M281" s="121"/>
      <c r="N281" s="121"/>
      <c r="O281" s="121"/>
      <c r="P281" s="121"/>
      <c r="Q281" s="121"/>
      <c r="R281" s="121"/>
      <c r="S281" s="121"/>
      <c r="T281" s="121"/>
      <c r="U281" s="121"/>
      <c r="V281" s="121"/>
      <c r="W281" s="121"/>
      <c r="X281" s="121"/>
      <c r="Y281" s="121"/>
      <c r="Z281" s="121"/>
    </row>
    <row r="282" spans="1:26" ht="14.25" customHeight="1" x14ac:dyDescent="0.2">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row>
    <row r="283" spans="1:26" ht="14.25" customHeight="1" x14ac:dyDescent="0.2">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row>
    <row r="284" spans="1:26" ht="14.25"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row>
    <row r="285" spans="1:26" ht="14.25"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row>
    <row r="286" spans="1:26" ht="14.25"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row>
    <row r="287" spans="1:26" ht="14.25"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row>
    <row r="288" spans="1:26" ht="14.25"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row>
    <row r="289" spans="1:26" ht="14.25"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row>
    <row r="290" spans="1:26" ht="14.25"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row>
    <row r="291" spans="1:26" ht="14.25"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row>
    <row r="292" spans="1:26" ht="14.25"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row>
    <row r="293" spans="1:26" ht="14.25"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row>
    <row r="294" spans="1:26" ht="14.25"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row>
    <row r="295" spans="1:26" ht="14.25"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row>
    <row r="296" spans="1:26" ht="14.25"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row>
    <row r="297" spans="1:26" ht="14.25"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row>
    <row r="298" spans="1:26" ht="14.25"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row>
    <row r="299" spans="1:26" ht="14.25"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row>
    <row r="300" spans="1:26" ht="14.25"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row>
    <row r="301" spans="1:26" ht="14.25"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row>
    <row r="302" spans="1:26" ht="14.25"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row>
    <row r="303" spans="1:26" ht="14.25"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row>
    <row r="304" spans="1:26" ht="14.25"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row>
    <row r="305" spans="1:26" ht="14.25"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row>
    <row r="306" spans="1:26" ht="14.25"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row>
    <row r="307" spans="1:26" ht="14.25"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row>
    <row r="308" spans="1:26" ht="14.25"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row>
    <row r="309" spans="1:26" ht="14.25"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row>
    <row r="310" spans="1:26" ht="14.25"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row>
    <row r="311" spans="1:26" ht="14.25"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row>
    <row r="312" spans="1:26" ht="14.25"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row>
    <row r="313" spans="1:26" ht="14.25"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row>
    <row r="314" spans="1:26" ht="14.25"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row>
    <row r="315" spans="1:26" ht="14.25"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row>
    <row r="316" spans="1:26" ht="14.25"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row>
    <row r="317" spans="1:26" ht="14.25"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row>
    <row r="318" spans="1:26" ht="14.25"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row>
    <row r="319" spans="1:26" ht="14.25"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row>
    <row r="320" spans="1:26" ht="14.25"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row>
    <row r="321" spans="1:26" ht="14.25"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row>
    <row r="322" spans="1:26" ht="14.25"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row>
    <row r="323" spans="1:26" ht="14.25"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row>
    <row r="324" spans="1:26" ht="14.25"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row>
    <row r="325" spans="1:26" ht="14.25"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row>
    <row r="326" spans="1:26" ht="14.25"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row>
    <row r="327" spans="1:26" ht="14.25"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row>
    <row r="328" spans="1:26" ht="14.25"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row>
    <row r="329" spans="1:26" ht="14.25"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row>
    <row r="330" spans="1:26" ht="14.25"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row>
    <row r="331" spans="1:26" ht="14.25"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row>
    <row r="332" spans="1:26" ht="14.25"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row>
    <row r="333" spans="1:26" ht="14.25"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row>
    <row r="334" spans="1:26" ht="14.25"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row>
    <row r="335" spans="1:26" ht="14.25"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row>
    <row r="336" spans="1:26" ht="14.25"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row>
    <row r="337" spans="1:26" ht="14.25"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row>
    <row r="338" spans="1:26" ht="14.25"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row>
    <row r="339" spans="1:26" ht="14.25"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row>
    <row r="340" spans="1:26" ht="14.25"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row>
    <row r="341" spans="1:26" ht="14.25"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row>
    <row r="342" spans="1:26" ht="14.25"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row>
    <row r="343" spans="1:26" ht="14.25"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row>
    <row r="344" spans="1:26" ht="14.25"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row>
    <row r="345" spans="1:26" ht="14.25"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row>
    <row r="346" spans="1:26" ht="14.25"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row>
    <row r="347" spans="1:26" ht="14.25"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row>
    <row r="348" spans="1:26" ht="14.25"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row>
    <row r="349" spans="1:26" ht="14.25"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row>
    <row r="350" spans="1:26" ht="14.25"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row>
    <row r="351" spans="1:26" ht="14.25"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row>
    <row r="352" spans="1:26" ht="14.25"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row>
    <row r="353" spans="1:26" ht="14.25"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row>
    <row r="354" spans="1:26" ht="14.25"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row>
    <row r="355" spans="1:26" ht="14.25"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row>
    <row r="356" spans="1:26" ht="14.25"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row>
    <row r="357" spans="1:26" ht="14.25"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row>
    <row r="358" spans="1:26" ht="14.25"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row>
    <row r="359" spans="1:26" ht="14.25"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row>
    <row r="360" spans="1:26" ht="14.25"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row>
    <row r="361" spans="1:26" ht="14.25"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row>
    <row r="362" spans="1:26" ht="14.25"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row>
    <row r="363" spans="1:26" ht="14.25"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row>
    <row r="364" spans="1:26" ht="14.25"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row>
    <row r="365" spans="1:26" ht="14.25"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row>
    <row r="366" spans="1:26" ht="14.25"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row>
    <row r="367" spans="1:26" ht="14.25"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row>
    <row r="368" spans="1:26" ht="14.25"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row>
    <row r="369" spans="1:26" ht="14.25"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row>
    <row r="370" spans="1:26" ht="14.25"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row>
    <row r="371" spans="1:26" ht="14.25"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row>
    <row r="372" spans="1:26" ht="14.25"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row>
    <row r="373" spans="1:26" ht="14.25"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row>
    <row r="374" spans="1:26" ht="14.25"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row>
    <row r="375" spans="1:26" ht="14.25"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row>
    <row r="376" spans="1:26" ht="14.25"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row>
    <row r="377" spans="1:26" ht="14.25"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row>
    <row r="378" spans="1:26" ht="14.25"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row>
    <row r="379" spans="1:26" ht="14.25"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row>
    <row r="380" spans="1:26" ht="14.25"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row>
    <row r="381" spans="1:26" ht="14.25"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row>
    <row r="382" spans="1:26" ht="14.25"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row>
    <row r="383" spans="1:26" ht="14.25"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row>
    <row r="384" spans="1:26" ht="14.25"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row>
    <row r="385" spans="1:26" ht="14.25"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row>
    <row r="386" spans="1:26" ht="14.25"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row>
    <row r="387" spans="1:26" ht="14.25"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row>
    <row r="388" spans="1:26" ht="14.25"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row>
    <row r="389" spans="1:26" ht="14.25"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row>
    <row r="390" spans="1:26" ht="14.25"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row>
    <row r="391" spans="1:26" ht="14.25"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row>
    <row r="392" spans="1:26" ht="14.25"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row>
    <row r="393" spans="1:26" ht="14.25"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row>
    <row r="394" spans="1:26" ht="14.25"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row>
    <row r="395" spans="1:26" ht="14.25"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row>
    <row r="396" spans="1:26" ht="14.25"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row>
    <row r="397" spans="1:26" ht="14.25"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row>
    <row r="398" spans="1:26" ht="14.25"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row>
    <row r="399" spans="1:26" ht="14.25"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row>
    <row r="400" spans="1:26" ht="14.25"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row>
    <row r="401" spans="1:26" ht="14.25"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row>
    <row r="402" spans="1:26" ht="14.25"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row>
    <row r="403" spans="1:26" ht="14.25"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row>
    <row r="404" spans="1:26" ht="14.25"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row>
    <row r="405" spans="1:26" ht="14.25"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row>
    <row r="406" spans="1:26" ht="14.25"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row>
    <row r="407" spans="1:26" ht="14.25"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row>
    <row r="408" spans="1:26" ht="14.25"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row>
    <row r="409" spans="1:26" ht="14.25"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row>
    <row r="410" spans="1:26" ht="14.25"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row>
    <row r="411" spans="1:26" ht="14.25"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row>
    <row r="412" spans="1:26" ht="14.25"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row>
    <row r="413" spans="1:26" ht="14.25"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row>
    <row r="414" spans="1:26" ht="14.25"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row>
    <row r="415" spans="1:26" ht="14.25"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row>
    <row r="416" spans="1:26" ht="14.25"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row>
    <row r="417" spans="1:26" ht="14.25"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row>
    <row r="418" spans="1:26" ht="14.25"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row>
    <row r="419" spans="1:26" ht="14.25"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row>
    <row r="420" spans="1:26" ht="14.25"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row>
    <row r="421" spans="1:26" ht="14.25"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row>
    <row r="422" spans="1:26" ht="14.25"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row>
    <row r="423" spans="1:26" ht="14.25"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row>
    <row r="424" spans="1:26" ht="14.25"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row>
    <row r="425" spans="1:26" ht="14.25"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row>
    <row r="426" spans="1:26" ht="14.25"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row>
    <row r="427" spans="1:26" ht="14.25"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row>
    <row r="428" spans="1:26" ht="14.25"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row>
    <row r="429" spans="1:26" ht="14.25"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row>
    <row r="430" spans="1:26" ht="14.25"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row>
    <row r="431" spans="1:26" ht="14.25"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row>
    <row r="432" spans="1:26" ht="14.25"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row>
    <row r="433" spans="1:26" ht="14.25"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row>
    <row r="434" spans="1:26" ht="14.25"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row>
    <row r="435" spans="1:26" ht="14.25"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row>
    <row r="436" spans="1:26" ht="14.25"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row>
    <row r="437" spans="1:26" ht="14.25"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row>
    <row r="438" spans="1:26" ht="14.25"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row>
    <row r="439" spans="1:26" ht="14.25"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row>
    <row r="440" spans="1:26" ht="14.25"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row>
    <row r="441" spans="1:26" ht="14.25"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row>
    <row r="442" spans="1:26" ht="14.25"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row>
    <row r="443" spans="1:26" ht="14.25"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row>
    <row r="444" spans="1:26" ht="14.25"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row>
    <row r="445" spans="1:26" ht="14.25"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row>
    <row r="446" spans="1:26" ht="14.25"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row>
    <row r="447" spans="1:26" ht="14.25"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row>
    <row r="448" spans="1:26" ht="14.25"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row>
    <row r="449" spans="1:26" ht="14.25"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row>
    <row r="450" spans="1:26" ht="14.25"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row>
    <row r="451" spans="1:26" ht="14.25"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row>
    <row r="452" spans="1:26" ht="14.25"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row>
    <row r="453" spans="1:26" ht="14.25"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row>
    <row r="454" spans="1:26" ht="14.25"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row>
    <row r="455" spans="1:26" ht="14.25"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row>
    <row r="456" spans="1:26" ht="14.25"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row>
    <row r="457" spans="1:26" ht="14.25"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row>
    <row r="458" spans="1:26" ht="14.25"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row>
    <row r="459" spans="1:26" ht="14.25"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row>
    <row r="460" spans="1:26" ht="14.25"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row>
    <row r="461" spans="1:26" ht="14.25"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row>
    <row r="462" spans="1:26" ht="14.25"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row>
    <row r="463" spans="1:26" ht="14.25"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row>
    <row r="464" spans="1:26" ht="14.25"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row>
    <row r="465" spans="1:26" ht="14.25"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row>
    <row r="466" spans="1:26" ht="14.25"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row>
    <row r="467" spans="1:26" ht="14.25"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row>
    <row r="468" spans="1:26" ht="14.25"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row>
    <row r="469" spans="1:26" ht="14.25"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row>
    <row r="470" spans="1:26" ht="14.25"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row>
    <row r="471" spans="1:26" ht="14.25"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row>
    <row r="472" spans="1:26" ht="14.25"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row>
    <row r="473" spans="1:26" ht="14.25"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row>
    <row r="474" spans="1:26" ht="14.25"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row>
    <row r="475" spans="1:26" ht="14.25"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row>
    <row r="476" spans="1:26" ht="14.25"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row>
    <row r="477" spans="1:26" ht="14.25"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row>
    <row r="478" spans="1:26" ht="14.25"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row>
    <row r="479" spans="1:26" ht="14.25"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row>
    <row r="480" spans="1:26" ht="14.25"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row>
    <row r="481" spans="1:26" ht="14.25"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row>
    <row r="482" spans="1:26" ht="14.25"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row>
    <row r="483" spans="1:26" ht="14.25"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row>
    <row r="484" spans="1:26" ht="14.25"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row>
    <row r="485" spans="1:26" ht="14.25"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row>
    <row r="486" spans="1:26" ht="14.25"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row>
    <row r="487" spans="1:26" ht="14.25"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row>
    <row r="488" spans="1:26" ht="14.25"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row>
    <row r="489" spans="1:26" ht="14.25"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row>
    <row r="490" spans="1:26" ht="14.25"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row>
    <row r="491" spans="1:26" ht="14.25"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row>
    <row r="492" spans="1:26" ht="14.25"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row>
    <row r="493" spans="1:26" ht="14.25"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row>
    <row r="494" spans="1:26" ht="14.25"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row>
    <row r="495" spans="1:26" ht="14.25"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row>
    <row r="496" spans="1:26" ht="14.25"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row>
    <row r="497" spans="1:26" ht="14.25"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row>
    <row r="498" spans="1:26" ht="14.25"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row>
    <row r="499" spans="1:26" ht="14.25"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row>
    <row r="500" spans="1:26" ht="14.25"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row>
    <row r="501" spans="1:26" ht="14.25"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row>
    <row r="502" spans="1:26" ht="14.25"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row>
    <row r="503" spans="1:26" ht="14.25"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row>
    <row r="504" spans="1:26" ht="14.25"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row>
    <row r="505" spans="1:26" ht="14.25"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row>
    <row r="506" spans="1:26" ht="14.25"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row>
    <row r="507" spans="1:26" ht="14.25"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row>
    <row r="508" spans="1:26" ht="14.25"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row>
    <row r="509" spans="1:26" ht="14.25"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row>
    <row r="510" spans="1:26" ht="14.25"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row>
    <row r="511" spans="1:26" ht="14.25"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row>
    <row r="512" spans="1:26" ht="14.25"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row>
    <row r="513" spans="1:26" ht="14.25"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row>
    <row r="514" spans="1:26" ht="14.25"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row>
    <row r="515" spans="1:26" ht="14.25"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row>
    <row r="516" spans="1:26" ht="14.25"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row>
    <row r="517" spans="1:26" ht="14.25"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row>
    <row r="518" spans="1:26" ht="14.25"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row>
    <row r="519" spans="1:26" ht="14.25"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row>
    <row r="520" spans="1:26" ht="14.25"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row>
    <row r="521" spans="1:26" ht="14.25"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row>
    <row r="522" spans="1:26" ht="14.25"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row>
    <row r="523" spans="1:26" ht="14.25"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row>
    <row r="524" spans="1:26" ht="14.25"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row>
    <row r="525" spans="1:26" ht="14.25"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row>
    <row r="526" spans="1:26" ht="14.25"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row>
    <row r="527" spans="1:26" ht="14.25"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row>
    <row r="528" spans="1:26" ht="14.25"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row>
    <row r="529" spans="1:26" ht="14.25"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row>
    <row r="530" spans="1:26" ht="14.25"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row>
    <row r="531" spans="1:26" ht="14.25"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row>
    <row r="532" spans="1:26" ht="14.25"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row>
    <row r="533" spans="1:26" ht="14.25"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row>
    <row r="534" spans="1:26" ht="14.25"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row>
    <row r="535" spans="1:26" ht="14.25"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row>
    <row r="536" spans="1:26" ht="14.25"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row>
    <row r="537" spans="1:26" ht="14.25"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row>
    <row r="538" spans="1:26" ht="14.25"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row>
    <row r="539" spans="1:26" ht="14.25"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row>
    <row r="540" spans="1:26" ht="14.25"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row>
    <row r="541" spans="1:26" ht="14.25"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row>
    <row r="542" spans="1:26" ht="14.25"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row>
    <row r="543" spans="1:26" ht="14.25"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row>
    <row r="544" spans="1:26" ht="14.25"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row>
    <row r="545" spans="1:26" ht="14.25"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row>
    <row r="546" spans="1:26" ht="14.25"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row>
    <row r="547" spans="1:26" ht="14.25"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row>
    <row r="548" spans="1:26" ht="14.25"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row>
    <row r="549" spans="1:26" ht="14.25"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row>
    <row r="550" spans="1:26" ht="14.25"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row>
    <row r="551" spans="1:26" ht="14.25"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row>
    <row r="552" spans="1:26" ht="14.25"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row>
    <row r="553" spans="1:26" ht="14.25"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row>
    <row r="554" spans="1:26" ht="14.25"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row>
    <row r="555" spans="1:26" ht="14.25"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row>
    <row r="556" spans="1:26" ht="14.25"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row>
    <row r="557" spans="1:26" ht="14.25"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row>
    <row r="558" spans="1:26" ht="14.25"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row>
    <row r="559" spans="1:26" ht="14.25"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row>
    <row r="560" spans="1:26" ht="14.25"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row>
    <row r="561" spans="1:26" ht="14.25"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row>
    <row r="562" spans="1:26" ht="14.25"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row>
    <row r="563" spans="1:26" ht="14.25"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row>
    <row r="564" spans="1:26" ht="14.25"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row>
    <row r="565" spans="1:26" ht="14.25"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row>
    <row r="566" spans="1:26" ht="14.25"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row>
    <row r="567" spans="1:26" ht="14.25"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row>
    <row r="568" spans="1:26" ht="14.25"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row>
    <row r="569" spans="1:26" ht="14.25"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row>
    <row r="570" spans="1:26" ht="14.25"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row>
    <row r="571" spans="1:26" ht="14.25"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row>
    <row r="572" spans="1:26" ht="14.25"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row>
    <row r="573" spans="1:26" ht="14.25"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row>
    <row r="574" spans="1:26" ht="14.25"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row>
    <row r="575" spans="1:26" ht="14.25"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row>
    <row r="576" spans="1:26" ht="14.25"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row>
    <row r="577" spans="1:26" ht="14.25"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row>
    <row r="578" spans="1:26" ht="14.25"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row>
    <row r="579" spans="1:26" ht="14.25"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row>
    <row r="580" spans="1:26" ht="14.25"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row>
    <row r="581" spans="1:26" ht="14.25"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row>
    <row r="582" spans="1:26" ht="14.25"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row>
    <row r="583" spans="1:26" ht="14.25"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row>
    <row r="584" spans="1:26" ht="14.25"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row>
    <row r="585" spans="1:26" ht="14.25"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row>
    <row r="586" spans="1:26" ht="14.25"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row>
    <row r="587" spans="1:26" ht="14.25"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row>
    <row r="588" spans="1:26" ht="14.25"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row>
    <row r="589" spans="1:26" ht="14.25"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row>
    <row r="590" spans="1:26" ht="14.25"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row>
    <row r="591" spans="1:26" ht="14.25"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row>
    <row r="592" spans="1:26" ht="14.25"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row>
    <row r="593" spans="1:26" ht="14.25"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row>
    <row r="594" spans="1:26" ht="14.25"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row>
    <row r="595" spans="1:26" ht="14.25"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row>
    <row r="596" spans="1:26" ht="14.25"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row>
    <row r="597" spans="1:26" ht="14.25"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row>
    <row r="598" spans="1:26" ht="14.25"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row>
    <row r="599" spans="1:26" ht="14.25"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row>
    <row r="600" spans="1:26" ht="14.25"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row>
    <row r="601" spans="1:26" ht="14.25"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row>
    <row r="602" spans="1:26" ht="14.25"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row>
    <row r="603" spans="1:26" ht="14.25"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row>
    <row r="604" spans="1:26" ht="14.25"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row>
    <row r="605" spans="1:26" ht="14.25"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row>
    <row r="606" spans="1:26" ht="14.25"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row>
    <row r="607" spans="1:26" ht="14.25"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row>
    <row r="608" spans="1:26" ht="14.25"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row>
    <row r="609" spans="1:26" ht="14.25"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row>
    <row r="610" spans="1:26" ht="14.25"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row>
    <row r="611" spans="1:26" ht="14.25"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row>
    <row r="612" spans="1:26" ht="14.25"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row>
    <row r="613" spans="1:26" ht="14.25"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row>
    <row r="614" spans="1:26" ht="14.25"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row>
    <row r="615" spans="1:26" ht="14.25"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row>
    <row r="616" spans="1:26" ht="14.25"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row>
    <row r="617" spans="1:26" ht="14.25"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row>
    <row r="618" spans="1:26" ht="14.25"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row>
    <row r="619" spans="1:26" ht="14.25"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row>
    <row r="620" spans="1:26" ht="14.25"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row>
    <row r="621" spans="1:26" ht="14.25"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row>
    <row r="622" spans="1:26" ht="14.25"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row>
    <row r="623" spans="1:26" ht="14.25"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row>
    <row r="624" spans="1:26" ht="14.25"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row>
    <row r="625" spans="1:26" ht="14.25"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row>
    <row r="626" spans="1:26" ht="14.25"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row>
    <row r="627" spans="1:26" ht="14.25"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row>
    <row r="628" spans="1:26" ht="14.25"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row>
    <row r="629" spans="1:26" ht="14.25"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row>
    <row r="630" spans="1:26" ht="14.25"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row>
    <row r="631" spans="1:26" ht="14.25"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row>
    <row r="632" spans="1:26" ht="14.25"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row>
    <row r="633" spans="1:26" ht="14.25"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row>
    <row r="634" spans="1:26" ht="14.25"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row>
    <row r="635" spans="1:26" ht="14.25"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row>
    <row r="636" spans="1:26" ht="14.25"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row>
    <row r="637" spans="1:26" ht="14.25"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row>
    <row r="638" spans="1:26" ht="14.25"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row>
    <row r="639" spans="1:26" ht="14.25"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row>
    <row r="640" spans="1:26" ht="14.25"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row>
    <row r="641" spans="1:26" ht="14.25"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row>
    <row r="642" spans="1:26" ht="14.25"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row>
    <row r="643" spans="1:26" ht="14.25"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row>
    <row r="644" spans="1:26" ht="14.25"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row>
    <row r="645" spans="1:26" ht="14.25"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row>
    <row r="646" spans="1:26" ht="14.25"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row>
    <row r="647" spans="1:26" ht="14.25"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row>
    <row r="648" spans="1:26" ht="14.25"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row>
    <row r="649" spans="1:26" ht="14.25"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row>
    <row r="650" spans="1:26" ht="14.25"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row>
    <row r="651" spans="1:26" ht="14.25"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row>
    <row r="652" spans="1:26" ht="14.25"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row>
    <row r="653" spans="1:26" ht="14.25"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row>
    <row r="654" spans="1:26" ht="14.25"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row>
    <row r="655" spans="1:26" ht="14.25"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row>
    <row r="656" spans="1:26" ht="14.25"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row>
    <row r="657" spans="1:26" ht="14.25"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row>
    <row r="658" spans="1:26" ht="14.25"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row>
    <row r="659" spans="1:26" ht="14.25"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row>
    <row r="660" spans="1:26" ht="14.25"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row>
    <row r="661" spans="1:26" ht="14.25"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row>
    <row r="662" spans="1:26" ht="14.25"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row>
    <row r="663" spans="1:26" ht="14.25"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row>
    <row r="664" spans="1:26" ht="14.25"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row>
    <row r="665" spans="1:26" ht="14.25"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row>
    <row r="666" spans="1:26" ht="14.25"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row>
    <row r="667" spans="1:26" ht="14.25"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row>
    <row r="668" spans="1:26" ht="14.25"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row>
    <row r="669" spans="1:26" ht="14.25"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row>
    <row r="670" spans="1:26" ht="14.25"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row>
    <row r="671" spans="1:26" ht="14.25"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row>
    <row r="672" spans="1:26" ht="14.25"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row>
    <row r="673" spans="1:26" ht="14.25"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row>
    <row r="674" spans="1:26" ht="14.25"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row>
    <row r="675" spans="1:26" ht="14.25"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row>
    <row r="676" spans="1:26" ht="14.25"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row>
    <row r="677" spans="1:26" ht="14.25"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row>
    <row r="678" spans="1:26" ht="14.25"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row>
    <row r="679" spans="1:26" ht="14.25"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row>
    <row r="680" spans="1:26" ht="14.25"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row>
    <row r="681" spans="1:26" ht="14.25"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row>
    <row r="682" spans="1:26" ht="14.25"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row>
    <row r="683" spans="1:26" ht="14.25"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row>
    <row r="684" spans="1:26" ht="14.25"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row>
    <row r="685" spans="1:26" ht="14.25"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row>
    <row r="686" spans="1:26" ht="14.25"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row>
    <row r="687" spans="1:26" ht="14.25"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row>
    <row r="688" spans="1:26" ht="14.25"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row>
    <row r="689" spans="1:26" ht="14.25"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row>
    <row r="690" spans="1:26" ht="14.25"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row>
    <row r="691" spans="1:26" ht="14.25"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row>
    <row r="692" spans="1:26" ht="14.25"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row>
    <row r="693" spans="1:26" ht="14.25"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row>
    <row r="694" spans="1:26" ht="14.25"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row>
    <row r="695" spans="1:26" ht="14.25"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row>
    <row r="696" spans="1:26" ht="14.25"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row>
    <row r="697" spans="1:26" ht="14.25"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row>
    <row r="698" spans="1:26" ht="14.25"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row>
    <row r="699" spans="1:26" ht="14.25"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row>
    <row r="700" spans="1:26" ht="14.25"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row>
    <row r="701" spans="1:26" ht="14.25"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row>
    <row r="702" spans="1:26" ht="14.25"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row>
    <row r="703" spans="1:26" ht="14.25"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row>
    <row r="704" spans="1:26" ht="14.25"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row>
    <row r="705" spans="1:26" ht="14.25"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row>
    <row r="706" spans="1:26" ht="14.25"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row>
    <row r="707" spans="1:26" ht="14.25"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row>
    <row r="708" spans="1:26" ht="14.25"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row>
    <row r="709" spans="1:26" ht="14.25"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row>
    <row r="710" spans="1:26" ht="14.25"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row>
    <row r="711" spans="1:26" ht="14.25"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row>
    <row r="712" spans="1:26" ht="14.25"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row>
    <row r="713" spans="1:26" ht="14.25"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row>
    <row r="714" spans="1:26" ht="14.25"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row>
    <row r="715" spans="1:26" ht="14.25"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row>
    <row r="716" spans="1:26" ht="14.25"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row>
    <row r="717" spans="1:26" ht="14.25"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row>
    <row r="718" spans="1:26" ht="14.25"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row>
    <row r="719" spans="1:26" ht="14.25"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row>
    <row r="720" spans="1:26" ht="14.25"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row>
    <row r="721" spans="1:26" ht="14.25"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row>
    <row r="722" spans="1:26" ht="14.25"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row>
    <row r="723" spans="1:26" ht="14.25"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row>
    <row r="724" spans="1:26" ht="14.25"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row>
    <row r="725" spans="1:26" ht="14.25"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row>
    <row r="726" spans="1:26" ht="14.25"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row>
    <row r="727" spans="1:26" ht="14.25"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row>
    <row r="728" spans="1:26" ht="14.25"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row>
    <row r="729" spans="1:26" ht="14.25"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row>
    <row r="730" spans="1:26" ht="14.25"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row>
    <row r="731" spans="1:26" ht="14.25"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row>
    <row r="732" spans="1:26" ht="14.25"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row>
    <row r="733" spans="1:26" ht="14.25"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row>
    <row r="734" spans="1:26" ht="14.25"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row>
    <row r="735" spans="1:26" ht="14.25"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row>
    <row r="736" spans="1:26" ht="14.25"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row>
    <row r="737" spans="1:26" ht="14.25"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row>
    <row r="738" spans="1:26" ht="14.25"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row>
    <row r="739" spans="1:26" ht="14.25"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row>
    <row r="740" spans="1:26" ht="14.25"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row>
    <row r="741" spans="1:26" ht="14.25"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row>
    <row r="742" spans="1:26" ht="14.25"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row>
    <row r="743" spans="1:26" ht="14.25"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row>
    <row r="744" spans="1:26" ht="14.25"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row>
    <row r="745" spans="1:26" ht="14.25"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row>
    <row r="746" spans="1:26" ht="14.25"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row>
    <row r="747" spans="1:26" ht="14.25"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row>
    <row r="748" spans="1:26" ht="14.25"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row>
    <row r="749" spans="1:26" ht="14.25"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row>
    <row r="750" spans="1:26" ht="14.25"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row>
    <row r="751" spans="1:26" ht="14.25"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row>
    <row r="752" spans="1:26" ht="14.25"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row>
    <row r="753" spans="1:26" ht="14.25"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row>
    <row r="754" spans="1:26" ht="14.25"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row>
    <row r="755" spans="1:26" ht="14.25"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row>
    <row r="756" spans="1:26" ht="14.25"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row>
    <row r="757" spans="1:26" ht="14.25"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row>
    <row r="758" spans="1:26" ht="14.25"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row>
    <row r="759" spans="1:26" ht="14.25"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row>
    <row r="760" spans="1:26" ht="14.25"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row>
    <row r="761" spans="1:26" ht="14.25"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row>
    <row r="762" spans="1:26" ht="14.25"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row>
    <row r="763" spans="1:26" ht="14.25"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row>
    <row r="764" spans="1:26" ht="14.25"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row>
    <row r="765" spans="1:26" ht="14.25"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row>
    <row r="766" spans="1:26" ht="14.25"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row>
    <row r="767" spans="1:26" ht="14.25"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row>
    <row r="768" spans="1:26" ht="14.25"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row>
    <row r="769" spans="1:26" ht="14.25"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row>
    <row r="770" spans="1:26" ht="14.25"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row>
    <row r="771" spans="1:26" ht="14.25"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row>
    <row r="772" spans="1:26" ht="14.25"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row>
    <row r="773" spans="1:26" ht="14.25"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row>
    <row r="774" spans="1:26" ht="14.25"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row>
    <row r="775" spans="1:26" ht="14.25"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row>
    <row r="776" spans="1:26" ht="14.25"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row>
    <row r="777" spans="1:26" ht="14.25"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row>
    <row r="778" spans="1:26" ht="14.25"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row>
    <row r="779" spans="1:26" ht="14.25"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row>
    <row r="780" spans="1:26" ht="14.25"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row>
    <row r="781" spans="1:26" ht="14.25"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row>
    <row r="782" spans="1:26" ht="14.25"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row>
    <row r="783" spans="1:26" ht="14.25"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row>
    <row r="784" spans="1:26" ht="14.25"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row>
    <row r="785" spans="1:26" ht="14.25"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row>
    <row r="786" spans="1:26" ht="14.25"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row>
    <row r="787" spans="1:26" ht="14.25"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row>
    <row r="788" spans="1:26" ht="14.25"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row>
    <row r="789" spans="1:26" ht="14.25"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row>
    <row r="790" spans="1:26" ht="14.25"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row>
    <row r="791" spans="1:26" ht="14.25"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row>
    <row r="792" spans="1:26" ht="14.25"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row>
    <row r="793" spans="1:26" ht="14.25"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row>
    <row r="794" spans="1:26" ht="14.25"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row>
    <row r="795" spans="1:26" ht="14.25"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row>
    <row r="796" spans="1:26" ht="14.25"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row>
    <row r="797" spans="1:26" ht="14.25"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row>
    <row r="798" spans="1:26" ht="14.25"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row>
    <row r="799" spans="1:26" ht="14.25"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row>
    <row r="800" spans="1:26" ht="14.25"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row>
    <row r="801" spans="1:26" ht="14.25"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row>
    <row r="802" spans="1:26" ht="14.25"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row>
    <row r="803" spans="1:26" ht="14.25"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row>
    <row r="804" spans="1:26" ht="14.25"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row>
    <row r="805" spans="1:26" ht="14.25"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row>
    <row r="806" spans="1:26" ht="14.25"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row>
    <row r="807" spans="1:26" ht="14.25"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row>
    <row r="808" spans="1:26" ht="14.25"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row>
    <row r="809" spans="1:26" ht="14.25"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row>
    <row r="810" spans="1:26" ht="14.25"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row>
    <row r="811" spans="1:26" ht="14.25"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row>
    <row r="812" spans="1:26" ht="14.25"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row>
    <row r="813" spans="1:26" ht="14.25"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row>
    <row r="814" spans="1:26" ht="14.25"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row>
    <row r="815" spans="1:26" ht="14.25"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row>
    <row r="816" spans="1:26" ht="14.25"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row>
    <row r="817" spans="1:26" ht="14.25"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row>
    <row r="818" spans="1:26" ht="14.25"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row>
    <row r="819" spans="1:26" ht="14.25"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row>
    <row r="820" spans="1:26" ht="14.25"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row>
    <row r="821" spans="1:26" ht="14.25"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row>
    <row r="822" spans="1:26" ht="14.25"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row>
    <row r="823" spans="1:26" ht="14.25"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row>
    <row r="824" spans="1:26" ht="14.25"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row>
    <row r="825" spans="1:26" ht="14.25"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row>
    <row r="826" spans="1:26" ht="14.25"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row>
    <row r="827" spans="1:26" ht="14.25"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row>
    <row r="828" spans="1:26" ht="14.25"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row>
    <row r="829" spans="1:26" ht="14.25"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row>
    <row r="830" spans="1:26" ht="14.25"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row>
    <row r="831" spans="1:26" ht="14.25"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row>
    <row r="832" spans="1:26" ht="14.25"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row>
    <row r="833" spans="1:26" ht="14.25"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row>
    <row r="834" spans="1:26" ht="14.25"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row>
    <row r="835" spans="1:26" ht="14.25"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row>
    <row r="836" spans="1:26" ht="14.25"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row>
    <row r="837" spans="1:26" ht="14.25"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row>
    <row r="838" spans="1:26" ht="14.25"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row>
    <row r="839" spans="1:26" ht="14.25"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row>
    <row r="840" spans="1:26" ht="14.25"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row>
    <row r="841" spans="1:26" ht="14.25"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row>
    <row r="842" spans="1:26" ht="14.25"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row>
    <row r="843" spans="1:26" ht="14.25"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row>
    <row r="844" spans="1:26" ht="14.25"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row>
    <row r="845" spans="1:26" ht="14.25"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row>
    <row r="846" spans="1:26" ht="14.25"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row>
    <row r="847" spans="1:26" ht="14.25"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row>
    <row r="848" spans="1:26" ht="14.25"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row>
    <row r="849" spans="1:26" ht="14.25"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row>
    <row r="850" spans="1:26" ht="14.25"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row>
    <row r="851" spans="1:26" ht="14.25"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row>
    <row r="852" spans="1:26" ht="14.25"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row>
    <row r="853" spans="1:26" ht="14.25"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row>
    <row r="854" spans="1:26" ht="14.25"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row>
    <row r="855" spans="1:26" ht="14.25"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row>
    <row r="856" spans="1:26" ht="14.25"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row>
    <row r="857" spans="1:26" ht="14.25"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row>
    <row r="858" spans="1:26" ht="14.25"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row>
    <row r="859" spans="1:26" ht="14.25"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row>
    <row r="860" spans="1:26" ht="14.25"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row>
    <row r="861" spans="1:26" ht="14.25"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row>
    <row r="862" spans="1:26" ht="14.25"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row>
    <row r="863" spans="1:26" ht="14.25"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row>
    <row r="864" spans="1:26" ht="14.25"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row>
    <row r="865" spans="1:26" ht="14.25"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row>
    <row r="866" spans="1:26" ht="14.25"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row>
    <row r="867" spans="1:26" ht="14.25"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row>
    <row r="868" spans="1:26" ht="14.25"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row>
    <row r="869" spans="1:26" ht="14.25"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row>
    <row r="870" spans="1:26" ht="14.25"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row>
    <row r="871" spans="1:26" ht="14.25"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row>
    <row r="872" spans="1:26" ht="14.25"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row>
    <row r="873" spans="1:26" ht="14.25"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row>
    <row r="874" spans="1:26" ht="14.25"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row>
    <row r="875" spans="1:26" ht="14.25"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row>
    <row r="876" spans="1:26" ht="14.25"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row>
    <row r="877" spans="1:26" ht="14.25"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row>
    <row r="878" spans="1:26" ht="14.25"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row>
    <row r="879" spans="1:26" ht="14.25"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row>
    <row r="880" spans="1:26" ht="14.25"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row>
    <row r="881" spans="1:26" ht="14.25"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row>
    <row r="882" spans="1:26" ht="14.25"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row>
    <row r="883" spans="1:26" ht="14.25"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row>
    <row r="884" spans="1:26" ht="14.25"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row>
    <row r="885" spans="1:26" ht="14.25"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row>
    <row r="886" spans="1:26" ht="14.25"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row>
    <row r="887" spans="1:26" ht="14.25"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row>
    <row r="888" spans="1:26" ht="14.25"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row>
    <row r="889" spans="1:26" ht="14.25"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row>
    <row r="890" spans="1:26" ht="14.25"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row>
    <row r="891" spans="1:26" ht="14.25"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row>
    <row r="892" spans="1:26" ht="14.25"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row>
    <row r="893" spans="1:26" ht="14.25"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row>
    <row r="894" spans="1:26" ht="14.25"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row>
    <row r="895" spans="1:26" ht="14.25"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row>
    <row r="896" spans="1:26" ht="14.25"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row>
    <row r="897" spans="1:26" ht="14.25"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row>
    <row r="898" spans="1:26" ht="14.25"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row>
    <row r="899" spans="1:26" ht="14.25"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row>
    <row r="900" spans="1:26" ht="14.25"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row>
    <row r="901" spans="1:26" ht="14.25"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row>
    <row r="902" spans="1:26" ht="14.25"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row>
    <row r="903" spans="1:26" ht="14.25"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row>
    <row r="904" spans="1:26" ht="14.25"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row>
    <row r="905" spans="1:26" ht="14.25"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row>
    <row r="906" spans="1:26" ht="14.25"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row>
    <row r="907" spans="1:26" ht="14.25"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row>
    <row r="908" spans="1:26" ht="14.25"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row>
    <row r="909" spans="1:26" ht="14.25"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row>
    <row r="910" spans="1:26" ht="14.25"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row>
    <row r="911" spans="1:26" ht="14.25"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row>
    <row r="912" spans="1:26" ht="14.25"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row>
    <row r="913" spans="1:26" ht="14.25"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row>
    <row r="914" spans="1:26" ht="14.25"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row>
    <row r="915" spans="1:26" ht="14.25"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row>
    <row r="916" spans="1:26" ht="14.25"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row>
    <row r="917" spans="1:26" ht="14.25"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row>
    <row r="918" spans="1:26" ht="14.25"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row>
    <row r="919" spans="1:26" ht="14.25"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row>
    <row r="920" spans="1:26" ht="14.25"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row>
    <row r="921" spans="1:26" ht="14.25"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row>
    <row r="922" spans="1:26" ht="14.25"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row>
    <row r="923" spans="1:26" ht="14.25"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row>
    <row r="924" spans="1:26" ht="14.25"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row>
    <row r="925" spans="1:26" ht="14.25"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row>
    <row r="926" spans="1:26" ht="14.25"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row>
    <row r="927" spans="1:26" ht="14.25"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row>
    <row r="928" spans="1:26" ht="14.25"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row>
    <row r="929" spans="1:26" ht="14.25"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row>
    <row r="930" spans="1:26" ht="14.25"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row>
    <row r="931" spans="1:26" ht="14.25"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row>
    <row r="932" spans="1:26" ht="14.25"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row>
    <row r="933" spans="1:26" ht="14.25"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row>
    <row r="934" spans="1:26" ht="14.25"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row>
    <row r="935" spans="1:26" ht="14.25"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row>
    <row r="936" spans="1:26" ht="14.25"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row>
    <row r="937" spans="1:26" ht="14.25"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row>
    <row r="938" spans="1:26" ht="14.25"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row>
    <row r="939" spans="1:26" ht="14.25"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row>
    <row r="940" spans="1:26" ht="14.25"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row>
    <row r="941" spans="1:26" ht="14.25"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row>
    <row r="942" spans="1:26" ht="14.25"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row>
    <row r="943" spans="1:26" ht="14.25"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row>
    <row r="944" spans="1:26" ht="14.25"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row>
    <row r="945" spans="1:26" ht="14.25"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row>
    <row r="946" spans="1:26" ht="14.25"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row>
    <row r="947" spans="1:26" ht="14.25"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row>
    <row r="948" spans="1:26" ht="14.25"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row>
    <row r="949" spans="1:26" ht="14.25"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row>
    <row r="950" spans="1:26" ht="14.25"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row>
    <row r="951" spans="1:26" ht="14.25"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row>
    <row r="952" spans="1:26" ht="14.25"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row>
    <row r="953" spans="1:26" ht="14.25"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row>
    <row r="954" spans="1:26" ht="14.25"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row>
    <row r="955" spans="1:26" ht="14.25"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row>
    <row r="956" spans="1:26" ht="14.25"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row>
    <row r="957" spans="1:26" ht="14.25"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row>
    <row r="958" spans="1:26" ht="14.25"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row>
    <row r="959" spans="1:26" ht="14.25"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row>
    <row r="960" spans="1:26" ht="14.25"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row>
    <row r="961" spans="1:26" ht="14.25"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row>
    <row r="962" spans="1:26" ht="14.25"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row>
    <row r="963" spans="1:26" ht="14.25"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row>
    <row r="964" spans="1:26" ht="14.25"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row>
    <row r="965" spans="1:26" ht="14.25"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row>
    <row r="966" spans="1:26" ht="14.25"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row>
    <row r="967" spans="1:26" ht="14.25"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row>
    <row r="968" spans="1:26" ht="14.25"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row>
    <row r="969" spans="1:26" ht="14.25"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row>
    <row r="970" spans="1:26" ht="14.25"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row>
    <row r="971" spans="1:26" ht="14.25"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row>
    <row r="972" spans="1:26" ht="14.25"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row>
    <row r="973" spans="1:26" ht="14.25"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row>
    <row r="974" spans="1:26" ht="14.25"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row>
    <row r="975" spans="1:26" ht="14.25"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row>
    <row r="976" spans="1:26" ht="14.25"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row>
    <row r="977" spans="1:26" ht="14.25"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row>
    <row r="978" spans="1:26" ht="14.25"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row>
    <row r="979" spans="1:26" ht="14.25"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row>
    <row r="980" spans="1:26" ht="14.25"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row>
    <row r="981" spans="1:26" ht="14.25"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row>
    <row r="982" spans="1:26" ht="14.25"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row>
    <row r="983" spans="1:26" ht="14.25"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row>
    <row r="984" spans="1:26" ht="14.25"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row>
    <row r="985" spans="1:26" ht="14.25"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row>
    <row r="986" spans="1:26" ht="14.25"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row>
    <row r="987" spans="1:26" ht="14.25"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row>
    <row r="988" spans="1:26" ht="14.25"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row>
    <row r="989" spans="1:26" ht="14.25"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row>
    <row r="990" spans="1:26" ht="14.25"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row>
    <row r="991" spans="1:26" ht="14.25"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row>
    <row r="992" spans="1:26" ht="14.25"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row>
    <row r="993" spans="1:26" ht="14.25"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row>
    <row r="994" spans="1:26" ht="14.25"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row>
    <row r="995" spans="1:26" ht="14.25"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row>
    <row r="996" spans="1:26" ht="14.25"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row>
    <row r="997" spans="1:26" ht="14.25"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row>
    <row r="998" spans="1:26" ht="14.25"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row>
    <row r="999" spans="1:26" ht="14.25"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row>
    <row r="1000" spans="1:26" ht="14.25"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row>
  </sheetData>
  <mergeCells count="15">
    <mergeCell ref="A281:I281"/>
    <mergeCell ref="E1:F1"/>
    <mergeCell ref="G1:H1"/>
    <mergeCell ref="E2:F2"/>
    <mergeCell ref="G2:H2"/>
    <mergeCell ref="A3:I3"/>
    <mergeCell ref="E277:F277"/>
    <mergeCell ref="G277:I277"/>
    <mergeCell ref="A277:C277"/>
    <mergeCell ref="A278:C278"/>
    <mergeCell ref="E278:F278"/>
    <mergeCell ref="G278:I278"/>
    <mergeCell ref="A279:C279"/>
    <mergeCell ref="E279:F279"/>
    <mergeCell ref="G279:I279"/>
  </mergeCells>
  <pageMargins left="0.5" right="0.5" top="1" bottom="1"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1</vt:i4>
      </vt:variant>
    </vt:vector>
  </HeadingPairs>
  <TitlesOfParts>
    <vt:vector size="8" baseType="lpstr">
      <vt:lpstr>Orçamento Analítico</vt:lpstr>
      <vt:lpstr>Orçamento Sintetico</vt:lpstr>
      <vt:lpstr>Cronograma</vt:lpstr>
      <vt:lpstr>Resumo</vt:lpstr>
      <vt:lpstr>BDI</vt:lpstr>
      <vt:lpstr>Detran MT</vt:lpstr>
      <vt:lpstr>Detran Inical</vt:lpstr>
      <vt:lpstr>Cronograma!Area_de_impressao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Carolina Figueira B Dorileo</cp:lastModifiedBy>
  <cp:lastPrinted>2026-03-09T19:14:37Z</cp:lastPrinted>
  <dcterms:created xsi:type="dcterms:W3CDTF">2024-10-01T15:08:22Z</dcterms:created>
  <dcterms:modified xsi:type="dcterms:W3CDTF">2026-03-11T13:47:41Z</dcterms:modified>
</cp:coreProperties>
</file>