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Nova pasta\[NTFS]\bruno\licitaçoes\CONFRESA\"/>
    </mc:Choice>
  </mc:AlternateContent>
  <xr:revisionPtr revIDLastSave="0" documentId="13_ncr:1_{65E6377B-E4E5-47DB-8F48-1EF789114ABE}" xr6:coauthVersionLast="47" xr6:coauthVersionMax="47" xr10:uidLastSave="{00000000-0000-0000-0000-000000000000}"/>
  <bookViews>
    <workbookView xWindow="-108" yWindow="-108" windowWidth="23256" windowHeight="12576" tabRatio="1000" xr2:uid="{00000000-000D-0000-FFFF-FFFF00000000}"/>
  </bookViews>
  <sheets>
    <sheet name="orcam" sheetId="1" r:id="rId1"/>
    <sheet name="RESUMO" sheetId="4" r:id="rId2"/>
    <sheet name="conograma" sheetId="2" r:id="rId3"/>
    <sheet name="BDI" sheetId="5" r:id="rId4"/>
    <sheet name="MAO DE OBRA" sheetId="6" r:id="rId5"/>
    <sheet name="encargos sociais" sheetId="7" r:id="rId6"/>
    <sheet name="Composições_08-22" sheetId="3" r:id="rId7"/>
    <sheet name="demolição" sheetId="8" r:id="rId8"/>
    <sheet name="ESTRUTURA" sheetId="9" r:id="rId9"/>
    <sheet name="COBERTURA" sheetId="10" r:id="rId10"/>
    <sheet name="REVESTIMENTOS" sheetId="11" r:id="rId11"/>
    <sheet name="ELETRICA" sheetId="13" r:id="rId12"/>
    <sheet name="logica" sheetId="14" r:id="rId13"/>
    <sheet name="DEMAIS" sheetId="17" r:id="rId14"/>
    <sheet name="HIDRAULICA" sheetId="15" r:id="rId15"/>
  </sheets>
  <definedNames>
    <definedName name="_xlnm.Print_Area" localSheetId="6">'Composições_08-22'!$B$1:$H$278</definedName>
    <definedName name="_xlnm.Print_Area" localSheetId="2">conograma!$A$1:$Q$64</definedName>
    <definedName name="_xlnm.Print_Area" localSheetId="5">'encargos sociais'!$A$1:$E$59</definedName>
    <definedName name="_xlnm.Print_Area" localSheetId="0">orcam!$A$1:$J$346</definedName>
    <definedName name="_xlnm.Print_Area" localSheetId="1">RESUMO!$A$1:$G$80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25" i="1" l="1"/>
  <c r="H1" i="15"/>
  <c r="H1" i="17"/>
  <c r="H1" i="14"/>
  <c r="H1" i="13"/>
  <c r="H1" i="11"/>
  <c r="H81" i="9"/>
  <c r="H1" i="10"/>
  <c r="G43" i="10"/>
  <c r="F43" i="10"/>
  <c r="G31" i="10"/>
  <c r="F31" i="10"/>
  <c r="G22" i="10"/>
  <c r="F22" i="10"/>
  <c r="G13" i="10"/>
  <c r="F13" i="10"/>
  <c r="G4" i="10"/>
  <c r="F4" i="10"/>
  <c r="G105" i="9"/>
  <c r="F105" i="9"/>
  <c r="G97" i="9"/>
  <c r="F97" i="9"/>
  <c r="G90" i="9"/>
  <c r="F90" i="9"/>
  <c r="G82" i="9"/>
  <c r="F82" i="9"/>
  <c r="G74" i="9"/>
  <c r="F74" i="9"/>
  <c r="G64" i="9"/>
  <c r="F64" i="9"/>
  <c r="H27" i="9"/>
  <c r="H40" i="9"/>
  <c r="H1" i="9"/>
  <c r="H68" i="8"/>
  <c r="G41" i="1"/>
  <c r="H66" i="8"/>
  <c r="H64" i="8"/>
  <c r="H59" i="8"/>
  <c r="H54" i="8"/>
  <c r="H49" i="8"/>
  <c r="H44" i="8"/>
  <c r="H39" i="8"/>
  <c r="H29" i="8"/>
  <c r="H34" i="8"/>
  <c r="H23" i="8"/>
  <c r="H18" i="8"/>
  <c r="H13" i="8"/>
  <c r="H7" i="8"/>
  <c r="H6" i="8"/>
  <c r="H1" i="8"/>
  <c r="H1" i="3"/>
  <c r="F318" i="1" l="1"/>
  <c r="G81" i="1" l="1"/>
  <c r="L33" i="5"/>
  <c r="H11" i="3"/>
  <c r="H7" i="3"/>
  <c r="L21" i="5"/>
  <c r="L15" i="5"/>
  <c r="L12" i="5"/>
  <c r="E6" i="4"/>
  <c r="E8" i="4"/>
  <c r="E10" i="4"/>
  <c r="E12" i="4"/>
  <c r="E14" i="4"/>
  <c r="E16" i="4"/>
  <c r="E18" i="4"/>
  <c r="E20" i="4"/>
  <c r="E22" i="4"/>
  <c r="E24" i="4"/>
  <c r="E26" i="4"/>
  <c r="E28" i="4"/>
  <c r="E30" i="4"/>
  <c r="E32" i="4"/>
  <c r="E34" i="4"/>
  <c r="E36" i="4"/>
  <c r="E38" i="4"/>
  <c r="K28" i="1"/>
  <c r="K21" i="1"/>
  <c r="B45" i="2"/>
  <c r="B43" i="2"/>
  <c r="B41" i="2"/>
  <c r="B39" i="2"/>
  <c r="B37" i="2"/>
  <c r="B35" i="2"/>
  <c r="B33" i="2"/>
  <c r="B31" i="2"/>
  <c r="B29" i="2"/>
  <c r="B27" i="2"/>
  <c r="B25" i="2"/>
  <c r="B23" i="2"/>
  <c r="B21" i="2"/>
  <c r="B19" i="2"/>
  <c r="B17" i="2"/>
  <c r="B15" i="2"/>
  <c r="B13" i="2"/>
  <c r="B11" i="2"/>
  <c r="H277" i="3"/>
  <c r="H276" i="3"/>
  <c r="H275" i="3"/>
  <c r="H274" i="3"/>
  <c r="H273" i="3"/>
  <c r="H268" i="3"/>
  <c r="H267" i="3"/>
  <c r="H266" i="3"/>
  <c r="H265" i="3"/>
  <c r="H264" i="3"/>
  <c r="H263" i="3"/>
  <c r="H258" i="3"/>
  <c r="H257" i="3"/>
  <c r="H256" i="3"/>
  <c r="H255" i="3"/>
  <c r="H254" i="3"/>
  <c r="H249" i="3"/>
  <c r="H248" i="3"/>
  <c r="H247" i="3"/>
  <c r="H246" i="3"/>
  <c r="H245" i="3"/>
  <c r="H240" i="3"/>
  <c r="H239" i="3"/>
  <c r="H238" i="3"/>
  <c r="G233" i="3"/>
  <c r="F233" i="3"/>
  <c r="H232" i="3"/>
  <c r="H231" i="3"/>
  <c r="H227" i="3"/>
  <c r="H226" i="3"/>
  <c r="H225" i="3"/>
  <c r="H220" i="3"/>
  <c r="H219" i="3"/>
  <c r="H218" i="3"/>
  <c r="H212" i="3"/>
  <c r="H211" i="3"/>
  <c r="H210" i="3"/>
  <c r="H204" i="3"/>
  <c r="H203" i="3"/>
  <c r="H202" i="3"/>
  <c r="H196" i="3"/>
  <c r="H195" i="3"/>
  <c r="H194" i="3"/>
  <c r="H185" i="3"/>
  <c r="H184" i="3"/>
  <c r="H183" i="3"/>
  <c r="H178" i="3"/>
  <c r="H177" i="3"/>
  <c r="H176" i="3"/>
  <c r="H171" i="3"/>
  <c r="H170" i="3"/>
  <c r="H169" i="3"/>
  <c r="H164" i="3"/>
  <c r="H163" i="3"/>
  <c r="H162" i="3"/>
  <c r="H157" i="3"/>
  <c r="H156" i="3"/>
  <c r="H155" i="3"/>
  <c r="H150" i="3"/>
  <c r="H149" i="3"/>
  <c r="H148" i="3"/>
  <c r="H143" i="3"/>
  <c r="H142" i="3"/>
  <c r="H141" i="3"/>
  <c r="H136" i="3"/>
  <c r="H135" i="3"/>
  <c r="H134" i="3"/>
  <c r="H133" i="3"/>
  <c r="H137" i="3" s="1"/>
  <c r="H128" i="3"/>
  <c r="H127" i="3"/>
  <c r="H126" i="3"/>
  <c r="H125" i="3"/>
  <c r="H120" i="3"/>
  <c r="H119" i="3"/>
  <c r="H118" i="3"/>
  <c r="H117" i="3"/>
  <c r="H116" i="3"/>
  <c r="H111" i="3"/>
  <c r="H110" i="3"/>
  <c r="H109" i="3"/>
  <c r="H108" i="3"/>
  <c r="H107" i="3"/>
  <c r="H102" i="3"/>
  <c r="H101" i="3"/>
  <c r="H100" i="3"/>
  <c r="H99" i="3"/>
  <c r="H98" i="3"/>
  <c r="H93" i="3"/>
  <c r="H92" i="3"/>
  <c r="H91" i="3"/>
  <c r="H90" i="3"/>
  <c r="H85" i="3"/>
  <c r="H84" i="3"/>
  <c r="H83" i="3"/>
  <c r="H82" i="3"/>
  <c r="H81" i="3"/>
  <c r="H80" i="3"/>
  <c r="H79" i="3"/>
  <c r="H78" i="3"/>
  <c r="H77" i="3"/>
  <c r="H76" i="3"/>
  <c r="H75" i="3"/>
  <c r="H74" i="3"/>
  <c r="H73" i="3"/>
  <c r="H72" i="3"/>
  <c r="H71" i="3"/>
  <c r="H70" i="3"/>
  <c r="H69" i="3"/>
  <c r="H68" i="3"/>
  <c r="H67" i="3"/>
  <c r="H66" i="3"/>
  <c r="F65" i="3"/>
  <c r="H65" i="3" s="1"/>
  <c r="H64" i="3"/>
  <c r="H63" i="3"/>
  <c r="H62" i="3"/>
  <c r="H61" i="3"/>
  <c r="J56" i="3"/>
  <c r="H53" i="3"/>
  <c r="H52" i="3"/>
  <c r="H51" i="3"/>
  <c r="H50" i="3"/>
  <c r="H48" i="3"/>
  <c r="H47" i="3"/>
  <c r="H46" i="3"/>
  <c r="H45" i="3"/>
  <c r="H44" i="3"/>
  <c r="H43" i="3"/>
  <c r="H42" i="3"/>
  <c r="H41" i="3"/>
  <c r="H40" i="3"/>
  <c r="H32" i="3"/>
  <c r="H31" i="3"/>
  <c r="H30" i="3"/>
  <c r="H25" i="3"/>
  <c r="H24" i="3"/>
  <c r="H26" i="3" s="1"/>
  <c r="H19" i="3"/>
  <c r="H18" i="3"/>
  <c r="H13" i="3"/>
  <c r="H12" i="3"/>
  <c r="H10" i="3"/>
  <c r="H9" i="3"/>
  <c r="H8" i="3"/>
  <c r="U19" i="2"/>
  <c r="G322" i="1"/>
  <c r="F322" i="1"/>
  <c r="G318" i="1"/>
  <c r="G317" i="1"/>
  <c r="F317" i="1"/>
  <c r="G316" i="1"/>
  <c r="F316" i="1"/>
  <c r="G315" i="1"/>
  <c r="F315" i="1"/>
  <c r="K314" i="1"/>
  <c r="F314" i="1" s="1"/>
  <c r="G314" i="1"/>
  <c r="K313" i="1"/>
  <c r="F313" i="1" s="1"/>
  <c r="G313" i="1"/>
  <c r="K312" i="1"/>
  <c r="F312" i="1" s="1"/>
  <c r="G312" i="1"/>
  <c r="G311" i="1"/>
  <c r="G310" i="1"/>
  <c r="G309" i="1"/>
  <c r="K308" i="1"/>
  <c r="K310" i="1" s="1"/>
  <c r="F310" i="1" s="1"/>
  <c r="G308" i="1"/>
  <c r="G307" i="1"/>
  <c r="K306" i="1"/>
  <c r="F306" i="1" s="1"/>
  <c r="G306" i="1"/>
  <c r="K305" i="1"/>
  <c r="G305" i="1"/>
  <c r="G300" i="1"/>
  <c r="F300" i="1"/>
  <c r="K299" i="1"/>
  <c r="F299" i="1" s="1"/>
  <c r="G299" i="1"/>
  <c r="K298" i="1"/>
  <c r="F298" i="1" s="1"/>
  <c r="G298" i="1"/>
  <c r="K297" i="1"/>
  <c r="F297" i="1" s="1"/>
  <c r="G297" i="1"/>
  <c r="G296" i="1"/>
  <c r="F296" i="1"/>
  <c r="G295" i="1"/>
  <c r="G294" i="1"/>
  <c r="G293" i="1"/>
  <c r="F293" i="1"/>
  <c r="G288" i="1"/>
  <c r="F288" i="1"/>
  <c r="G287" i="1"/>
  <c r="F287" i="1"/>
  <c r="G286" i="1"/>
  <c r="F286" i="1"/>
  <c r="G285" i="1"/>
  <c r="F285" i="1"/>
  <c r="G284" i="1"/>
  <c r="F284" i="1"/>
  <c r="G283" i="1"/>
  <c r="F283" i="1"/>
  <c r="G282" i="1"/>
  <c r="F282" i="1"/>
  <c r="G281" i="1"/>
  <c r="F281" i="1"/>
  <c r="G280" i="1"/>
  <c r="F280" i="1"/>
  <c r="G279" i="1"/>
  <c r="F279" i="1"/>
  <c r="G278" i="1"/>
  <c r="F278" i="1"/>
  <c r="G277" i="1"/>
  <c r="F277" i="1"/>
  <c r="G276" i="1"/>
  <c r="F276" i="1"/>
  <c r="G275" i="1"/>
  <c r="F275" i="1"/>
  <c r="G274" i="1"/>
  <c r="F274" i="1"/>
  <c r="Q273" i="1"/>
  <c r="G273" i="1"/>
  <c r="F273" i="1"/>
  <c r="G272" i="1"/>
  <c r="F272" i="1"/>
  <c r="Q271" i="1"/>
  <c r="K271" i="1"/>
  <c r="F271" i="1" s="1"/>
  <c r="G271" i="1"/>
  <c r="Q270" i="1"/>
  <c r="O270" i="1"/>
  <c r="G270" i="1"/>
  <c r="F270" i="1"/>
  <c r="G269" i="1"/>
  <c r="F269" i="1"/>
  <c r="G268" i="1"/>
  <c r="F268" i="1"/>
  <c r="G267" i="1"/>
  <c r="F267" i="1"/>
  <c r="G266" i="1"/>
  <c r="F266" i="1"/>
  <c r="G265" i="1"/>
  <c r="F265" i="1"/>
  <c r="P264" i="1"/>
  <c r="G264" i="1"/>
  <c r="F264" i="1"/>
  <c r="P263" i="1"/>
  <c r="G263" i="1"/>
  <c r="F263" i="1"/>
  <c r="G262" i="1"/>
  <c r="F262" i="1"/>
  <c r="G261" i="1"/>
  <c r="F261" i="1"/>
  <c r="G260" i="1"/>
  <c r="F260" i="1"/>
  <c r="G259" i="1"/>
  <c r="F259" i="1"/>
  <c r="G258" i="1"/>
  <c r="F258" i="1"/>
  <c r="G257" i="1"/>
  <c r="F257" i="1"/>
  <c r="G256" i="1"/>
  <c r="F256" i="1"/>
  <c r="G255" i="1"/>
  <c r="F255" i="1"/>
  <c r="G254" i="1"/>
  <c r="F254" i="1"/>
  <c r="G253" i="1"/>
  <c r="F253" i="1"/>
  <c r="G252" i="1"/>
  <c r="F252" i="1"/>
  <c r="G251" i="1"/>
  <c r="F251" i="1"/>
  <c r="G250" i="1"/>
  <c r="F250" i="1"/>
  <c r="G249" i="1"/>
  <c r="F249" i="1"/>
  <c r="G248" i="1"/>
  <c r="F248" i="1"/>
  <c r="G247" i="1"/>
  <c r="F247" i="1"/>
  <c r="G246" i="1"/>
  <c r="F246" i="1"/>
  <c r="G245" i="1"/>
  <c r="F245" i="1"/>
  <c r="G244" i="1"/>
  <c r="F244" i="1"/>
  <c r="G243" i="1"/>
  <c r="F243" i="1"/>
  <c r="G242" i="1"/>
  <c r="F242" i="1"/>
  <c r="G241" i="1"/>
  <c r="F241" i="1"/>
  <c r="G240" i="1"/>
  <c r="F240" i="1"/>
  <c r="G239" i="1"/>
  <c r="F239" i="1"/>
  <c r="G238" i="1"/>
  <c r="F238" i="1"/>
  <c r="G237" i="1"/>
  <c r="F237" i="1"/>
  <c r="G236" i="1"/>
  <c r="F236" i="1"/>
  <c r="G235" i="1"/>
  <c r="F235" i="1"/>
  <c r="G234" i="1"/>
  <c r="F234" i="1"/>
  <c r="G233" i="1"/>
  <c r="F233" i="1"/>
  <c r="G232" i="1"/>
  <c r="F232" i="1"/>
  <c r="G231" i="1"/>
  <c r="F231" i="1"/>
  <c r="G230" i="1"/>
  <c r="F230" i="1"/>
  <c r="G229" i="1"/>
  <c r="F229" i="1"/>
  <c r="G228" i="1"/>
  <c r="F228" i="1"/>
  <c r="G227" i="1"/>
  <c r="F227" i="1"/>
  <c r="G226" i="1"/>
  <c r="F226" i="1"/>
  <c r="K225" i="1"/>
  <c r="G225" i="1"/>
  <c r="G220" i="1"/>
  <c r="F220" i="1"/>
  <c r="G219" i="1"/>
  <c r="F219" i="1"/>
  <c r="G218" i="1"/>
  <c r="F218" i="1"/>
  <c r="G217" i="1"/>
  <c r="F217" i="1"/>
  <c r="G216" i="1"/>
  <c r="F216" i="1"/>
  <c r="G215" i="1"/>
  <c r="F215" i="1"/>
  <c r="G214" i="1"/>
  <c r="F214" i="1"/>
  <c r="G213" i="1"/>
  <c r="F213" i="1"/>
  <c r="G212" i="1"/>
  <c r="F212" i="1"/>
  <c r="G211" i="1"/>
  <c r="F211" i="1"/>
  <c r="G210" i="1"/>
  <c r="F210" i="1"/>
  <c r="G209" i="1"/>
  <c r="F209" i="1"/>
  <c r="G208" i="1"/>
  <c r="F208" i="1"/>
  <c r="K207" i="1"/>
  <c r="F207" i="1" s="1"/>
  <c r="G207" i="1"/>
  <c r="G206" i="1"/>
  <c r="F206" i="1"/>
  <c r="G205" i="1"/>
  <c r="F205" i="1"/>
  <c r="G204" i="1"/>
  <c r="F204" i="1"/>
  <c r="G203" i="1"/>
  <c r="F203" i="1"/>
  <c r="K202" i="1"/>
  <c r="G202" i="1"/>
  <c r="F202" i="1"/>
  <c r="G201" i="1"/>
  <c r="F201" i="1"/>
  <c r="G200" i="1"/>
  <c r="F200" i="1"/>
  <c r="G199" i="1"/>
  <c r="F199" i="1"/>
  <c r="G198" i="1"/>
  <c r="F198" i="1"/>
  <c r="G197" i="1"/>
  <c r="F197" i="1"/>
  <c r="G196" i="1"/>
  <c r="F196" i="1"/>
  <c r="G195" i="1"/>
  <c r="F195" i="1"/>
  <c r="G194" i="1"/>
  <c r="F194" i="1"/>
  <c r="K190" i="1"/>
  <c r="F190" i="1" s="1"/>
  <c r="G190" i="1"/>
  <c r="G189" i="1"/>
  <c r="F189" i="1"/>
  <c r="G188" i="1"/>
  <c r="F188" i="1"/>
  <c r="G187" i="1"/>
  <c r="F187" i="1"/>
  <c r="G186" i="1"/>
  <c r="F186" i="1"/>
  <c r="G185" i="1"/>
  <c r="F185" i="1"/>
  <c r="G184" i="1"/>
  <c r="F184" i="1"/>
  <c r="G183" i="1"/>
  <c r="F183" i="1"/>
  <c r="G182" i="1"/>
  <c r="F182" i="1"/>
  <c r="G181" i="1"/>
  <c r="F181" i="1"/>
  <c r="G180" i="1"/>
  <c r="F180" i="1"/>
  <c r="G179" i="1"/>
  <c r="F179" i="1"/>
  <c r="G178" i="1"/>
  <c r="F178" i="1"/>
  <c r="G177" i="1"/>
  <c r="F177" i="1"/>
  <c r="G176" i="1"/>
  <c r="F176" i="1"/>
  <c r="G175" i="1"/>
  <c r="F175" i="1"/>
  <c r="G174" i="1"/>
  <c r="F174" i="1"/>
  <c r="G173" i="1"/>
  <c r="F173" i="1"/>
  <c r="G172" i="1"/>
  <c r="F172" i="1"/>
  <c r="G171" i="1"/>
  <c r="F171" i="1"/>
  <c r="G170" i="1"/>
  <c r="F170" i="1"/>
  <c r="G169" i="1"/>
  <c r="F169" i="1"/>
  <c r="G168" i="1"/>
  <c r="F168" i="1"/>
  <c r="G167" i="1"/>
  <c r="F167" i="1"/>
  <c r="G166" i="1"/>
  <c r="F166" i="1"/>
  <c r="G165" i="1"/>
  <c r="F165" i="1"/>
  <c r="G164" i="1"/>
  <c r="F164" i="1"/>
  <c r="G163" i="1"/>
  <c r="F163" i="1"/>
  <c r="G162" i="1"/>
  <c r="F162" i="1"/>
  <c r="G161" i="1"/>
  <c r="F161" i="1"/>
  <c r="G160" i="1"/>
  <c r="F160" i="1"/>
  <c r="G159" i="1"/>
  <c r="F159" i="1"/>
  <c r="G158" i="1"/>
  <c r="F158" i="1"/>
  <c r="G157" i="1"/>
  <c r="F157" i="1"/>
  <c r="G156" i="1"/>
  <c r="F156" i="1"/>
  <c r="G155" i="1"/>
  <c r="F155" i="1"/>
  <c r="G154" i="1"/>
  <c r="F154" i="1"/>
  <c r="G153" i="1"/>
  <c r="F153" i="1"/>
  <c r="G152" i="1"/>
  <c r="F152" i="1"/>
  <c r="G151" i="1"/>
  <c r="F151" i="1"/>
  <c r="G150" i="1"/>
  <c r="F150" i="1"/>
  <c r="G149" i="1"/>
  <c r="F149" i="1"/>
  <c r="G148" i="1"/>
  <c r="F148" i="1"/>
  <c r="G147" i="1"/>
  <c r="F147" i="1"/>
  <c r="G146" i="1"/>
  <c r="F146" i="1"/>
  <c r="G145" i="1"/>
  <c r="F145" i="1"/>
  <c r="G144" i="1"/>
  <c r="F144" i="1"/>
  <c r="G143" i="1"/>
  <c r="F143" i="1"/>
  <c r="G142" i="1"/>
  <c r="F142" i="1"/>
  <c r="K141" i="1"/>
  <c r="F141" i="1" s="1"/>
  <c r="G141" i="1"/>
  <c r="K140" i="1"/>
  <c r="G140" i="1"/>
  <c r="F140" i="1"/>
  <c r="G139" i="1"/>
  <c r="F139" i="1"/>
  <c r="G138" i="1"/>
  <c r="F138" i="1"/>
  <c r="G137" i="1"/>
  <c r="F137" i="1"/>
  <c r="K136" i="1"/>
  <c r="F136" i="1" s="1"/>
  <c r="G136" i="1"/>
  <c r="K135" i="1"/>
  <c r="F135" i="1" s="1"/>
  <c r="G135" i="1"/>
  <c r="K134" i="1"/>
  <c r="F134" i="1" s="1"/>
  <c r="G134" i="1"/>
  <c r="K133" i="1"/>
  <c r="F133" i="1" s="1"/>
  <c r="G133" i="1"/>
  <c r="K132" i="1"/>
  <c r="F132" i="1" s="1"/>
  <c r="G132" i="1"/>
  <c r="K131" i="1"/>
  <c r="G131" i="1"/>
  <c r="F131" i="1"/>
  <c r="K130" i="1"/>
  <c r="F130" i="1" s="1"/>
  <c r="G130" i="1"/>
  <c r="K129" i="1"/>
  <c r="K128" i="1" s="1"/>
  <c r="F128" i="1" s="1"/>
  <c r="G129" i="1"/>
  <c r="G128" i="1"/>
  <c r="G127" i="1"/>
  <c r="F127" i="1"/>
  <c r="K123" i="1"/>
  <c r="F123" i="1" s="1"/>
  <c r="G123" i="1"/>
  <c r="K122" i="1"/>
  <c r="F122" i="1" s="1"/>
  <c r="G122" i="1"/>
  <c r="G121" i="1"/>
  <c r="K120" i="1"/>
  <c r="K121" i="1" s="1"/>
  <c r="F121" i="1" s="1"/>
  <c r="G120" i="1"/>
  <c r="F120" i="1"/>
  <c r="G119" i="1"/>
  <c r="K118" i="1"/>
  <c r="K119" i="1" s="1"/>
  <c r="F119" i="1" s="1"/>
  <c r="G118" i="1"/>
  <c r="K117" i="1"/>
  <c r="G117" i="1"/>
  <c r="F117" i="1"/>
  <c r="K116" i="1"/>
  <c r="F116" i="1" s="1"/>
  <c r="G116" i="1"/>
  <c r="K112" i="1"/>
  <c r="G112" i="1"/>
  <c r="F112" i="1"/>
  <c r="K111" i="1"/>
  <c r="F111" i="1" s="1"/>
  <c r="G111" i="1"/>
  <c r="G110" i="1"/>
  <c r="F110" i="1"/>
  <c r="N106" i="1"/>
  <c r="K106" i="1"/>
  <c r="F106" i="1" s="1"/>
  <c r="G106" i="1"/>
  <c r="K105" i="1"/>
  <c r="F105" i="1" s="1"/>
  <c r="G105" i="1"/>
  <c r="K104" i="1"/>
  <c r="F104" i="1" s="1"/>
  <c r="G104" i="1"/>
  <c r="K103" i="1"/>
  <c r="F103" i="1" s="1"/>
  <c r="G103" i="1"/>
  <c r="N102" i="1"/>
  <c r="K102" i="1"/>
  <c r="F102" i="1" s="1"/>
  <c r="G102" i="1"/>
  <c r="M98" i="1"/>
  <c r="K98" i="1"/>
  <c r="F98" i="1" s="1"/>
  <c r="G98" i="1"/>
  <c r="K97" i="1"/>
  <c r="G97" i="1"/>
  <c r="F97" i="1"/>
  <c r="N96" i="1"/>
  <c r="M96" i="1"/>
  <c r="K96" i="1"/>
  <c r="F96" i="1" s="1"/>
  <c r="G96" i="1"/>
  <c r="G95" i="1"/>
  <c r="G94" i="1"/>
  <c r="M90" i="1"/>
  <c r="K90" i="1"/>
  <c r="G90" i="1"/>
  <c r="F90" i="1"/>
  <c r="K89" i="1"/>
  <c r="G89" i="1"/>
  <c r="F89" i="1"/>
  <c r="M88" i="1"/>
  <c r="K88" i="1"/>
  <c r="F88" i="1" s="1"/>
  <c r="G88" i="1"/>
  <c r="M87" i="1"/>
  <c r="K87" i="1"/>
  <c r="F87" i="1" s="1"/>
  <c r="G87" i="1"/>
  <c r="N86" i="1"/>
  <c r="K86" i="1"/>
  <c r="G86" i="1"/>
  <c r="F86" i="1"/>
  <c r="G84" i="1"/>
  <c r="F84" i="1"/>
  <c r="G83" i="1"/>
  <c r="F83" i="1"/>
  <c r="G82" i="1"/>
  <c r="F82" i="1"/>
  <c r="Q81" i="1"/>
  <c r="F81" i="1"/>
  <c r="G76" i="1"/>
  <c r="N75" i="1"/>
  <c r="K75" i="1"/>
  <c r="G75" i="1"/>
  <c r="F75" i="1"/>
  <c r="N74" i="1"/>
  <c r="M74" i="1"/>
  <c r="G74" i="1"/>
  <c r="G73" i="1"/>
  <c r="G72" i="1"/>
  <c r="F72" i="1"/>
  <c r="G71" i="1"/>
  <c r="F71" i="1"/>
  <c r="K67" i="1"/>
  <c r="G67" i="1"/>
  <c r="F67" i="1"/>
  <c r="K66" i="1"/>
  <c r="F66" i="1" s="1"/>
  <c r="G66" i="1"/>
  <c r="M65" i="1"/>
  <c r="K65" i="1"/>
  <c r="G65" i="1"/>
  <c r="K61" i="1"/>
  <c r="F61" i="1" s="1"/>
  <c r="G61" i="1"/>
  <c r="G60" i="1"/>
  <c r="G59" i="1"/>
  <c r="F59" i="1"/>
  <c r="G58" i="1"/>
  <c r="F58" i="1"/>
  <c r="G57" i="1"/>
  <c r="N56" i="1"/>
  <c r="M56" i="1"/>
  <c r="K56" i="1"/>
  <c r="K57" i="1" s="1"/>
  <c r="F57" i="1" s="1"/>
  <c r="G56" i="1"/>
  <c r="F56" i="1"/>
  <c r="G52" i="1"/>
  <c r="F52" i="1"/>
  <c r="G51" i="1"/>
  <c r="F51" i="1"/>
  <c r="K50" i="1"/>
  <c r="G50" i="1"/>
  <c r="F50" i="1"/>
  <c r="M49" i="1"/>
  <c r="G49" i="1"/>
  <c r="F49" i="1"/>
  <c r="K48" i="1"/>
  <c r="G48" i="1"/>
  <c r="F48" i="1"/>
  <c r="N47" i="1"/>
  <c r="M47" i="1"/>
  <c r="G47" i="1"/>
  <c r="F47" i="1"/>
  <c r="G46" i="1"/>
  <c r="F46" i="1"/>
  <c r="O43" i="1"/>
  <c r="G42" i="1"/>
  <c r="M37" i="1"/>
  <c r="K37" i="1"/>
  <c r="F37" i="1" s="1"/>
  <c r="G37" i="1"/>
  <c r="G36" i="1"/>
  <c r="F36" i="1"/>
  <c r="G35" i="1"/>
  <c r="F35" i="1"/>
  <c r="G34" i="1"/>
  <c r="F34" i="1"/>
  <c r="O33" i="1"/>
  <c r="M33" i="1"/>
  <c r="K33" i="1"/>
  <c r="F33" i="1" s="1"/>
  <c r="G33" i="1"/>
  <c r="K32" i="1"/>
  <c r="F32" i="1" s="1"/>
  <c r="G32" i="1"/>
  <c r="G31" i="1"/>
  <c r="K30" i="1"/>
  <c r="F30" i="1" s="1"/>
  <c r="G30" i="1"/>
  <c r="K29" i="1"/>
  <c r="G29" i="1"/>
  <c r="F29" i="1"/>
  <c r="K31" i="1"/>
  <c r="F31" i="1" s="1"/>
  <c r="G28" i="1"/>
  <c r="K27" i="1"/>
  <c r="K76" i="1" s="1"/>
  <c r="F76" i="1" s="1"/>
  <c r="G27" i="1"/>
  <c r="G26" i="1"/>
  <c r="K25" i="1"/>
  <c r="K26" i="1" s="1"/>
  <c r="F26" i="1" s="1"/>
  <c r="G25" i="1"/>
  <c r="G21" i="1"/>
  <c r="F21" i="1"/>
  <c r="G20" i="1"/>
  <c r="F20" i="1"/>
  <c r="K19" i="1"/>
  <c r="G19" i="1"/>
  <c r="F19" i="1"/>
  <c r="K18" i="1"/>
  <c r="G18" i="1"/>
  <c r="F18" i="1"/>
  <c r="O17" i="1"/>
  <c r="K17" i="1"/>
  <c r="F17" i="1" s="1"/>
  <c r="G17" i="1"/>
  <c r="H144" i="3" l="1"/>
  <c r="H172" i="3"/>
  <c r="H206" i="3"/>
  <c r="H233" i="3"/>
  <c r="H49" i="3"/>
  <c r="H20" i="3"/>
  <c r="H121" i="3"/>
  <c r="H278" i="3"/>
  <c r="F118" i="1"/>
  <c r="L1" i="5"/>
  <c r="F2" i="6"/>
  <c r="E2" i="1"/>
  <c r="L12" i="1" s="1"/>
  <c r="H196" i="1" s="1"/>
  <c r="I196" i="1" s="1"/>
  <c r="Q1" i="2"/>
  <c r="N6" i="2" s="1"/>
  <c r="E2" i="4"/>
  <c r="K311" i="1"/>
  <c r="F311" i="1" s="1"/>
  <c r="O94" i="1"/>
  <c r="H86" i="3"/>
  <c r="K309" i="1"/>
  <c r="F309" i="1" s="1"/>
  <c r="H103" i="3"/>
  <c r="H259" i="3"/>
  <c r="K94" i="1"/>
  <c r="K95" i="1" s="1"/>
  <c r="F95" i="1" s="1"/>
  <c r="F129" i="1"/>
  <c r="H250" i="3"/>
  <c r="H54" i="3"/>
  <c r="H56" i="3" s="1"/>
  <c r="J57" i="3" s="1"/>
  <c r="H151" i="3"/>
  <c r="H179" i="3"/>
  <c r="H213" i="3"/>
  <c r="F308" i="1"/>
  <c r="H129" i="3"/>
  <c r="H35" i="3"/>
  <c r="H241" i="3"/>
  <c r="F27" i="1"/>
  <c r="F65" i="1"/>
  <c r="H14" i="3"/>
  <c r="H112" i="3"/>
  <c r="H158" i="3"/>
  <c r="H189" i="3"/>
  <c r="H221" i="3"/>
  <c r="H269" i="3"/>
  <c r="H94" i="3"/>
  <c r="H165" i="3"/>
  <c r="H198" i="3"/>
  <c r="K60" i="1"/>
  <c r="F60" i="1" s="1"/>
  <c r="K73" i="1"/>
  <c r="F73" i="1" s="1"/>
  <c r="F94" i="1"/>
  <c r="F25" i="1"/>
  <c r="H234" i="3"/>
  <c r="H214" i="1" l="1"/>
  <c r="I214" i="1" s="1"/>
  <c r="H98" i="1"/>
  <c r="I98" i="1" s="1"/>
  <c r="H52" i="1"/>
  <c r="I52" i="1" s="1"/>
  <c r="F14" i="1"/>
  <c r="H176" i="1"/>
  <c r="I176" i="1" s="1"/>
  <c r="H307" i="1"/>
  <c r="I307" i="1" s="1"/>
  <c r="H245" i="1"/>
  <c r="I245" i="1" s="1"/>
  <c r="H314" i="1"/>
  <c r="I314" i="1" s="1"/>
  <c r="H265" i="1"/>
  <c r="I265" i="1" s="1"/>
  <c r="H144" i="1"/>
  <c r="I144" i="1" s="1"/>
  <c r="H74" i="1"/>
  <c r="I74" i="1" s="1"/>
  <c r="H197" i="1"/>
  <c r="I197" i="1" s="1"/>
  <c r="H254" i="1"/>
  <c r="I254" i="1" s="1"/>
  <c r="H308" i="1"/>
  <c r="H287" i="1"/>
  <c r="I287" i="1" s="1"/>
  <c r="H17" i="1"/>
  <c r="I17" i="1" s="1"/>
  <c r="H233" i="1"/>
  <c r="I233" i="1" s="1"/>
  <c r="H27" i="1"/>
  <c r="I27" i="1" s="1"/>
  <c r="H250" i="1"/>
  <c r="I250" i="1" s="1"/>
  <c r="H178" i="1"/>
  <c r="I178" i="1" s="1"/>
  <c r="H297" i="1"/>
  <c r="I297" i="1" s="1"/>
  <c r="H263" i="1"/>
  <c r="I263" i="1" s="1"/>
  <c r="H174" i="1"/>
  <c r="I174" i="1" s="1"/>
  <c r="H36" i="1"/>
  <c r="I36" i="1" s="1"/>
  <c r="H198" i="1"/>
  <c r="I198" i="1" s="1"/>
  <c r="H216" i="1"/>
  <c r="I216" i="1" s="1"/>
  <c r="H87" i="1"/>
  <c r="I87" i="1" s="1"/>
  <c r="H177" i="1"/>
  <c r="I177" i="1" s="1"/>
  <c r="H212" i="1"/>
  <c r="I212" i="1" s="1"/>
  <c r="H102" i="1"/>
  <c r="I102" i="1" s="1"/>
  <c r="H190" i="1"/>
  <c r="I190" i="1" s="1"/>
  <c r="H195" i="1"/>
  <c r="I195" i="1" s="1"/>
  <c r="H259" i="1"/>
  <c r="I259" i="1" s="1"/>
  <c r="H29" i="1"/>
  <c r="I29" i="1" s="1"/>
  <c r="H316" i="1"/>
  <c r="I316" i="1" s="1"/>
  <c r="H252" i="1"/>
  <c r="I252" i="1" s="1"/>
  <c r="H112" i="1"/>
  <c r="I112" i="1" s="1"/>
  <c r="H21" i="1"/>
  <c r="I21" i="1" s="1"/>
  <c r="H35" i="1"/>
  <c r="I35" i="1" s="1"/>
  <c r="H278" i="1"/>
  <c r="I278" i="1" s="1"/>
  <c r="H283" i="1"/>
  <c r="I283" i="1" s="1"/>
  <c r="H217" i="1"/>
  <c r="I217" i="1" s="1"/>
  <c r="H170" i="1"/>
  <c r="I170" i="1" s="1"/>
  <c r="H181" i="1"/>
  <c r="I181" i="1" s="1"/>
  <c r="H71" i="1"/>
  <c r="I71" i="1" s="1"/>
  <c r="H188" i="1"/>
  <c r="I188" i="1" s="1"/>
  <c r="H47" i="1"/>
  <c r="I47" i="1" s="1"/>
  <c r="H20" i="1"/>
  <c r="I20" i="1" s="1"/>
  <c r="H267" i="1"/>
  <c r="I267" i="1" s="1"/>
  <c r="H310" i="1"/>
  <c r="I310" i="1" s="1"/>
  <c r="H121" i="1"/>
  <c r="I121" i="1" s="1"/>
  <c r="H247" i="1"/>
  <c r="I247" i="1" s="1"/>
  <c r="H25" i="1"/>
  <c r="I25" i="1" s="1"/>
  <c r="H269" i="1"/>
  <c r="I269" i="1" s="1"/>
  <c r="H234" i="1"/>
  <c r="I234" i="1" s="1"/>
  <c r="H118" i="1"/>
  <c r="I118" i="1" s="1"/>
  <c r="H94" i="1"/>
  <c r="I94" i="1" s="1"/>
  <c r="H151" i="1"/>
  <c r="I151" i="1" s="1"/>
  <c r="H183" i="1"/>
  <c r="I183" i="1" s="1"/>
  <c r="H49" i="1"/>
  <c r="I49" i="1" s="1"/>
  <c r="H313" i="1"/>
  <c r="I313" i="1" s="1"/>
  <c r="H296" i="1"/>
  <c r="I296" i="1" s="1"/>
  <c r="H60" i="1"/>
  <c r="H135" i="1"/>
  <c r="I135" i="1" s="1"/>
  <c r="H213" i="1"/>
  <c r="I213" i="1" s="1"/>
  <c r="H65" i="1"/>
  <c r="I65" i="1" s="1"/>
  <c r="H175" i="1"/>
  <c r="I175" i="1" s="1"/>
  <c r="H30" i="1"/>
  <c r="I30" i="1" s="1"/>
  <c r="H271" i="1"/>
  <c r="I271" i="1" s="1"/>
  <c r="H50" i="1"/>
  <c r="I50" i="1" s="1"/>
  <c r="H145" i="1"/>
  <c r="I145" i="1" s="1"/>
  <c r="H256" i="1"/>
  <c r="I256" i="1" s="1"/>
  <c r="H72" i="1"/>
  <c r="I72" i="1" s="1"/>
  <c r="H272" i="1"/>
  <c r="I272" i="1" s="1"/>
  <c r="H243" i="1"/>
  <c r="I243" i="1" s="1"/>
  <c r="H123" i="1"/>
  <c r="I123" i="1" s="1"/>
  <c r="H117" i="1"/>
  <c r="I117" i="1" s="1"/>
  <c r="H173" i="1"/>
  <c r="I173" i="1" s="1"/>
  <c r="H208" i="1"/>
  <c r="I208" i="1" s="1"/>
  <c r="H59" i="1"/>
  <c r="I59" i="1" s="1"/>
  <c r="H56" i="1"/>
  <c r="I56" i="1" s="1"/>
  <c r="H300" i="1"/>
  <c r="I300" i="1" s="1"/>
  <c r="H229" i="1"/>
  <c r="I229" i="1" s="1"/>
  <c r="H75" i="1"/>
  <c r="I75" i="1" s="1"/>
  <c r="H131" i="1"/>
  <c r="I131" i="1" s="1"/>
  <c r="H305" i="1"/>
  <c r="I305" i="1" s="1"/>
  <c r="H220" i="1"/>
  <c r="I220" i="1" s="1"/>
  <c r="H194" i="1"/>
  <c r="I194" i="1" s="1"/>
  <c r="H282" i="1"/>
  <c r="I282" i="1" s="1"/>
  <c r="H279" i="1"/>
  <c r="I279" i="1" s="1"/>
  <c r="H322" i="1"/>
  <c r="I322" i="1" s="1"/>
  <c r="I323" i="1" s="1"/>
  <c r="D45" i="2" s="1"/>
  <c r="E39" i="4" s="1"/>
  <c r="H168" i="1"/>
  <c r="I168" i="1" s="1"/>
  <c r="H46" i="1"/>
  <c r="I46" i="1" s="1"/>
  <c r="H275" i="1"/>
  <c r="I275" i="1" s="1"/>
  <c r="H209" i="1"/>
  <c r="I209" i="1" s="1"/>
  <c r="H315" i="1"/>
  <c r="I315" i="1" s="1"/>
  <c r="H164" i="1"/>
  <c r="I164" i="1" s="1"/>
  <c r="H51" i="1"/>
  <c r="I51" i="1" s="1"/>
  <c r="H139" i="1"/>
  <c r="I139" i="1" s="1"/>
  <c r="H26" i="1"/>
  <c r="I26" i="1" s="1"/>
  <c r="H97" i="1"/>
  <c r="I97" i="1" s="1"/>
  <c r="H274" i="1"/>
  <c r="I274" i="1" s="1"/>
  <c r="H88" i="1"/>
  <c r="I88" i="1" s="1"/>
  <c r="H206" i="1"/>
  <c r="I206" i="1" s="1"/>
  <c r="H280" i="1"/>
  <c r="I280" i="1" s="1"/>
  <c r="H105" i="1"/>
  <c r="I105" i="1" s="1"/>
  <c r="H276" i="1"/>
  <c r="I276" i="1" s="1"/>
  <c r="H294" i="1"/>
  <c r="I294" i="1" s="1"/>
  <c r="H142" i="1"/>
  <c r="I142" i="1" s="1"/>
  <c r="H141" i="1"/>
  <c r="I141" i="1" s="1"/>
  <c r="H187" i="1"/>
  <c r="I187" i="1" s="1"/>
  <c r="H235" i="1"/>
  <c r="I235" i="1" s="1"/>
  <c r="H82" i="1"/>
  <c r="I82" i="1" s="1"/>
  <c r="H67" i="1"/>
  <c r="I67" i="1" s="1"/>
  <c r="H309" i="1"/>
  <c r="I309" i="1" s="1"/>
  <c r="H147" i="1"/>
  <c r="I147" i="1" s="1"/>
  <c r="H261" i="1"/>
  <c r="I261" i="1" s="1"/>
  <c r="H205" i="1"/>
  <c r="I205" i="1" s="1"/>
  <c r="H311" i="1"/>
  <c r="I311" i="1" s="1"/>
  <c r="H160" i="1"/>
  <c r="I160" i="1" s="1"/>
  <c r="H48" i="1"/>
  <c r="I48" i="1" s="1"/>
  <c r="H127" i="1"/>
  <c r="I127" i="1" s="1"/>
  <c r="H19" i="1"/>
  <c r="I19" i="1" s="1"/>
  <c r="H103" i="1"/>
  <c r="I103" i="1" s="1"/>
  <c r="H153" i="1"/>
  <c r="I153" i="1" s="1"/>
  <c r="H129" i="1"/>
  <c r="I129" i="1" s="1"/>
  <c r="H242" i="1"/>
  <c r="I242" i="1" s="1"/>
  <c r="H293" i="1"/>
  <c r="I293" i="1" s="1"/>
  <c r="H130" i="1"/>
  <c r="I130" i="1" s="1"/>
  <c r="H61" i="1"/>
  <c r="I61" i="1" s="1"/>
  <c r="H317" i="1"/>
  <c r="I317" i="1" s="1"/>
  <c r="H155" i="1"/>
  <c r="I155" i="1" s="1"/>
  <c r="H158" i="1"/>
  <c r="I158" i="1" s="1"/>
  <c r="H230" i="1"/>
  <c r="I230" i="1" s="1"/>
  <c r="H258" i="1"/>
  <c r="I258" i="1" s="1"/>
  <c r="H119" i="1"/>
  <c r="I119" i="1" s="1"/>
  <c r="H90" i="1"/>
  <c r="I90" i="1" s="1"/>
  <c r="H285" i="1"/>
  <c r="I285" i="1" s="1"/>
  <c r="H257" i="1"/>
  <c r="I257" i="1" s="1"/>
  <c r="H268" i="1"/>
  <c r="I268" i="1" s="1"/>
  <c r="H306" i="1"/>
  <c r="I306" i="1" s="1"/>
  <c r="H156" i="1"/>
  <c r="I156" i="1" s="1"/>
  <c r="H42" i="1"/>
  <c r="I42" i="1" s="1"/>
  <c r="H120" i="1"/>
  <c r="I120" i="1" s="1"/>
  <c r="H128" i="1"/>
  <c r="I128" i="1" s="1"/>
  <c r="H166" i="1"/>
  <c r="I166" i="1" s="1"/>
  <c r="H149" i="1"/>
  <c r="I149" i="1" s="1"/>
  <c r="H264" i="1"/>
  <c r="I264" i="1" s="1"/>
  <c r="H298" i="1"/>
  <c r="I298" i="1" s="1"/>
  <c r="H134" i="1"/>
  <c r="I134" i="1" s="1"/>
  <c r="H202" i="1"/>
  <c r="I202" i="1" s="1"/>
  <c r="H228" i="1"/>
  <c r="I228" i="1" s="1"/>
  <c r="H199" i="1"/>
  <c r="I199" i="1" s="1"/>
  <c r="H185" i="1"/>
  <c r="I185" i="1" s="1"/>
  <c r="H262" i="1"/>
  <c r="I262" i="1" s="1"/>
  <c r="H266" i="1"/>
  <c r="I266" i="1" s="1"/>
  <c r="H143" i="1"/>
  <c r="I143" i="1" s="1"/>
  <c r="H116" i="1"/>
  <c r="I116" i="1" s="1"/>
  <c r="H225" i="1"/>
  <c r="I225" i="1" s="1"/>
  <c r="H32" i="1"/>
  <c r="I32" i="1" s="1"/>
  <c r="H219" i="1"/>
  <c r="I219" i="1" s="1"/>
  <c r="H162" i="1"/>
  <c r="I162" i="1" s="1"/>
  <c r="H57" i="1"/>
  <c r="I57" i="1" s="1"/>
  <c r="H312" i="1"/>
  <c r="I312" i="1" s="1"/>
  <c r="H18" i="1"/>
  <c r="I18" i="1" s="1"/>
  <c r="H41" i="1"/>
  <c r="I41" i="1" s="1"/>
  <c r="H203" i="1"/>
  <c r="I203" i="1" s="1"/>
  <c r="H260" i="1"/>
  <c r="I260" i="1" s="1"/>
  <c r="H270" i="1"/>
  <c r="I270" i="1" s="1"/>
  <c r="H318" i="1"/>
  <c r="I318" i="1" s="1"/>
  <c r="H165" i="1"/>
  <c r="I165" i="1" s="1"/>
  <c r="H136" i="1"/>
  <c r="I136" i="1" s="1"/>
  <c r="H253" i="1"/>
  <c r="I253" i="1" s="1"/>
  <c r="H152" i="1"/>
  <c r="I152" i="1" s="1"/>
  <c r="H110" i="1"/>
  <c r="I110" i="1" s="1"/>
  <c r="H132" i="1"/>
  <c r="I132" i="1" s="1"/>
  <c r="H150" i="1"/>
  <c r="I150" i="1" s="1"/>
  <c r="H249" i="1"/>
  <c r="I249" i="1" s="1"/>
  <c r="H201" i="1"/>
  <c r="I201" i="1" s="1"/>
  <c r="H148" i="1"/>
  <c r="I148" i="1" s="1"/>
  <c r="H28" i="1"/>
  <c r="I28" i="1" s="1"/>
  <c r="H104" i="1"/>
  <c r="I104" i="1" s="1"/>
  <c r="H157" i="1"/>
  <c r="I157" i="1" s="1"/>
  <c r="H232" i="1"/>
  <c r="I232" i="1" s="1"/>
  <c r="H171" i="1"/>
  <c r="I171" i="1" s="1"/>
  <c r="H76" i="1"/>
  <c r="I76" i="1" s="1"/>
  <c r="H83" i="1"/>
  <c r="I83" i="1" s="1"/>
  <c r="H163" i="1"/>
  <c r="I163" i="1" s="1"/>
  <c r="H96" i="1"/>
  <c r="I96" i="1" s="1"/>
  <c r="H66" i="1"/>
  <c r="I66" i="1" s="1"/>
  <c r="H239" i="1"/>
  <c r="I239" i="1" s="1"/>
  <c r="H284" i="1"/>
  <c r="I284" i="1" s="1"/>
  <c r="H273" i="1"/>
  <c r="I273" i="1" s="1"/>
  <c r="H33" i="1"/>
  <c r="I33" i="1" s="1"/>
  <c r="H200" i="1"/>
  <c r="I200" i="1" s="1"/>
  <c r="H140" i="1"/>
  <c r="I140" i="1" s="1"/>
  <c r="H184" i="1"/>
  <c r="I184" i="1" s="1"/>
  <c r="H180" i="1"/>
  <c r="I180" i="1" s="1"/>
  <c r="H37" i="1"/>
  <c r="I37" i="1" s="1"/>
  <c r="H73" i="1"/>
  <c r="I73" i="1" s="1"/>
  <c r="H34" i="1"/>
  <c r="I34" i="1" s="1"/>
  <c r="H204" i="1"/>
  <c r="I204" i="1" s="1"/>
  <c r="H241" i="1"/>
  <c r="I241" i="1" s="1"/>
  <c r="H251" i="1"/>
  <c r="I251" i="1" s="1"/>
  <c r="H227" i="1"/>
  <c r="I227" i="1" s="1"/>
  <c r="H154" i="1"/>
  <c r="I154" i="1" s="1"/>
  <c r="H146" i="1"/>
  <c r="I146" i="1" s="1"/>
  <c r="H286" i="1"/>
  <c r="I286" i="1" s="1"/>
  <c r="H179" i="1"/>
  <c r="I179" i="1" s="1"/>
  <c r="H246" i="1"/>
  <c r="I246" i="1" s="1"/>
  <c r="H84" i="1"/>
  <c r="I84" i="1" s="1"/>
  <c r="H172" i="1"/>
  <c r="I172" i="1" s="1"/>
  <c r="H138" i="1"/>
  <c r="I138" i="1" s="1"/>
  <c r="H248" i="1"/>
  <c r="I248" i="1" s="1"/>
  <c r="H277" i="1"/>
  <c r="I277" i="1" s="1"/>
  <c r="H106" i="1"/>
  <c r="I106" i="1" s="1"/>
  <c r="H161" i="1"/>
  <c r="I161" i="1" s="1"/>
  <c r="H186" i="1"/>
  <c r="I186" i="1" s="1"/>
  <c r="H244" i="1"/>
  <c r="I244" i="1" s="1"/>
  <c r="H133" i="1"/>
  <c r="I133" i="1" s="1"/>
  <c r="H95" i="1"/>
  <c r="I95" i="1" s="1"/>
  <c r="H255" i="1"/>
  <c r="I255" i="1" s="1"/>
  <c r="H210" i="1"/>
  <c r="I210" i="1" s="1"/>
  <c r="H111" i="1"/>
  <c r="I111" i="1" s="1"/>
  <c r="H207" i="1"/>
  <c r="I207" i="1" s="1"/>
  <c r="H86" i="1"/>
  <c r="I86" i="1" s="1"/>
  <c r="H281" i="1"/>
  <c r="I281" i="1" s="1"/>
  <c r="H58" i="1"/>
  <c r="I58" i="1" s="1"/>
  <c r="H169" i="1"/>
  <c r="I169" i="1" s="1"/>
  <c r="H218" i="1"/>
  <c r="I218" i="1" s="1"/>
  <c r="H237" i="1"/>
  <c r="I237" i="1" s="1"/>
  <c r="H182" i="1"/>
  <c r="I182" i="1" s="1"/>
  <c r="H231" i="1"/>
  <c r="I231" i="1" s="1"/>
  <c r="H122" i="1"/>
  <c r="I122" i="1" s="1"/>
  <c r="H238" i="1"/>
  <c r="I238" i="1" s="1"/>
  <c r="H81" i="1"/>
  <c r="I81" i="1" s="1"/>
  <c r="H189" i="1"/>
  <c r="I189" i="1" s="1"/>
  <c r="H236" i="1"/>
  <c r="I236" i="1" s="1"/>
  <c r="H288" i="1"/>
  <c r="I288" i="1" s="1"/>
  <c r="H215" i="1"/>
  <c r="I215" i="1" s="1"/>
  <c r="H167" i="1"/>
  <c r="I167" i="1" s="1"/>
  <c r="H137" i="1"/>
  <c r="I137" i="1" s="1"/>
  <c r="H211" i="1"/>
  <c r="I211" i="1" s="1"/>
  <c r="H159" i="1"/>
  <c r="I159" i="1" s="1"/>
  <c r="H89" i="1"/>
  <c r="I89" i="1" s="1"/>
  <c r="H299" i="1"/>
  <c r="I299" i="1" s="1"/>
  <c r="H31" i="1"/>
  <c r="I31" i="1" s="1"/>
  <c r="H295" i="1"/>
  <c r="I295" i="1" s="1"/>
  <c r="H226" i="1"/>
  <c r="I226" i="1" s="1"/>
  <c r="H240" i="1"/>
  <c r="I240" i="1" s="1"/>
  <c r="I60" i="1"/>
  <c r="I308" i="1"/>
  <c r="F45" i="2"/>
  <c r="P45" i="2"/>
  <c r="N45" i="2"/>
  <c r="H45" i="2"/>
  <c r="J45" i="2"/>
  <c r="L45" i="2" l="1"/>
  <c r="Q45" i="2" s="1"/>
  <c r="I22" i="1"/>
  <c r="D11" i="2" s="1"/>
  <c r="F11" i="2" s="1"/>
  <c r="I53" i="1"/>
  <c r="D17" i="2" s="1"/>
  <c r="E11" i="4" s="1"/>
  <c r="I113" i="1"/>
  <c r="D31" i="2" s="1"/>
  <c r="E25" i="4" s="1"/>
  <c r="I43" i="1"/>
  <c r="D15" i="2" s="1"/>
  <c r="E9" i="4" s="1"/>
  <c r="I77" i="1"/>
  <c r="D23" i="2" s="1"/>
  <c r="E17" i="4" s="1"/>
  <c r="I191" i="1"/>
  <c r="D35" i="2" s="1"/>
  <c r="E29" i="4" s="1"/>
  <c r="I68" i="1"/>
  <c r="D21" i="2" s="1"/>
  <c r="J21" i="2" s="1"/>
  <c r="I91" i="1"/>
  <c r="D25" i="2" s="1"/>
  <c r="E19" i="4" s="1"/>
  <c r="I124" i="1"/>
  <c r="D33" i="2" s="1"/>
  <c r="E27" i="4" s="1"/>
  <c r="I38" i="1"/>
  <c r="D13" i="2" s="1"/>
  <c r="L13" i="2" s="1"/>
  <c r="I301" i="1"/>
  <c r="D41" i="2" s="1"/>
  <c r="E35" i="4" s="1"/>
  <c r="I289" i="1"/>
  <c r="D39" i="2" s="1"/>
  <c r="E33" i="4" s="1"/>
  <c r="I107" i="1"/>
  <c r="D29" i="2" s="1"/>
  <c r="E23" i="4" s="1"/>
  <c r="I221" i="1"/>
  <c r="D37" i="2" s="1"/>
  <c r="E31" i="4" s="1"/>
  <c r="I62" i="1"/>
  <c r="D19" i="2" s="1"/>
  <c r="L19" i="2" s="1"/>
  <c r="I99" i="1"/>
  <c r="D27" i="2" s="1"/>
  <c r="E21" i="4" s="1"/>
  <c r="I319" i="1"/>
  <c r="D43" i="2" s="1"/>
  <c r="P43" i="2" s="1"/>
  <c r="P17" i="2" l="1"/>
  <c r="J25" i="2"/>
  <c r="H17" i="2"/>
  <c r="N31" i="2"/>
  <c r="P33" i="2"/>
  <c r="N17" i="2"/>
  <c r="L17" i="2"/>
  <c r="F29" i="2"/>
  <c r="F17" i="2"/>
  <c r="H31" i="2"/>
  <c r="P31" i="2"/>
  <c r="J17" i="2"/>
  <c r="P41" i="2"/>
  <c r="N29" i="2"/>
  <c r="P29" i="2"/>
  <c r="J41" i="2"/>
  <c r="H41" i="2"/>
  <c r="P39" i="2"/>
  <c r="J31" i="2"/>
  <c r="F35" i="2"/>
  <c r="L39" i="2"/>
  <c r="F31" i="2"/>
  <c r="L31" i="2"/>
  <c r="P25" i="2"/>
  <c r="H25" i="2"/>
  <c r="N41" i="2"/>
  <c r="L29" i="2"/>
  <c r="N35" i="2"/>
  <c r="F41" i="2"/>
  <c r="L37" i="2"/>
  <c r="H37" i="2"/>
  <c r="L41" i="2"/>
  <c r="N15" i="2"/>
  <c r="N39" i="2"/>
  <c r="F37" i="2"/>
  <c r="F15" i="2"/>
  <c r="L15" i="2"/>
  <c r="H23" i="2"/>
  <c r="P19" i="2"/>
  <c r="P23" i="2"/>
  <c r="F19" i="2"/>
  <c r="N23" i="2"/>
  <c r="F39" i="2"/>
  <c r="H19" i="2"/>
  <c r="J39" i="2"/>
  <c r="F23" i="2"/>
  <c r="J15" i="2"/>
  <c r="N19" i="2"/>
  <c r="E13" i="4"/>
  <c r="H39" i="2"/>
  <c r="H15" i="2"/>
  <c r="J19" i="2"/>
  <c r="J37" i="2"/>
  <c r="P15" i="2"/>
  <c r="J35" i="2"/>
  <c r="L35" i="2"/>
  <c r="L23" i="2"/>
  <c r="N13" i="2"/>
  <c r="E7" i="4"/>
  <c r="N33" i="2"/>
  <c r="H29" i="2"/>
  <c r="L21" i="2"/>
  <c r="H33" i="2"/>
  <c r="F13" i="2"/>
  <c r="J33" i="2"/>
  <c r="P35" i="2"/>
  <c r="F33" i="2"/>
  <c r="N25" i="2"/>
  <c r="F21" i="2"/>
  <c r="J13" i="2"/>
  <c r="L25" i="2"/>
  <c r="N37" i="2"/>
  <c r="H21" i="2"/>
  <c r="P13" i="2"/>
  <c r="H13" i="2"/>
  <c r="L33" i="2"/>
  <c r="P21" i="2"/>
  <c r="F25" i="2"/>
  <c r="J29" i="2"/>
  <c r="N21" i="2"/>
  <c r="P37" i="2"/>
  <c r="E15" i="4"/>
  <c r="J23" i="2"/>
  <c r="H35" i="2"/>
  <c r="F27" i="2"/>
  <c r="H27" i="2"/>
  <c r="J27" i="2"/>
  <c r="L11" i="2"/>
  <c r="L27" i="2"/>
  <c r="P27" i="2"/>
  <c r="N27" i="2"/>
  <c r="J11" i="2"/>
  <c r="H11" i="2"/>
  <c r="N11" i="2"/>
  <c r="P11" i="2"/>
  <c r="E5" i="4"/>
  <c r="J43" i="2"/>
  <c r="N43" i="2"/>
  <c r="E37" i="4"/>
  <c r="F43" i="2"/>
  <c r="H43" i="2"/>
  <c r="L43" i="2"/>
  <c r="D48" i="2"/>
  <c r="C23" i="2" s="1"/>
  <c r="Q15" i="2" l="1"/>
  <c r="Q17" i="2"/>
  <c r="Q31" i="2"/>
  <c r="Q33" i="2"/>
  <c r="Q29" i="2"/>
  <c r="Q41" i="2"/>
  <c r="Q39" i="2"/>
  <c r="Q19" i="2"/>
  <c r="Q35" i="2"/>
  <c r="Q37" i="2"/>
  <c r="Q23" i="2"/>
  <c r="Q25" i="2"/>
  <c r="Q21" i="2"/>
  <c r="Q13" i="2"/>
  <c r="G44" i="4"/>
  <c r="G30" i="4" s="1"/>
  <c r="P48" i="2"/>
  <c r="O48" i="2" s="1"/>
  <c r="Q27" i="2"/>
  <c r="Q11" i="2"/>
  <c r="L48" i="2"/>
  <c r="K48" i="2" s="1"/>
  <c r="J48" i="2"/>
  <c r="I48" i="2" s="1"/>
  <c r="N48" i="2"/>
  <c r="M48" i="2" s="1"/>
  <c r="H48" i="2"/>
  <c r="G48" i="2" s="1"/>
  <c r="C43" i="2"/>
  <c r="C45" i="2"/>
  <c r="C25" i="2"/>
  <c r="C41" i="2"/>
  <c r="C29" i="2"/>
  <c r="C39" i="2"/>
  <c r="C17" i="2"/>
  <c r="C33" i="2"/>
  <c r="C15" i="2"/>
  <c r="C21" i="2"/>
  <c r="C37" i="2"/>
  <c r="C19" i="2"/>
  <c r="C35" i="2"/>
  <c r="C31" i="2"/>
  <c r="C27" i="2"/>
  <c r="C11" i="2"/>
  <c r="C13" i="2"/>
  <c r="Q43" i="2"/>
  <c r="F48" i="2"/>
  <c r="E48" i="2" s="1"/>
  <c r="G36" i="4" l="1"/>
  <c r="G35" i="4"/>
  <c r="G42" i="4"/>
  <c r="G43" i="4" s="1"/>
  <c r="G11" i="4"/>
  <c r="G16" i="4"/>
  <c r="G18" i="4"/>
  <c r="G10" i="4"/>
  <c r="G5" i="4"/>
  <c r="G12" i="4"/>
  <c r="G37" i="4"/>
  <c r="G14" i="4"/>
  <c r="G23" i="4"/>
  <c r="G26" i="4"/>
  <c r="G34" i="4"/>
  <c r="G19" i="4"/>
  <c r="G27" i="4"/>
  <c r="G6" i="4"/>
  <c r="G28" i="4"/>
  <c r="G8" i="4"/>
  <c r="G24" i="4"/>
  <c r="G17" i="4"/>
  <c r="G25" i="4"/>
  <c r="G22" i="4"/>
  <c r="G9" i="4"/>
  <c r="G13" i="4"/>
  <c r="G7" i="4"/>
  <c r="G38" i="4"/>
  <c r="G15" i="4"/>
  <c r="G21" i="4"/>
  <c r="G33" i="4"/>
  <c r="G20" i="4"/>
  <c r="G39" i="4"/>
  <c r="G29" i="4"/>
  <c r="G32" i="4"/>
  <c r="G31" i="4"/>
  <c r="Q48" i="2"/>
  <c r="C48" i="2"/>
  <c r="G4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AUREO</author>
  </authors>
  <commentList>
    <comment ref="L14" authorId="0" shapeId="0" xr:uid="{60FB3F7C-9610-4A08-A712-E5472F99B4F8}">
      <text>
        <r>
          <rPr>
            <b/>
            <sz val="9"/>
            <rFont val="Segoe UI"/>
            <family val="2"/>
          </rPr>
          <t>AUREO:</t>
        </r>
        <r>
          <rPr>
            <sz val="9"/>
            <rFont val="Segoe UI"/>
            <family val="2"/>
          </rPr>
          <t xml:space="preserve">
ALTERAR SOMENTE ESTE VALOR PARA ALTERAÇÃO DO VALOR FINAL DO BDI</t>
        </r>
      </text>
    </comment>
  </commentList>
</comments>
</file>

<file path=xl/sharedStrings.xml><?xml version="1.0" encoding="utf-8"?>
<sst xmlns="http://schemas.openxmlformats.org/spreadsheetml/2006/main" count="21062" uniqueCount="3190">
  <si>
    <t>PLANILHA DE REFORMA  DA  61ª  CIRETRAN CONFRESA</t>
  </si>
  <si>
    <t>Obra: REFORMA  DA  61ª CIRETRAN CONFRESA</t>
  </si>
  <si>
    <t>Local: CONFRESA/MT</t>
  </si>
  <si>
    <t>SINAPI AGOSTO 2022</t>
  </si>
  <si>
    <t>Data:AGOSTO 2022.</t>
  </si>
  <si>
    <t>ITEM</t>
  </si>
  <si>
    <t>CÓDIGO</t>
  </si>
  <si>
    <t>FONTE</t>
  </si>
  <si>
    <t>DESCRIÇÃO</t>
  </si>
  <si>
    <t>UNID</t>
  </si>
  <si>
    <t>QUANT</t>
  </si>
  <si>
    <t>V. UNIT</t>
  </si>
  <si>
    <t>V. TOTAL</t>
  </si>
  <si>
    <t>1.0</t>
  </si>
  <si>
    <t>SERVIÇOS PRELIMINARES</t>
  </si>
  <si>
    <t>SEM BDI</t>
  </si>
  <si>
    <t>COM BDI</t>
  </si>
  <si>
    <t>1.1</t>
  </si>
  <si>
    <t>SINAPI</t>
  </si>
  <si>
    <t>ENGENHEIRO/ARQUITETO TRAINEE/JUNIOR/AUXILIAR 2 HORAS NA OBRA 2 VEZES POR SEMANA</t>
  </si>
  <si>
    <t>h</t>
  </si>
  <si>
    <t>1.2</t>
  </si>
  <si>
    <t>FEITOR OU ENCARREGADO GERAL DE OBRA</t>
  </si>
  <si>
    <t>1.3</t>
  </si>
  <si>
    <t>COMP. DETRAN</t>
  </si>
  <si>
    <t>CO1</t>
  </si>
  <si>
    <t>PLACA DE OBRA EM CHAPA DE ACO GALVANIZADO</t>
  </si>
  <si>
    <t>m²</t>
  </si>
  <si>
    <t>1.4</t>
  </si>
  <si>
    <t>CO2</t>
  </si>
  <si>
    <t>CAÇAMBA BOTA FORA 5,0 M³</t>
  </si>
  <si>
    <t>ud</t>
  </si>
  <si>
    <t>1.5</t>
  </si>
  <si>
    <t>CAMINHÃO TOCO, PBT 16.000 KG, CARGA ÚTIL MÁX. 10.685 KG, DIST. ENTRE EIXOS 4,8 M, POTÊNCIA 189 CV, INCLUSIVE CARROCERIA FIXA ABERTA DE MADEIRA P/ TRANSPORTE GERAL DE CARGA SECA, DIMEN. APROX. 2,5 X 7,00 X 0,50M - CHP DIURNO. AF_06/2014 (FRETE ENTRE B. DO GARÇAS E CONFRESA CONSIDERADO 120 km LEITO NATURAL E 560 km COM PAVIMNETAÇÃO ASFÁLTICA, CONSIDERADO 20 HORAS POR VIAGEM)</t>
  </si>
  <si>
    <t>chp</t>
  </si>
  <si>
    <t>TOTAL DA ETAPA</t>
  </si>
  <si>
    <t>2.0</t>
  </si>
  <si>
    <t>RETIRADAS E DEMOLIÇÕES</t>
  </si>
  <si>
    <t>2.1</t>
  </si>
  <si>
    <t>REMOÇÃO DE TELHAS, DE FIBROCIMENTO, METÁLICA E CERÂMICA, DE FORMA MANUAL, SEM REAPROVEITAMENTO. AF_12/2017</t>
  </si>
  <si>
    <t>2.2</t>
  </si>
  <si>
    <t>REMOÇÃO DE TRAMA DE MADEIRA PARA COBERTURA, DE FORMA MANUAL, SEM REAPROVEITAMENTO. AF_12/2017</t>
  </si>
  <si>
    <t>2.3</t>
  </si>
  <si>
    <t>REMOÇÃO DE FORROS DE DRYWALL, PVC E FIBROMINERAL, DE FORMA MANUAL, SEM REAPROVEITAMENTO. AF_12/2017</t>
  </si>
  <si>
    <t>2.4</t>
  </si>
  <si>
    <t>DEMOLIÇÃO DE REVESTIMENTO CERÂMICO, DE FORMA MANUAL, SEM REAPROVEITAMENTO. AF_12/2017</t>
  </si>
  <si>
    <r>
      <t xml:space="preserve">de acordo com as normas da </t>
    </r>
    <r>
      <rPr>
        <b/>
        <sz val="12"/>
        <color rgb="FF000000"/>
        <rFont val="Arial"/>
        <family val="2"/>
      </rPr>
      <t>ABNT NBR 9050/2020</t>
    </r>
  </si>
  <si>
    <t>2.5</t>
  </si>
  <si>
    <t>REMOÇÃO DE JANELAS, DE FORMA MANUAL, SEM REAPROVEITAMENTO. AF_12/2017</t>
  </si>
  <si>
    <t>2.6</t>
  </si>
  <si>
    <t>REMOÇÃO DE PORTAS, DE FORMA MANUAL, SEM REAPROVEITAMENTO. AF_12/2017</t>
  </si>
  <si>
    <t>2.7</t>
  </si>
  <si>
    <t>DEMOLIÇÃO DE ARGAMASSAS, DE FORMA MANUAL, SEM REAPROVEITAMENTO. AF_12/2017 (REBOCO)</t>
  </si>
  <si>
    <t>3 pardes cozinha</t>
  </si>
  <si>
    <t>2.8</t>
  </si>
  <si>
    <t>REMOÇÃO DE METAIS SANITÁRIOS, DE FORMA MANUAL, SEM REAPROVEITAMENTO. AF_12/2017</t>
  </si>
  <si>
    <t>2.9</t>
  </si>
  <si>
    <t>DEMOLIÇÃO DE ALVENARIA DE BLOCO FURADO, DE FORMA MANUAL, SEM REAPROVEITAMENTO. AF_12/2017</t>
  </si>
  <si>
    <t>m³</t>
  </si>
  <si>
    <t>2.10</t>
  </si>
  <si>
    <t>RETIRADA DE PIA DE COZINHA E ACESSÓRIOS.</t>
  </si>
  <si>
    <t>2.12</t>
  </si>
  <si>
    <t>RETIRADA DE APARELHOS SANITARIOS (LAVATÓRIOS)</t>
  </si>
  <si>
    <t>2.13</t>
  </si>
  <si>
    <t>RETIRADA DE APARELHOS SANITARIOS (VASOS)</t>
  </si>
  <si>
    <t>2.14</t>
  </si>
  <si>
    <t>CO3</t>
  </si>
  <si>
    <t>DEMOLIÇÃO DE CONCRETO SIMPLES</t>
  </si>
  <si>
    <t>CALÇADA EXTERNA E CONTRAPISO</t>
  </si>
  <si>
    <t>3.0</t>
  </si>
  <si>
    <t>MOVIMENTO DE TERRA</t>
  </si>
  <si>
    <t>3.1</t>
  </si>
  <si>
    <t>ESCAVAÇÃO MANUAL DE VALA COM PROFUNDIDADE MENOR OU IGUAL A 1,30 M. AF_03/2016</t>
  </si>
  <si>
    <t>aumentar dml</t>
  </si>
  <si>
    <t>3.2</t>
  </si>
  <si>
    <t>REATERRO MANUAL APILOADO COM SOQUETE. AF_10/2017</t>
  </si>
  <si>
    <t>4.0</t>
  </si>
  <si>
    <t>FUNDAÇÕES</t>
  </si>
  <si>
    <t>4.1</t>
  </si>
  <si>
    <t>CONCRETO MAGRO PARA LASTRO, TRAÇO 1:4,5:4,5 (CIMENTO/ AREIA MÉDIA/ BRITA 1) - PREPARO MECÂNICO COM BETONEIRA 400 L. AF_07/2016</t>
  </si>
  <si>
    <t>4.2</t>
  </si>
  <si>
    <t>CONCRETO FCK = 25MPA, TRAÇO 1:2,3:2,7 (CIMENTO/ AREIA MÉDIA/ BRITA 1)PREPARO MECÂNICO COM BETONEIRA 600 L. AF_07/2016</t>
  </si>
  <si>
    <t>4.3</t>
  </si>
  <si>
    <t>LANÇAMENTO COM USO DE BALDES, ADENSAMENTO E ACABAMENTO DE CONCRETO EM ESTRUTURAS. AF_02/2022</t>
  </si>
  <si>
    <t>4.4</t>
  </si>
  <si>
    <t>FABRICAÇÃO, MONTAGEM E DESMONTAGEM DE FÔRMA PARA VIGA BALDRAME, EM MADEIRA SERRADA, E=25 MM, 4 UTILIZAÇÕES. AF_06/2017</t>
  </si>
  <si>
    <t>viga e pilar da vistoria</t>
  </si>
  <si>
    <t>4.5</t>
  </si>
  <si>
    <t>ARMAÇÃO DE FUNDAÇÕES E ESTRUTURAS DE CONCRETO ARMADO, EXCETO VIGAS, PILARES E LAJES (DE EDIFÍCIOS DE MÚLTIPLOS PAVIMENTOS, EDIFICAÇÃO TÉRREAOU SOBRADO), UTILIZANDO AÇO CA-50 DE 10,0 MM - MONTAGEM. AF_12/2015</t>
  </si>
  <si>
    <t>kg</t>
  </si>
  <si>
    <t>4.6</t>
  </si>
  <si>
    <t>ARMAÇÃO DE FUNDAÇÕES E ESTRUTURAS DE CONCRETO ARMADO, EXCETO VIGAS, PILARES E LAJES (DE EDIFÍCIOS DE MÚLTIPLOS PAVIMENTOS, EDIFICAÇÃO TÉRREAOU SOBRADO), UTILIZANDO AÇO CA-50 DE 6.3 MM - MONTAGEM. AF_12/2015</t>
  </si>
  <si>
    <t>4.7</t>
  </si>
  <si>
    <t>ALVENARIA DE EMBASAMENTO COM BLOCO ESTRUTURAL DE CONCRETO, DE 14X19X29 CM E ARGAMASSA DE ASSENTAMENTO COM PREPARO EM BETONEIRA. AF_05/2020</t>
  </si>
  <si>
    <t>5.0</t>
  </si>
  <si>
    <t>ESTRUTURA</t>
  </si>
  <si>
    <t>5.1</t>
  </si>
  <si>
    <t>5.2</t>
  </si>
  <si>
    <t>5.3</t>
  </si>
  <si>
    <t>MONTAGEM E DESMONTAGEM DE FÔRMA DE PILARES RETANGULARES E ESTRUTURAS SIMILARES, PÉ-DIREITO SIMPLES, EM MADEIRA SERRADA, 2 UTILIZAÇÕES. AF_09/2020</t>
  </si>
  <si>
    <t>5.4</t>
  </si>
  <si>
    <t>ARMAÇÃO DE PILAR OU VIGA DE UMA ESTRUTURA CONVENCIONAL DE CONCRETO ARMADO EM UMA EDIFICAÇÃO TÉRREA OU SOBRADO UTILIZANDO AÇO CA-50 DE 10,0 MM - MONTAGEM. AF_12/2015</t>
  </si>
  <si>
    <t>5.5</t>
  </si>
  <si>
    <t>ARMAÇÃO DE PILAR OU VIGA DE UMA ESTRUTURA CONVENCIONAL DE CONCRETO ARMADO EM UMA EDIFICAÇÃO TÉRREA OU SOBRADO UTILIZANDO AÇO CA-60 DE 5,0 MM - MONTAGEM. AF_12/2015</t>
  </si>
  <si>
    <t>5.6</t>
  </si>
  <si>
    <t>LAJE PRÉ-MOLDADA UNIDIRECIONAL, BIAPOIADA, PARA FORRO, ENCHIMENTO EM CERÂMICA, VIGOTA CONVENCIONAL, ALTURA TOTAL DA LAJE (ENCHIMENTO+CAPA) =(8+3). AF_11/2020</t>
  </si>
  <si>
    <t>6.0</t>
  </si>
  <si>
    <t>ALVENARIA</t>
  </si>
  <si>
    <t>6.1</t>
  </si>
  <si>
    <t>ALVENARIA DE VEDAÇÃO DE BLOCOS CERÂMICOS FURADOS NA HORIZONTAL DE 9X19X19CM (ESPESSURA 9CM) DE PAREDES COM ÁREA LÍQUIDA MAIOR OU IGUAL A 6M² COM VÃOS E ARGAMASSA DE ASSENTAMENTO COM PREPARO EM BETONEIRA. AF_06/2014</t>
  </si>
  <si>
    <t>6.2</t>
  </si>
  <si>
    <t>VERGA PRÉ-MOLDADA PARA JANELAS COM ATÉ 1,5 M DE VÃO. AF_03/2016</t>
  </si>
  <si>
    <t>m</t>
  </si>
  <si>
    <t>6.3</t>
  </si>
  <si>
    <t>CONTRA VERGA PRÉ-MOLDADA PARA JANELAS COM ATÉ 1,5 M DE VÃO. AF_03/2016</t>
  </si>
  <si>
    <t>7.0</t>
  </si>
  <si>
    <t>COBERTURA</t>
  </si>
  <si>
    <t>7.1</t>
  </si>
  <si>
    <t>FABRICAÇÃO E INSTALAÇÃO DE TESOURA INTEIRA EM AÇO, VÃO DE 11 M, PARA TELHA ONDULADA DE FIBROCIMENTO, METÁLICA, PLÁSTICA OU TERMOACÚSTICA, INCLUSO IÇAMENTO. AF_12/2015</t>
  </si>
  <si>
    <t>7.2</t>
  </si>
  <si>
    <t>FABRICAÇÃO E INSTALAÇÃO DE TESOURA INTEIRA EM AÇO, VÃO DE 7 M, PARA TELHA ONDULADA DE FIBROCIMENTO, METÁLICA, PLÁSTICA OU TERMOACÚSTICA, INCLUSO IÇAMENTO. AF_12/2015</t>
  </si>
  <si>
    <t>7.3</t>
  </si>
  <si>
    <t>TELHAMENTO COM TELHA METÁLICA TERMOACÚSTICA E = 30 MM, COM ATÉ 2 ÁGUAS , INCLUSO IÇAMENTO. AF_07/2019</t>
  </si>
  <si>
    <t>7.4</t>
  </si>
  <si>
    <t>CO4</t>
  </si>
  <si>
    <t>ESTRUTURA  DE AÇO PARA COBERTURA EM PERFIL C 100mmx50mmx15mm na # 11 ASSENTADOS COMO TERÇA A CADA 1,20 M (9 linhas de 17,85 DE COMPRIMENTO E 6 LINHAS de 8,90  )</t>
  </si>
  <si>
    <t>7.5</t>
  </si>
  <si>
    <t>CALHA/RUFO/PINGADEIRA EM CHAPA DE ACO GALVANIZADO NUMERO 24, DESENVOLVIMENTO DE 33CM (RUFO)</t>
  </si>
  <si>
    <t>7.6</t>
  </si>
  <si>
    <t>FORRO EM RÉGUAS DE PVC, FRISADO, PARA AMBIENTES COMERCIAIS, INCLUSIVE ESTRUTURA DE FIXAÇÃO. AF_05/2017_P(FIXAR FORRO COM PARAFUSO AUTO BROCANTE)</t>
  </si>
  <si>
    <t>8.0</t>
  </si>
  <si>
    <t>ESQUDRIAS</t>
  </si>
  <si>
    <t>8.1</t>
  </si>
  <si>
    <t>ESQUADRIAS MADEIRA</t>
  </si>
  <si>
    <t>8.1.1</t>
  </si>
  <si>
    <t>KIT DE PORTA DE MADEIRA PARA VERNIZ, SEMI-OCA (LEVE OU MÉDIA), PADRÃO MÉDIO, 90X210CM, ESPESSURA DE 3,5CM, ITENS INCLUSOS: DOBRADIÇAS, MONTAGEM E INSTALAÇÃO DO BATENTE, SEM FECHADURA FORNECIMENTO E INSTALAÇÃO AF_08/2015</t>
  </si>
  <si>
    <t>8.1.2</t>
  </si>
  <si>
    <t>FECHADURA DE EMBUTIR COM CILINDRO, EXTERNA, COMPLETA, ACABAMENTO PADRÃO POPULAR, INCLUSO EXECUÇÃO DE FURO - FORNECIMENTO E INSTALAÇÃO. AF_08/2015</t>
  </si>
  <si>
    <t>8.1.3</t>
  </si>
  <si>
    <t>KIT DE PORTA DE MADEIRA PARA VERNIZ, SEMI-OCA (LEVE OU MÉDIA), PADRÃO MÉDIO, 80X210CM, ESPESSURA DE 3,5CM, ITENS INCLUSOS: DOBRADIÇAS, MONTAGEM E INSTALAÇÃO DO BATENTE, SEM FECHADURA FORNECIMENTO E INSTALAÇÃO AF_08/2015</t>
  </si>
  <si>
    <t>8.1.4</t>
  </si>
  <si>
    <t>KIT DE PORTA DE MADEIRA PARA VERNIZ, SEMI-OCA (LEVE OU MÉDIA), PADRÃO MÉDIO, 70X210CM, ESPESSURA DE 3,5CM, ITENS INCLUSOS: DOBRADIÇAS, MONTAGEM E INSTALAÇÃO DO BATENTE, SEM FECHADURA - FORNECIMENTO E INSTALAÇÃO . AF_12/2019</t>
  </si>
  <si>
    <t>8.2</t>
  </si>
  <si>
    <t>ESQUADRIAS METÁLICAS</t>
  </si>
  <si>
    <t>8.2.1</t>
  </si>
  <si>
    <t>PORTA DE FERRO, DE ABRIR, TIPO GRADE COM CHAPA, COM GUARNIÇÕES. AF_12/2019</t>
  </si>
  <si>
    <t>8.2.2</t>
  </si>
  <si>
    <t>GRADIL EM ALUMÍNIO FIXADO EM VÃOS DE JANELAS, FORMADO POR TUBOS DE 3/4 ". AF_04/2019</t>
  </si>
  <si>
    <t>8.2.3</t>
  </si>
  <si>
    <t>JANELA DE ALUMÍNIO DE CORRER COM 2 FOLHAS PARA VIDROS, COM VIDROS, BATENTE, ACABAMENTO COM ACETATO OU BRILHANTE E FERRAGENS. EXCLUSIVE ALIZAR E CONTRAMARCO. FORNECIMENTO E INSTALAÇÃO. AF_12/2019</t>
  </si>
  <si>
    <t>8.2.4</t>
  </si>
  <si>
    <t>JANELA DE ALUMÍNIO TIPO MAXIM-AR, COM VIDROS, BATENTE E FERRAGENS. EXCLUSIVE ALIZAR, ACABAMENTO E CONTRAMARCO. FORNECIMENTO E INSTALAÇÃO. AF12/2019</t>
  </si>
  <si>
    <t>8.2.5</t>
  </si>
  <si>
    <t>CO5</t>
  </si>
  <si>
    <t>FORNECIMENTO E INSTTALAÇÃO  DE PORTÃO DE FERRO, DE ABRIR, TIPO CHAPA CANALETA, COM GUARNICOES</t>
  </si>
  <si>
    <t>9.0</t>
  </si>
  <si>
    <t>REVESTIMENTO</t>
  </si>
  <si>
    <t>9.1</t>
  </si>
  <si>
    <t>CHAPISCO APLICADO TANTO EM PILARES E VIGAS DE CONCRETO COMO EM ALVENARIAS DE PAREDES INTERNAS, COM COLHER DE PEDREIRO. ARGAMASSA TRAÇO 1:3 COM PREPARO EM BETONEIRA 400L. AF_06/2014</t>
  </si>
  <si>
    <t>9.2</t>
  </si>
  <si>
    <t>87529</t>
  </si>
  <si>
    <t>MASSA ÚNICA, PARA RECEBIMENTO DE PINTURA, EM ARGAMASSA TRAÇO 1:2:8, PREPARO MECÂNICO COM BETONEIRA 400L, APLICADA MANUALMENTE EM FACES INTERNAS DE PAREDES DE AMBIENTES COM ÁREA MENOR QUE 10M2, ESPESSURA DE 20MM , COM EXECUÇÃO DE TALISCAS. AF_06/2014</t>
  </si>
  <si>
    <t>9.3</t>
  </si>
  <si>
    <t>REVESTIMENTO CERÂMICO PARA PAREDES INTERNAS COM PLACAS TIPO ESMALTADA EXTRA DE DIMENSÕES 33X45 CM APLICADAS EM AMBIENTES DE ÁREA MENOR QUE 5M² A MEIA ALTURA DAS PAREDES. AF_06/2014</t>
  </si>
  <si>
    <t>9.4</t>
  </si>
  <si>
    <t>DIVISORIA SANITÁRIA, TIPO CABINE, EM GRANITO CINZA POLIDO, ESP = 3CM, ASSENTADO COM ARGAMASSA COLANTE AC III-E, EXCLUSIVE FERRAGENS. AF_01/2021</t>
  </si>
  <si>
    <t>9.5</t>
  </si>
  <si>
    <t>BANCADA DE GRANITO CINZA POLIDO PARA PIA DE COZINHA 2,00 X 0,60 M - FORNECIMENTO E INSTALAÇÃO. AF_12/2013_P</t>
  </si>
  <si>
    <t>preço sinap 706,60 com 1,5 metros janeiro/2022</t>
  </si>
  <si>
    <t>10.0</t>
  </si>
  <si>
    <t>PISOS E RODAPES</t>
  </si>
  <si>
    <t>10.1</t>
  </si>
  <si>
    <t>REVESTIMENTO CERÂMICO PARA PISO COM PLACAS TIPO ESMALTADA EXTRA DE DIMENSÕES 45X45 CM APLICADA EM AMBIENTES DE ÁREA  ENTRE 5 M² E 10 M². AF_06/2014</t>
  </si>
  <si>
    <t>10.2</t>
  </si>
  <si>
    <t>88649</t>
  </si>
  <si>
    <t>RODAPÉ CERÂMICO DE 7CM DE ALTURA COM PLACAS TIPO GRÊS DE DIMENSÕES 45X45CM. AF_06/201</t>
  </si>
  <si>
    <t>10.3</t>
  </si>
  <si>
    <t>EXECUÇÃO DE PASSEIO (CALÇADA) OU PISO DE CONCRETO COM CONCRETO MOLDADO IN LOCO, FEITO EM OBRA, ACABAMENTO CONVENCIONAL, NÃO ARMADO. AF_07/2016 (CALÇADA FRONTAL À CIRETRAN)</t>
  </si>
  <si>
    <t>10.4</t>
  </si>
  <si>
    <t>SOLEIRA EM GRANITO, LARGURA 15 CM, ESPESSURA 2,0 CM. AF_09/2020</t>
  </si>
  <si>
    <t>10.6</t>
  </si>
  <si>
    <t>PISO PODOTÁTIL, DIRECIONAL OU ALERTA, ASSENTADO SOBRE ARGAMASSA. AF_05/2020</t>
  </si>
  <si>
    <t>11.0</t>
  </si>
  <si>
    <t>VIDROS</t>
  </si>
  <si>
    <t>11.1</t>
  </si>
  <si>
    <t>PORTA DE ABRIR COM MOLA HIDRÁULICA, EM VIDRO TEMPERADO, 90X210 CM, ESPESSURA 10 MM, INCLUSIVE ACESSÓRIOS. AF_01/2021</t>
  </si>
  <si>
    <t>cj</t>
  </si>
  <si>
    <t>11.2</t>
  </si>
  <si>
    <t>INSTALAÇÃO DE VIDRO LISO FUMÊ, E = 6 MM, EM ESQUADRIA DE ALUMÍNIO OU PVC, FIXADO COM BAGUETE. AF_01/2021_P</t>
  </si>
  <si>
    <t>11.3</t>
  </si>
  <si>
    <t>INSTALAÇÃO DE VIDRO TEMPERADO, E = 10 MM, ENCAIXADO EM PERFIL U. AF_01/2021_P</t>
  </si>
  <si>
    <t>ENTRADA</t>
  </si>
  <si>
    <t>12.0</t>
  </si>
  <si>
    <t>PINTURA</t>
  </si>
  <si>
    <t>12.1</t>
  </si>
  <si>
    <t>88431</t>
  </si>
  <si>
    <t>APLICAÇÃO MANUAL DE PINTURA COM TINTA TEXTURIZADA ACRÍLICA EM PAREDES EXTERNAS DE CASAS, DUAS CORES. AF_06/2014</t>
  </si>
  <si>
    <t>12.2</t>
  </si>
  <si>
    <t>REVESTIMENTO TEXTURIZADO (GRAFIATO) EM PAREDE INTERNA OU EXTERNA DE ALTA CAMADA, APLICADO COM DESEMPENADEIRA NOS PILARES DO PORTICO DA FACHADA</t>
  </si>
  <si>
    <t>12.3</t>
  </si>
  <si>
    <t>88489</t>
  </si>
  <si>
    <t>APLICAÇÃO MANUAL DE PINTURA COM TINTA LÁTEX ACRÍLICA EM PAREDES, DUAS DEMÃOS. AF_06/2014</t>
  </si>
  <si>
    <t>12.4</t>
  </si>
  <si>
    <t>88497</t>
  </si>
  <si>
    <t>APLICAÇÃO E LIXAMENTO DE MASSA LÁTEX EM PAREDES, DUAS DEMÃOS. AF_06/2014</t>
  </si>
  <si>
    <t>12.5</t>
  </si>
  <si>
    <t>APLICAÇÃO MASSA ALQUÍDICA PARA MADEIRA, PARA PINTURA COM TINTA DE ACABAMENTO (PIGMENTADA). AF_01/2021</t>
  </si>
  <si>
    <t>12.6</t>
  </si>
  <si>
    <t>PINTURA TINTA DE ACABAMENTO (PIGMENTADA) ESMALTE SINTÉTICO ACETINADO E M MADEIRA, 2 DEMÃOS. AF_01/2021</t>
  </si>
  <si>
    <t>12.7</t>
  </si>
  <si>
    <t>PINTURA COM TINTA ALQUÍDICA DE ACABAMENTO (ESMALTE SINTÉTICO ACETINADO ) APLICADA A ROLO OU PINCEL SOBRE SUPERFÍCIES METÁLICAS (EXCETO PERFIL ) EXECUTADO EM OBRA (POR DEMÃO). AF_01/2020</t>
  </si>
  <si>
    <t>12.8</t>
  </si>
  <si>
    <t>PINTURA DE DEMARCAÇÃO DE VAGA COM TINTA ACRÍLICA, E = 10 CM, APLICAÇÃO MANUAL. AF_05/2021</t>
  </si>
  <si>
    <t>13.0</t>
  </si>
  <si>
    <t>INSTALAÇÕES ELÉTRICAS</t>
  </si>
  <si>
    <t>13.1</t>
  </si>
  <si>
    <t>COMP DETRAN</t>
  </si>
  <si>
    <t>CO6</t>
  </si>
  <si>
    <t>PADRÃO DE ENTRADA T4 35,05KW INCLUSO POSTE 9M – CONFORME EXIGÊNCIA DA CONCESSIONÁRIA DE ENERGIA – FORNECIMENTO E INSTALAÇÃO</t>
  </si>
  <si>
    <t>CJ</t>
  </si>
  <si>
    <t>13.2</t>
  </si>
  <si>
    <t>CABO DE COBRE FLEXÍVEL ISOLADO, 35 MM², ANTI-CHAMA 0,6/1,0 KV, PARA DISTRIBUIÇÃO - FORNECIMENTO E INSTALAÇÃO. AF_12/2015</t>
  </si>
  <si>
    <t>13.3</t>
  </si>
  <si>
    <t>CABO DE COBRE FLEXÍVEL ISOLADO, 25 MM², ANTI-CHAMA 0,6/1,0 KV, PARA DISTRIBUIÇÃO - FORNECIMENTO E INSTALAÇÃO. AF_12/2015</t>
  </si>
  <si>
    <t>13.4</t>
  </si>
  <si>
    <t>CABO DE COBRE FLEXÍVEL ISOLADO, 16 MM², ANTI-CHAMA, 450/750 V, PARA CIRCUITOS TERMINAIS - FORNECIMENTO E INSTALAÇÃO. AF_12/2015</t>
  </si>
  <si>
    <t>13.5</t>
  </si>
  <si>
    <t>CABO DE COBRE FLEXÍVEL ISOLADO, 10 MM², ANTI-CHAMA 450/750 V, PARA DISTRIBUIÇÃO - FORNECIMENTO E INSTALAÇÃO. AF_12/2015</t>
  </si>
  <si>
    <t>13.6</t>
  </si>
  <si>
    <t>CABO DE COBRE FLEXÍVEL ISOLADO, 6 MM², ANTI-CHAMA, 450/750 V, PARA CIRCUITOS TERMINAIS - FORNECIMENTO E INSTALAÇÃO. AF_12/2015</t>
  </si>
  <si>
    <t>13.7</t>
  </si>
  <si>
    <t>CABO DE COBRE FLEXÍVEL ISOLADO, 4 MM², ANTI-CHAMA, 450/750 V, PARA CIRCUITOS TERMINAIS - FORNECIMENTO E INSTALAÇÃO. AF_12/2015</t>
  </si>
  <si>
    <t>13.8</t>
  </si>
  <si>
    <t>CABO DE COBRE FLEXÍVEL ISOLADO, 2,5 MM², ANTI-CHAMA, 450/750 V, PARA CIRCUITOS TERMINAIS - FORNECIMENTO E INSTALAÇÃO. AF_12/2015</t>
  </si>
  <si>
    <t>13.9</t>
  </si>
  <si>
    <t>CABO DE COBRE FLEXÍVEL ISOLADO, 1,5 MM², ANTI-CHAMA, 450/750 V, PARA CIRCUITOS TERMINAIS - FORNECIMENTO E INSTALAÇÃO. AF_12/2015</t>
  </si>
  <si>
    <t>13.10</t>
  </si>
  <si>
    <t>CORDOALHA DE COBRE NU 50 MM², ENTERRADA, SEM ISOLADOR - FORNECIMENTO E INSTALAÇÃO. AF_12/2017</t>
  </si>
  <si>
    <t>13.11</t>
  </si>
  <si>
    <t>RASGO EM CONTRAPISO PARA RAMAIS/ DISTRIBUIÇÃO COM DIÂMETROS MENORES OU IGUAIS A 40 MM. AF_05/2015</t>
  </si>
  <si>
    <t>13.12</t>
  </si>
  <si>
    <t>RASGO EM ALVENARIA PARA ELETRODUTOS COM DIAMETROS MENORES OU IGUAIS A 40 MM. AF_05/2015</t>
  </si>
  <si>
    <t>13.13</t>
  </si>
  <si>
    <t>ELETRODUTO FLEXÍVEL CORRUGADO, PEAD, DN 90 (3") - FORNECIMENTO E INST ALAÇÃO. AF_04/2016</t>
  </si>
  <si>
    <t>13.14</t>
  </si>
  <si>
    <t>ELETRODUTO FLEXÍVEL CORRUGADO, PVC, DN 25 MM (3/4"), PARA CIRCUITOS TERMINAIS, INSTALADO EM PAREDE - FORNECIMENTO E INSTALAÇÃO. AF_12/2015</t>
  </si>
  <si>
    <t>13.15</t>
  </si>
  <si>
    <t>LETRODUTO RÍGIDO ROSCÁVEL, PVC, DN 25 MM (3/4"), PARA CIRCUITOS TERMINAIS, INSTALADO EM PAREDE - FORNECIMENTO E INSTALAÇÃO. AF_12/2015</t>
  </si>
  <si>
    <t>13.16</t>
  </si>
  <si>
    <t>CONDULETE DE ALUMÍNIO, TIPO C, PARA ELETRODUTO DE FERRO GALVANIZADO DN25 MM (3/4''), APARENTE - FORNECIMENTO E INSTALAÇÃO. AF_11/2016_P</t>
  </si>
  <si>
    <t>13.17</t>
  </si>
  <si>
    <t>CO7</t>
  </si>
  <si>
    <t>CAIXA DE SOBREPOR 15X15X10CM COM TAMPA INSTALADO EM PAREDE-FORNECIMENTO E INSTALAÇÃO</t>
  </si>
  <si>
    <t>13.18</t>
  </si>
  <si>
    <t>TOMADA BAIXA DE EMBUTIR (2 MÓDULOS), 2P+T 10 A, INCLUINDO SUPORTE E PLACA - FORNECIMENTO E INSTALAÇÃO. AF_12/2015</t>
  </si>
  <si>
    <t>13.19</t>
  </si>
  <si>
    <t>TOMADA MÉDIA DE EMBUTIR (2 MÓDULOS), 2P+T 10 A, INCLUINDO SUPORTE E PLACA - FORNECIMENTO E INSTALAÇÃO. AF_12/2015</t>
  </si>
  <si>
    <t>13.20</t>
  </si>
  <si>
    <t>TOMADA MÉDIA DE EMBUTIR (2 MÓDULOS), 2P+T 20 A, INCLUINDO SUPORTE E PLACA - FORNECIMENTO E INSTALAÇÃO. AF_12/2015</t>
  </si>
  <si>
    <t>13.21</t>
  </si>
  <si>
    <t>TOMADA ALTA DE EMBUTIR (1 MÓDULO), 2P+T 10 A, INCLUINDO SUPORTE E PLACA - FORNECIMENTO E INSTALAÇÃO. AF_12/2015</t>
  </si>
  <si>
    <t>13.22</t>
  </si>
  <si>
    <t>INTERRUPTOR SIMPLES (1 MÓDULO), 10A/250V, INCLUINDO SUPORTE E PLACA -FORNECIMENTO E INSTALAÇÃO. AF_12/2015</t>
  </si>
  <si>
    <t>13.23</t>
  </si>
  <si>
    <t xml:space="preserve"> INTERRUPTOR PARALELO (2 MÓDULO), 10A/250V, INCLUINDO SUPORTE E PLACA - FORNECIMENTO E INSTALAÇÃO. AF_12/2015</t>
  </si>
  <si>
    <t>13.24</t>
  </si>
  <si>
    <t>INTERRUPTOR SIMPLES (2 MÓDULOS) COM INTERRUPTOR PARALELO (1 MÓDULO), 10A/250V, INCLUINDO SUPORTE E PLACA - FORNECIMENTO E INSTALAÇÃO. AF_12/2015</t>
  </si>
  <si>
    <t>13.25</t>
  </si>
  <si>
    <t>CO8</t>
  </si>
  <si>
    <t>LUMINARIA DE SOBREPOR EM CHAPA DE ACO PARA 2 LAMPADAS LED DE *18* W, PERFIL COMERCIAL (NAO INCLUI REATOR E LAMPADAS)-FORNECIMENTO E INSTALAÇÃO</t>
  </si>
  <si>
    <t>13.26</t>
  </si>
  <si>
    <t>LUMINÁRIA DE EMERGÊNCIA, COM 30 LÂMPADAS LED DE 2 W, SEM REATOR - FORNECIMENTO E INSTALAÇÃO. AF_02/2020</t>
  </si>
  <si>
    <t>13.27</t>
  </si>
  <si>
    <t>LUMINÁRIA TIPO PLAFON CIRCULAR, DE SOBREPOR, COM LED DE 12/13 W - FORNECIMENTO E INSTALAÇÃO. AF_03/2022</t>
  </si>
  <si>
    <t>13.28</t>
  </si>
  <si>
    <t>CO9</t>
  </si>
  <si>
    <t>REFLETOR LED 100W PARA ILUMINAÇÃO EM AMBIENTES EXTERNOS-FORNECIMENTO E INSTALAÇÃO 127/220V</t>
  </si>
  <si>
    <t>13.29</t>
  </si>
  <si>
    <t>CO10</t>
  </si>
  <si>
    <t>REFLETOR LED 50W PARA ILUMINAÇÃO EM AMBIENTES EXTERNOS-FORNECIMENTO E INSTALAÇÃO 127/220V</t>
  </si>
  <si>
    <t>13.30</t>
  </si>
  <si>
    <t>DISJUNTOR TRIPOLAR TIPO NEMA, CORRENTE NOMINAL DE 60 ATÉ 100A - FORNEC IMENTO E INSTALAÇÃO. AF_10/2020</t>
  </si>
  <si>
    <t>13.31</t>
  </si>
  <si>
    <t>CO11</t>
  </si>
  <si>
    <t>DISJUNTOR TRIPOLAR TIPO DIN, CORRENTE NOMINAL DE 63A - FORNECIMENTO E INSTALAÇÃO. AF_10/2020</t>
  </si>
  <si>
    <t>13.32</t>
  </si>
  <si>
    <t>DISJUNTOR TRIPOLAR TIPO DIN, CORRENTE NOMINAL DE 50A - FORNECIMENTO EINSTALAÇÃO. AF_10/2020</t>
  </si>
  <si>
    <t>13.33</t>
  </si>
  <si>
    <t>DISJUNTOR MONOPOLAR TIPO DIN, CORRENTE NOMINAL DE 10A - FORNECIMENTO E INSTALAÇÃO. AF_10/2020</t>
  </si>
  <si>
    <t>13.34</t>
  </si>
  <si>
    <t>DISJUNTOR MONOPOLAR TIPO DIN, CORRENTE NOMINAL DE 16A - FORNECIMENTO E INSTALAÇÃO. AF_10/2020</t>
  </si>
  <si>
    <t>13.35</t>
  </si>
  <si>
    <t>DISJUNTOR MONOPOLAR TIPO DIN, CORRENTE NOMINAL DE 20A - FORNECIMENTO E INSTALAÇÃO. AF_10/2020</t>
  </si>
  <si>
    <t>13.36</t>
  </si>
  <si>
    <t>DISJUNTOR BIPOLAR TIPO DIN, CORRENTE NOMINAL DE 16A - FORNECIMENTO E INSTALAÇÃO. AF_10/2020</t>
  </si>
  <si>
    <t>13.37</t>
  </si>
  <si>
    <t>DISJUNTOR BIPOLAR TIPO DIN, CORRENTE NOMINAL DE 20A - FORNECIMENTO E INSTALAÇÃO. AF_10/2020</t>
  </si>
  <si>
    <t>13.38</t>
  </si>
  <si>
    <t>DISJUNTOR BIPOLAR TIPO DIN, CORRENTE NOMINAL DE 25A - FORNECIMENTO E INSTALAÇÃO. AF_10/2020</t>
  </si>
  <si>
    <t>13.39</t>
  </si>
  <si>
    <t>DISJUNTOR BIPOLAR TIPO DIN, CORRENTE NOMINAL DE 32A - FORNECIMENTO E INSTALAÇÃO. AF_10/2020</t>
  </si>
  <si>
    <t>13.40</t>
  </si>
  <si>
    <t>CO12</t>
  </si>
  <si>
    <t>DISPOSITIVO DR, 2 POLOS, SENSIBILIDADE DE 30 MA, CORRENTE DE 25 A, TIPO AC - FORNECIMENTO E INSTALAÇÃO. AF_10/2020</t>
  </si>
  <si>
    <t>13.41</t>
  </si>
  <si>
    <t>CO13</t>
  </si>
  <si>
    <t>DISPOSITIVO DPS CLASSE II, 1 POLO, TENSAO MAXIMA DE 175 V, CORRENTE MAXIMA DE *45* KA (TIPO AC) - FORNECIMENTO E INSTALAÇÃO</t>
  </si>
  <si>
    <t>13.42</t>
  </si>
  <si>
    <t>HASTE DE ATERRAMENTO 5/8 PARA SPDA - FORNECIMENTO E INSTALAÇÃO. AF_12/2017</t>
  </si>
  <si>
    <t>13.43</t>
  </si>
  <si>
    <t>CO14</t>
  </si>
  <si>
    <t>CONECTOR METALICO TIPO PARAFUSO FENDIDO (SPLIT BOLT), PARA CABOS ATE 50 MM2 - FORNECIMENTO E INSTALAÇÃO</t>
  </si>
  <si>
    <t>13.44</t>
  </si>
  <si>
    <t>CO15</t>
  </si>
  <si>
    <t>TERMINAL A COMPRESSAO EM COBRE ESTANHADO PARA CABO 35 MM2, 1 FURO E 1 COMPRESSAO, PARA PARAFUSO DE FIXACAO M8 - FORNECIMENTO E INSTALAÇÃO</t>
  </si>
  <si>
    <t>13.45</t>
  </si>
  <si>
    <t>CO16</t>
  </si>
  <si>
    <t>TERMINAL A COMPRESSAO EM COBRE ESTANHADO PARA CABO 16 MM2, 1 FURO E 1 COMPRESSAO, PARA PARAFUSO DE FIXACAO M6 - FORNECIMENTO E INSTALAÇÃO</t>
  </si>
  <si>
    <t>13.46</t>
  </si>
  <si>
    <t>CO17</t>
  </si>
  <si>
    <t>TERMINAL A COMPRESSAO EM COBRE ESTANHADO PARA CABO 4 MM2, 1 FURO E 1 COMPRESSAO, PARA PARAFUSO DE FIXACAO M5 - FORNECIMENTO E INSTALAÇÃO</t>
  </si>
  <si>
    <t>13.47</t>
  </si>
  <si>
    <t>CAIXA ENTERRADA ELÉTRICA RETANGULAR, EM CONCRETO PRÉ-MOLDADO, FUNDO COM BRITA, DIMENSÕES INTERNAS: 0,6X0,6X0,5 M. AF_12/2020</t>
  </si>
  <si>
    <t>13.48</t>
  </si>
  <si>
    <t>QUADRO DE DISTRIBUIÇÃO DE ENERGIA EM CHAPA DE AÇO GALVANIZADO, DE EMBU TIR, COM BARRAMENTO TRIFÁSICO, PARA 40 DISJUNTORES DIN 100A - FORNECIMENTO E INSTALAÇÃO. AF_10/2020</t>
  </si>
  <si>
    <t>13.49</t>
  </si>
  <si>
    <t>QUADRO DE DISTRIBUIÇÃO DE ENERGIA EM CHAPA DE AÇO GALVANIZADO, DE EMBUTIR, COM BARRAMENTO TRIFÁSICO, PARA 30 DISJUNTORES DIN 150A - FORNECIMENTO E INSTALAÇÃO. AF_10/2020</t>
  </si>
  <si>
    <t>13.50</t>
  </si>
  <si>
    <t>QUADRO DE DISTRIBUIÇÃO DE ENERGIA EM CHAPA DE AÇO GALVANIZADO, DE EMBUIR, COM BARRAMENTO TRIFÁSICO, PARA 24 DISJUNTORES DIN 100A - FORNECIMENTO E INSTALAÇÃO. AF_10/2020</t>
  </si>
  <si>
    <t>13.51</t>
  </si>
  <si>
    <t>CAIXA RETANGULAR 4" X 2" BAIXA (0,30 M DO PISO), PVC, INSTALADA EM PAREDE - FORNECIMENTO E INSTALAÇÃO. AF_12/2015</t>
  </si>
  <si>
    <t>13.52</t>
  </si>
  <si>
    <t>CAIXA RETANGULAR 4" X 2" MÉDIA (1,30 M DO PISO), PVC, INSTALADA EM PAREDE - FORNECIMENTO E INSTALAÇÃO. AF_12/2015</t>
  </si>
  <si>
    <t>13.53</t>
  </si>
  <si>
    <t>CAIXA RETANGULAR 4" X 2" ALTA (2,00 M DO PISO), PVC, INSTALADA EM PAREDE - FORNECIMENTO E INSTALAÇÃO. AF_12/2015</t>
  </si>
  <si>
    <t>13.54</t>
  </si>
  <si>
    <t>CAIXA RETANGULAR 4" X 4" BAIXA (0,30 M DO PISO), PVC, INSTALADA EM PAREDE - FORNECIMENTO E INSTALAÇÃO. AF_12/2015</t>
  </si>
  <si>
    <t>13.55</t>
  </si>
  <si>
    <t>CAIXA OCTOGONAL 4" X 4", PVC, INSTALADA EM LAJE - FORNECIMENTO E INSTALAÇÃO. AF_12/2015</t>
  </si>
  <si>
    <t>ug</t>
  </si>
  <si>
    <t>13.56</t>
  </si>
  <si>
    <t>RELÉ FOTOELÉTRICO PARA COMANDO DE ILUMINAÇÃO EXTERNA 1000 W - FORNECIMENTO E INSTALAÇÃO. AF_08/2020</t>
  </si>
  <si>
    <t>13.57</t>
  </si>
  <si>
    <t>REMOÇÃO DE INTERRUPTORES/TOMADAS ELÉTRICAS, DE FORMA MANUAL, SEM REAPROVEITAMENTO. AF_12/2017</t>
  </si>
  <si>
    <t xml:space="preserve"> </t>
  </si>
  <si>
    <t>13.58</t>
  </si>
  <si>
    <t>REMOÇÃO DE CABOS ELÉTRICOS, DE FORMA MANUAL, SEM REAPROVEITAMENTO. AF12/2017</t>
  </si>
  <si>
    <t>13.59</t>
  </si>
  <si>
    <t>REMOÇÃO DE LUMINÁRIAS, DE FORMA MANUAL, SEM REAPROVEITAMENTO. AF_12/2017</t>
  </si>
  <si>
    <t>13.60</t>
  </si>
  <si>
    <t xml:space="preserve"> ELETRODUTO FLEXÍVEL CORRUGADO REFORÇADO, PVC, DN 25 MM (3/4"), PARA CIRCUITOS TERMINAIS, INSTALADO EM FORRO - FORNECIMENTO E INSTALAÇÃO. AF12/2015</t>
  </si>
  <si>
    <t>13.61</t>
  </si>
  <si>
    <t>PONTO DE TOMADA RESIDENCIAL INCLUINDO TOMADA 10A/250V, CAIXA ELÉTRICA,ELETRODUTO, CABO, RASGO, QUEBRA E CHUMBAMENTO. AF_01/2016</t>
  </si>
  <si>
    <t>13.62</t>
  </si>
  <si>
    <t>CURVA 90 GRAUS, PVC, SOLDÁVEL, DN 25MM, INSTALADO EM PRUMADA DE ÁGUA (AR CONDICIONADO)</t>
  </si>
  <si>
    <t>13.63</t>
  </si>
  <si>
    <t>CURVA 45 GRAUS, PVC, SOLDÁVEL, DN 25MM, INSTALADO EM PRUMADA DE ÁGUA FORNECIMENTO E INSTALAÇÃO. AF_12/2014 (AR CONDICIONADO)</t>
  </si>
  <si>
    <t>13.64</t>
  </si>
  <si>
    <t>CONCRETO FCK = 25MPA, TRAÇO 1:2,3:2,7 (CIMENTO/ AREIA MÉDIA/ BRITA 1)PREPARO MECÂNICO COM BETONEIRA 600 L. AF_07/2016 (BASE AR CONDICIONADO)</t>
  </si>
  <si>
    <t>14.0</t>
  </si>
  <si>
    <t>INSTALAÇÃOES DE LÓGICA/TELEFONIA</t>
  </si>
  <si>
    <t>14.1</t>
  </si>
  <si>
    <t>CO18</t>
  </si>
  <si>
    <t>14.2</t>
  </si>
  <si>
    <t>14.3</t>
  </si>
  <si>
    <t>14.4</t>
  </si>
  <si>
    <t>14.5</t>
  </si>
  <si>
    <t>14.6</t>
  </si>
  <si>
    <t>CONDULETE DE ALUMÍNIO, TIPO C, PARA ELETRODUTO DE FERRO GALVANIZADO DN25 MM (1''), APARENTE - FORNECIMENTO E INSTALAÇÃO. AF_11/2016_P</t>
  </si>
  <si>
    <t>14.7</t>
  </si>
  <si>
    <t>14.8</t>
  </si>
  <si>
    <t>14.9</t>
  </si>
  <si>
    <t>14.10</t>
  </si>
  <si>
    <t>14.11</t>
  </si>
  <si>
    <t>14.12</t>
  </si>
  <si>
    <t>TOMADA DE REDE RJ45 - FORNECIMENTO E INSTALAÇÃO. AF_11/2019</t>
  </si>
  <si>
    <t>14.13</t>
  </si>
  <si>
    <t>TOMADA PARA TELEFONE RJ11 - FORNECIMENTO E INSTALAÇÃO. AF_11/2019</t>
  </si>
  <si>
    <t>14.14</t>
  </si>
  <si>
    <t>CABO ELETRÔNICO CATEGORIA 5E, INSTALADO EM EDIFICAÇÃO INSTITUCIONAL - FORNECIMENTO E INSTALAÇÃO. AF_11/2019</t>
  </si>
  <si>
    <t>14.15</t>
  </si>
  <si>
    <t>PATCH PANEL 24 PORTAS, CATEGORIA 5E - FORNECIMENTO E INSTALAÇÃO. AF_11/2019</t>
  </si>
  <si>
    <t>14.16</t>
  </si>
  <si>
    <t>CO19</t>
  </si>
  <si>
    <t>RACK FECHADO 12Ux19"x450mm, PORTA EM ACRÍLICO, SEGUNDO PLANO DE RECUO - FORNECIMENTO E INSTALAÇÃO</t>
  </si>
  <si>
    <t>14.17</t>
  </si>
  <si>
    <t>CO20</t>
  </si>
  <si>
    <t>ORGANIZADOR DE CABOS HORIZONTAL COM TAMPA FRONTAL REMOVÍVEL 19" X 1U -FORNECIMENTO E INSTALAÇÃO</t>
  </si>
  <si>
    <t>14.18</t>
  </si>
  <si>
    <t>CO21</t>
  </si>
  <si>
    <t>BANDEJA DUPLA FIXAÇÃO COM COMPRIMENTO DE  600mm PARA RACK 19" - FORNECIMENTO E INSTALAÇÃO</t>
  </si>
  <si>
    <t>14.19</t>
  </si>
  <si>
    <t>CO22</t>
  </si>
  <si>
    <t xml:space="preserve"> PATCH CORD CORD 45 CAT 5E COM  1,50M - FORNECIMENTO E INSTALAÇÃO</t>
  </si>
  <si>
    <t>14.20</t>
  </si>
  <si>
    <t>CO23</t>
  </si>
  <si>
    <t xml:space="preserve"> PATCH CORD CORD 45 CAT 5E COM  2,50M - FORNECIMENTO E INSTALAÇÃO</t>
  </si>
  <si>
    <t>14.21</t>
  </si>
  <si>
    <t>CO24</t>
  </si>
  <si>
    <t>CONECTORES RJ45, 8 VIAS MACHO - FORNECIMENTO E INSTALAÇÃO</t>
  </si>
  <si>
    <t>14.22</t>
  </si>
  <si>
    <t>14.23</t>
  </si>
  <si>
    <t>ELETRODUTO FLEXÍVEL CORRUGADO REFORÇADO, PVC, DN 32 MM (1"), PARA CIRCUITOS TERMINAIS, INSTALADO EM PAREDE - FORNECIMENTO E INSTALAÇÃO. AF_12/2015</t>
  </si>
  <si>
    <t>14.24</t>
  </si>
  <si>
    <t>LUVA PARA ELETRODUTO, PVC, ROSCÁVEL, DN 25 MM (3/4"), PARA CIRCUITOS TERMINAIS, INSTALADA EM PAREDE - FORNECIMENTO E INSTALAÇÃO. AF_12/2015</t>
  </si>
  <si>
    <t>14.25</t>
  </si>
  <si>
    <t>CO25</t>
  </si>
  <si>
    <t>ELETROCALHA PERFURADA GALVANIZADA DE 100 X 50 X 3000mm - FORNECIMENTO E INSTALAÇÃO</t>
  </si>
  <si>
    <t>14.26</t>
  </si>
  <si>
    <t>SUPORTE PARA ELETROCALHA LISA OU PERFURADA EM AÇO GALVANIZADO, LARGURA 500 OU 800 MM E ALTURA 50 MM, ESPAÇADO A CADA 1,5 M, EM PERFILADO DE SEÇÃO 38X76 MM, POR METRO DE ELETROCALHA FIXADA. AF_07/2017</t>
  </si>
  <si>
    <t>14.27</t>
  </si>
  <si>
    <t>CO26</t>
  </si>
  <si>
    <t>ELETRODUTO FLEXIVEL, EM ACO GALVANIZADO, REVESTIDO EXTERNAMENTE COM PVC  PRETO, DIAMETRO EXTERNO DE 32 MM (1"), TIPO SEALTUBO - FORNECIMENTO E INSTALAÇÃO</t>
  </si>
  <si>
    <t>15.0</t>
  </si>
  <si>
    <t>INSTALAÇÃO HIDRÁULICA E SANITÁRIA</t>
  </si>
  <si>
    <t>15.1</t>
  </si>
  <si>
    <t xml:space="preserve">INSTALAÇÃO HIDRÁULICA  </t>
  </si>
  <si>
    <t>15.1.1</t>
  </si>
  <si>
    <t>15.1.2</t>
  </si>
  <si>
    <t>86903</t>
  </si>
  <si>
    <t>LAVATÓRIO LOUÇA BRANCA COM COLUNA, 45 X 55CM OU EQUIVALENTE, PADRÃO MÉDIO - FORNECIMENTO E INSTALAÇÃO. AF_12/2013_P</t>
  </si>
  <si>
    <t>15.1.3</t>
  </si>
  <si>
    <t>CO27</t>
  </si>
  <si>
    <t>LAVATORIO DE CANTO DE LOUCA BRANCA, SUSPENSO (SEM COLUNA), DIMENSOES *40 X 30* CM (L X C)</t>
  </si>
  <si>
    <t>15.1.4</t>
  </si>
  <si>
    <t>TORNEIRA CROMADA DE MESA, 1/2" OU 3/4", PARA LAVATÓRIO, PADRAO POPULAR, FORNECIMENTO E INSTALAÇÃO. AF_12/2013</t>
  </si>
  <si>
    <t>15.1.5</t>
  </si>
  <si>
    <t>TORNEIRA CROMADA TUBO MÓVEL, DE MESA, 1/2" OU 3/4", PARA PIA DE COZINHA, PADRÃO ALTO - FORNECIMENTO E INSTALAÇÃO. AF_12/2013</t>
  </si>
  <si>
    <t>15.1.6</t>
  </si>
  <si>
    <t>CUBA DE EMBUTIR RETANGULAR DE AÇO INOXIDÁVEL, 46 X 30 X 12 CM - FORNEC IMENTO E INSTALAÇÃO. AF_01/2020</t>
  </si>
  <si>
    <t>15.1.7</t>
  </si>
  <si>
    <t>TORNEIRA CROMADA 1/2" OU 3/4" PARA TANQUE, PADRÃO MÉDIO - FORNECIMENTO E INSTALAÇÃO. AF_12/2013 USO GERAL</t>
  </si>
  <si>
    <t>15.1.8</t>
  </si>
  <si>
    <t>VÁLVULA DE DESCARGA METÁLICA, BASE 1 1/2 ", ACABAMENTO METALICO CROMADO - FORNECIMENTO E INSTALAÇÃO. AF_01/2019</t>
  </si>
  <si>
    <t>15.1.9</t>
  </si>
  <si>
    <t>ADAPTADOR CURTO COM BOLSA E ROSCA PARA REGISTRO, PVC, SOLDÁVEL, DN 50M M X 1.1/2, INSTALADO EM PRUMADA DE ÁGUA - FORNECIMENTO E INSTALAÇÃO.AF_12/2014</t>
  </si>
  <si>
    <t>15.1.10</t>
  </si>
  <si>
    <t>BUCHA DE REDUÇÃO, PPR, 32 X 25, CLASSE PN 25, INSTALADO EM RAMAL DE DISTRIBUIÇÃO DE ÁGUA FORNECIMENTO E INSTALAÇÃO . AF_06/2015</t>
  </si>
  <si>
    <t>15.1.11</t>
  </si>
  <si>
    <t>BUCHA DE REDUÇÃO, PVC, SOLDÁVEL, DN 40MM X 32MM, INSTALADO EM RAMAL OU SUB-RAMAL DE ÁGUA - FORNECIMENTO E INSTALAÇÃO. AF_03/2015</t>
  </si>
  <si>
    <t>15.1.12</t>
  </si>
  <si>
    <t>JOELHO 45 GRAUS, PVC, SOLDÁVEL, DN 25MM, INSTALADO EM RAMAL OU SUB-RAMAL DE ÁGUA - FORNECIMENTO E INSTALAÇÃO. AF_12/2014</t>
  </si>
  <si>
    <t>15.1.13</t>
  </si>
  <si>
    <t>JOELHO 45 GRAUS, PVC, SOLDÁVEL, DN 32MM, INSTALADO EM RAMAL DE DISTRIBUIÇÃO DE ÁGUA - FORNECIMENTO E INSTALAÇÃO. AF_12/2014</t>
  </si>
  <si>
    <t>15.1.14</t>
  </si>
  <si>
    <t>JOELHO 45 GRAUS, PVC, SOLDÁVEL, DN 50MM, INSTALADO EM PRUMADA DE ÁGUA  - FORNECIMENTO E INSTALAÇÃO. AF_12/2014</t>
  </si>
  <si>
    <t>15.1.15</t>
  </si>
  <si>
    <t>15.1.16</t>
  </si>
  <si>
    <t>JOELHO 90 GRAUS, PVC, SOLDÁVEL, DN 32MM, INSTALADO EM RAMAL DE DISTRIBUIÇÃO DE ÁGUA - FORNECIMENTO E INSTALAÇÃO. AF_12/2014</t>
  </si>
  <si>
    <t>15.1.17</t>
  </si>
  <si>
    <t>JOELHO 90 GRAUS, PVC, SOLDÁVEL, DN 50MM, INSTALADO EM PRUMADA DE ÁGUA - FORNECIMENTO E INSTALAÇÃO. AF_12/2014</t>
  </si>
  <si>
    <t>15.1.18</t>
  </si>
  <si>
    <t>JOELHO 90 GRAUS COM BUCHA DE LATÃO, PVC, SOLDÁVEL, DN 25 MM, X 3/4 INSTALADO EM RESERVAÇÃO DE ÁGUA DE EDIFICAÇÃO QUE POSSUA RESERVATÓRIO DE FIBRA/FIBROCIMENTO FORNECIMENTO E INSTALAÇÃO. AF_06/2016</t>
  </si>
  <si>
    <t>15.1.19</t>
  </si>
  <si>
    <t>LUVA COM BUCHA DE LATÃO, PVC, SOLDÁVEL, DN 25MM X 1/2, INSTALADO EM R AMAL DE DISTRIBUIÇÃO DE ÁGUA - FORNECIMENTO E INSTALAÇÃO. AF_12/2014</t>
  </si>
  <si>
    <t>15.1.20</t>
  </si>
  <si>
    <t>TÊ DE REDUÇÃO, PVC, SOLDÁVEL, DN 50MM X 25MM, INSTALADO EM PRUMADA DE ÁGUA - FORNECIMENTO E INSTALAÇÃO. AF_12/2014</t>
  </si>
  <si>
    <t>15.1.21</t>
  </si>
  <si>
    <t>TÊ, PVC, SOLDÁVEL, DN 60 MM INSTALADO EM RESERVAÇÃO DE ÁGUA DE EDIFICAÇÃO QUE POSSUA RESERVATÓRIO DE FIBRA/FIBROCIMENTO FORNECIMENTO E INSTALAÇÃO. AF_06/2016</t>
  </si>
  <si>
    <t>15.1.22</t>
  </si>
  <si>
    <t>LUVA DE REDUÇÃO, PVC, SOLDÁVEL, DN 60MM X 50MM, INSTALADO EM PRUMADA DE ÁGUA - FORNECIMENTO E INSTALAÇÃO. AF_12/2014</t>
  </si>
  <si>
    <t>15.1.23</t>
  </si>
  <si>
    <t>LUVA DE REDUÇÃO, PVC, SOLDÁVEL, DN 50MM X 25MM, INSTALADO EM PRUMADA DE ÁGUA FORNECIMENTO E INSTALAÇÃO. AF_12/2014</t>
  </si>
  <si>
    <t>15.1.24</t>
  </si>
  <si>
    <t>TÊ, PVC, SOLDÁVEL, DN 32 MM INSTALADO EM RESERVAÇÃO DE ÁGUA DE EDIFICAÇÃO QUE POSSUA RESERVATÓRIO DE FIBRA/FIBROCIMENTO FORNECIMENTO E INSTALAÇÃO. AF_06/2016</t>
  </si>
  <si>
    <t>15.1.25</t>
  </si>
  <si>
    <t>TÊ, PVC, SOLDÁVEL, DN 25 MM INSTALADO EM RESERVAÇÃO DE ÁGUA DE EDIFICAÇÃO QUE POSSUA RESERVATÓRIO DE FIBRA/FIBROCIMENTO FORNECIMENTO E INSTALAÇÃO. AF_06/2016</t>
  </si>
  <si>
    <t>15.1.26</t>
  </si>
  <si>
    <t>TÊ DE REDUÇÃO, PVC, SOLDÁVEL, DN 50MM X 40MM, INSTALADO EM PRUMADA DE ÁGUA - FORNECIMENTO E INSTALAÇÃO. AF_12/2014</t>
  </si>
  <si>
    <t>15.1.27</t>
  </si>
  <si>
    <t>REGISTRO DE PRESSÃO BRUTO, LATÃO, ROSCÁVEL, 1/2", COM ACABAMENTO E CANOPLA CROMADOS - FORNECIMENTO E INSTALAÇÃO. AF_08/2021</t>
  </si>
  <si>
    <t>15.1.28</t>
  </si>
  <si>
    <t>ADAPTADOR COM FLANGE E ANEL DE VEDAÇÃO, PVC, SOLDÁVEL, DN 25 MM X 3/4 , INSTALADO EM RESERVAÇÃO DE ÁGUA DE EDIFICAÇÃO QUE POSSUA RESERVATÓRIO DE FIBRA/FIBROCIMENTO FORNECIMENTO E INSTALAÇÃO. AF_06/2016</t>
  </si>
  <si>
    <t>15.1.29</t>
  </si>
  <si>
    <t>ADAPTADOR COM FLANGE E ANEL DE VEDAÇÃO, PVC, SOLDÁVEL, DN 60 MM X 2 , INSTALADO EM RESERVAÇÃO DE ÁGUA DE EDIFICAÇÃO QUE POSSUA RESERVATÓRIO DE FIBRA/FIBROCIMENTO FORNECIMENTO E INSTALAÇÃO. AF_06/2016</t>
  </si>
  <si>
    <t>15.1.30</t>
  </si>
  <si>
    <t>ADAPTADOR COM FLANGE E ANEL DE VEDAÇÃO, PVC, SOLDÁVEL, DN 32 MM X 1 ,INSTALADO EM RESERVAÇÃO DE ÁGUA DE EDIFICAÇÃO QUE POSSUA RESERVATÓRIO DE FIBRA/FIBROCIMENTO FORNECIMENTO E INSTALAÇÃO. AF_06/2016</t>
  </si>
  <si>
    <t>15.1.31</t>
  </si>
  <si>
    <t>REGISTRO DE GAVETA BRUTO, LATÃO, ROSCÁVEL, 3/4", COM ACABAMENTO E CANOPLA CROMADOS - FORNECIMENTO E INSTALAÇÃO. AF_08/2021</t>
  </si>
  <si>
    <t>15.1.32</t>
  </si>
  <si>
    <t>89356</t>
  </si>
  <si>
    <t>TUBO, PVC, SOLDÁVEL, DN 25MM, INSTALADO EM RAMAL OU SUB-RAMAL DE ÁGUA FORNECIMENTO E INSTALAÇÃO . AF_12/2014_P</t>
  </si>
  <si>
    <t>15.1.33</t>
  </si>
  <si>
    <t>TUBO, PVC, SOLDÁVEL, DN 32MM, INSTALADO EM RAMAL OU SUB-RAMAL DE ÁGUA - FORNECIMENTO E INSTALAÇÃO. AF_12/2014</t>
  </si>
  <si>
    <t>15.1.34</t>
  </si>
  <si>
    <t>TUBO, PVC, SOLDÁVEL, DN 50MM, INSTALADO EM PRUMADA DE ÁGUA - FORNECIMENTO E INSTALAÇÃO. AF_12/2014</t>
  </si>
  <si>
    <t>15.1.35</t>
  </si>
  <si>
    <t>TUBO, PVC, SOLDÁVEL, DN 60MM, INSTALADO EM PRUMADA DE ÁGUA - FORNECIMENTO E INSTALAÇÃO. AF_12/2014</t>
  </si>
  <si>
    <t>15.1.36</t>
  </si>
  <si>
    <t>TORNEIRA DE BOIA PARA CAIXA D'ÁGUA, ROSCÁVEL, 1/2" - FORNECIMENTO E INSTALAÇÃO. AF_08/2021</t>
  </si>
  <si>
    <t>15.1.37</t>
  </si>
  <si>
    <t>CAIXA D´ÁGUA EM POLIETILENO, 1000 LITROS, COM ACESSÓRIOS</t>
  </si>
  <si>
    <t>SANITÁRIA</t>
  </si>
  <si>
    <t>15.2.1</t>
  </si>
  <si>
    <t>PAPELEIRA DE PAREDE EM METAL CROMADO SEM TAMPA, INCLUSO FIXAÇÃO. AF_01/2020</t>
  </si>
  <si>
    <t>15.2.2</t>
  </si>
  <si>
    <t>SABONETEIRA DE PAREDE EM METAL CROMADO, INCLUSO FIXAÇÃO. AF_01/2020</t>
  </si>
  <si>
    <t>15.2.3</t>
  </si>
  <si>
    <t>CAIXA ENTERRADA HIDRÁULICA RETANGULAR EM ALVENARIA COM TIJOLOS CERÂMICOS MACIÇOS, DIMENSÕES INTERNAS: 0,6X0,6X0,6 M PARA REDE DE DRENAGEM. AF_12/2020</t>
  </si>
  <si>
    <t>15.2.4</t>
  </si>
  <si>
    <t>VASO SANITARIO SIFONADO CONVENCIONAL COM LOUÇA BRANCA - FORNECIMENTO E INSTALAÇÃO. AF_10/2016</t>
  </si>
  <si>
    <t>15.2.5</t>
  </si>
  <si>
    <t xml:space="preserve">ASSENTO SANITÁRIO CONVENCIONAL - FORNECIMENTO E INSTALACAO. AF_01/2020 </t>
  </si>
  <si>
    <t>15.2.6</t>
  </si>
  <si>
    <t>VASO SANITARIO SIFONADO CONVENCIONAL PARA PCD SEM FURO FRONTAL COM LOUÇA BRANCA SEM ASSENTO, INCLUSO CONJUNTO DE LIGAÇÃO PARA BACIA SANITÁRIA AJUSTÁVEL - FORNECIMENTO E INSTALAÇÃO. AF_01/2020</t>
  </si>
  <si>
    <t>15.2.7</t>
  </si>
  <si>
    <t>89707</t>
  </si>
  <si>
    <t>CAIXA SIFONADA, PVC, DN 100 X 100 X 50 MM, JUNTA ELÁSTICA, FORNECIDA E INSTALADA EM RAMAL DE DESCARGA OU EM RAMAL DE ESGOTO SANITÁRIO. AF_12/2014_P</t>
  </si>
  <si>
    <t>15.2.8</t>
  </si>
  <si>
    <t>89714</t>
  </si>
  <si>
    <t>TUBO PVC, SERIE NORMAL, ESGOTO PREDIAL, DN 100 MM, FORNECIDO E INSTALADO EM RAMAL DE DESCARGA OU RAMAL DE ESGOTO SANITÁRIO. AF_12/2014_P</t>
  </si>
  <si>
    <t>15.2.9</t>
  </si>
  <si>
    <t>89711</t>
  </si>
  <si>
    <t>TUBO PVC, SERIE NORMAL, ESGOTO PREDIAL, DN 40 MM, FORNECIDO E INSTALADO EM RAMAL DE DESCARGA OU RAMAL DE ESGOTO SANITÁRIO. AF_12/2014_P</t>
  </si>
  <si>
    <t>15.2.10</t>
  </si>
  <si>
    <t>TUBO PVC, SERIE NORMAL, ESGOTO PREDIAL, DN 50 MM, FORNECIDO E INSTALADO EM RAMAL DE DESCARGA OU RAMAL DE ESGOTO SANITÁRIO. AF_12/2014</t>
  </si>
  <si>
    <t>15.2.11</t>
  </si>
  <si>
    <t>89809</t>
  </si>
  <si>
    <t>JOELHO 90 GRAUS, PVC, SERIE NORMAL, ESGOTO PREDIAL, DN 100 MM, JUNTA ELÁSTICA, FORNECIDO E INSTALADO EM PRUMADA DE ESGOTO SANITÁRIO OU VENTILAÇÃO. AF_12/2014</t>
  </si>
  <si>
    <t>15.2.12</t>
  </si>
  <si>
    <t>JOELHO 90 GRAUS, PVC, SERIE NORMAL, ESGOTO PREDIAL, DN 40 MM, JUNTA SOLDÁVEL, FORNECIDO E INSTALADO EM RAMAL DE DESCARGA OU RAMAL DE ESGOTO SANITÁRIO. AF_12/2014</t>
  </si>
  <si>
    <t>15.2.13</t>
  </si>
  <si>
    <t>JOELHO 45 GRAUS, PVC, SERIE NORMAL, ESGOTO PREDIAL, DN 50 MM, JUNTA ELÁSTICA, FORNECIDO E INSTALADO EM PRUMADA DE ESGOTO SANITÁRIO OU VENTILAÇÃO. AF_12/2014</t>
  </si>
  <si>
    <t>15.2.14</t>
  </si>
  <si>
    <t>JOELHO 45 GRAUS, PVC, SERIE NORMAL, ESGOTO PREDIAL, DN 40 MM, JUNTA SOLDÁVEL, FORNECIDO E INSTALADO EM RAMAL DE DESCARGA OU RAMAL DE ESGOTO SANITÁRIO. AF_12/2014</t>
  </si>
  <si>
    <t>15.2.15</t>
  </si>
  <si>
    <t>JOELHO 45 GRAUS, PVC, SERIE NORMAL, ESGOTO PREDIAL, DN 50 MM, JUNTA ELÁSTICA, FORNECIDO E INSTALADO EM RAMAL DE DESCARGA OU RAMAL DE ESGOTO SANITÁRIO. AF_12/2014</t>
  </si>
  <si>
    <t>15.2.16</t>
  </si>
  <si>
    <t>JOELHO 45 GRAUS, PVC, SERIE NORMAL, ESGOTO PREDIAL, DN 100 MM, JUNTA ELÁSTICA, FORNECIDO E INSTALADO EM RAMAL DE DESCARGA OU RAMAL DE ESGOTO SANITÁRIO. AF_12/2014</t>
  </si>
  <si>
    <t>15.2.17</t>
  </si>
  <si>
    <t>JOELHO 90 GRAUS, PVC, SERIE NORMAL, ESGOTO PREDIAL, DN 100 MM, JUNTA E LÁSTICA, FORNECIDO E INSTALADO EM RAMAL DE DESCARGA OU RAMAL DE ESGOTO SANITÁRIO. AF_12/2014</t>
  </si>
  <si>
    <t>15.2.18</t>
  </si>
  <si>
    <t>TE, PVC, SERIE NORMAL, ESGOTO PREDIAL, DN 50 X 50 MM, JUNTA ELÁSTICA, FORNECIDO E INSTALADO EM PRUMADA DE ESGOTO SANITÁRIO OU VENTILAÇÃO. AF12/2014</t>
  </si>
  <si>
    <t>15.2.19</t>
  </si>
  <si>
    <t>TE, PVC, SERIE NORMAL, ESGOTO PREDIAL, DN 40 X 40 MM, JUNTA SOLDÁVEL, FORNECIDO E INSTALADO EM RAMAL DE DESCARGA OU RAMAL DE ESGOTO SANITÁRIO. AF_12/2014</t>
  </si>
  <si>
    <t>15.2.20</t>
  </si>
  <si>
    <t>TUBO PVC, SERIE NORMAL, ESGOTO PREDIAL, DN 50 MM, FORNECIDO E INSTALADO EM PRUMADA DE ESGOTO SANITÁRIO OU VENTILAÇÃO. AF_12/2014</t>
  </si>
  <si>
    <t>15.2.21</t>
  </si>
  <si>
    <t>JUNÇÃO SIMPLES, PVC, SERIE R, ÁGUA PLUVIAL, DN 100 X 75 MM, JUNTA ELÁSTICA, FORNECIDO E INSTALADO EM RAMAL DE ENCAMINHAMENTO. AF_12/2014</t>
  </si>
  <si>
    <t>15.2.22</t>
  </si>
  <si>
    <t>REDUÇÃO EXCÊNTRICA, PVC, SERIE R, ÁGUA PLUVIAL, DN 75 X 50 MM, JUNTA ELÁSTICA, FORNECIDO E INSTALADO EM CONDUTORES VERTICAIS DE ÁGUAS PLUVIAIS. AF_12/2014</t>
  </si>
  <si>
    <t>15.2.23</t>
  </si>
  <si>
    <t>JUNÇÃO SIMPLES, PVC, SERIE R, ÁGUA PLUVIAL, DN 50 MM, JUNTA ELÁSTICA, FORNECIDO E INSTALADO EM RAMAL DE ENCAMINHAMENTO. AF_12/2014</t>
  </si>
  <si>
    <t>15.2.24</t>
  </si>
  <si>
    <t>JUNÇÃO SIMPLES, PVC, SERIE R, ÁGUA PLUVIAL, DN 100 X 100 MM, JUNTA ELÁ STICA, FORNECIDO E INSTALADO EM CONDUTORES VERTICAIS DE ÁGUAS PLUVIAIS . AF_12/2014</t>
  </si>
  <si>
    <t>15.2.25</t>
  </si>
  <si>
    <t xml:space="preserve"> BARRA DE APOIO RETA, EM ACO INOX POLIDO, COMPRIMENTO 60CM, FIXADA NA PAREDE - FORNECIMENTO E INSTALAÇÃO. AF_01/2020 (VASO SANITARIO E LAVATÓRIO)</t>
  </si>
  <si>
    <t>15.2.26</t>
  </si>
  <si>
    <t>TANQUE DE LOUÇA BRANCA COM COLUNA, 30L OU EQUIVALENTE, INCLUSO SIFÃO F LEXÍVEL EM PVC, VÁLVULA PLÁSTICA E TORNEIRA DE METAL CROMADO PADRÃO MEDIO - FORNECIMENTO E INSTALAÇÃO. AF_01/2020</t>
  </si>
  <si>
    <t>16.0</t>
  </si>
  <si>
    <t>IMPLANTAÇÃO/URBANIZAÇÃO</t>
  </si>
  <si>
    <t>16.1</t>
  </si>
  <si>
    <t>MURO FECHAMENTO</t>
  </si>
  <si>
    <t>16.1.1</t>
  </si>
  <si>
    <t>16.1.2</t>
  </si>
  <si>
    <t>16.1.3</t>
  </si>
  <si>
    <t>16.1.4</t>
  </si>
  <si>
    <t>CO28</t>
  </si>
  <si>
    <t>PLACA DE SINALIZACAO EM CHAPA DE ACO NUM 16 COM PINTURA REFLETIVA</t>
  </si>
  <si>
    <t>16.1.5</t>
  </si>
  <si>
    <t xml:space="preserve">PLANTIO DE GRAMA EM PLACAS. AF_05/2018 </t>
  </si>
  <si>
    <t>16.1.6</t>
  </si>
  <si>
    <t>ASSENTAMENTO DE GUIA (MEIO-FIO) EM TRECHO RETO, CONFECCIONADA EM CONCRETO PRÉ-FABRICADO, DIMENSÕES 100X15X13X30 CM (COMPRIMENTO X BASE INFERIOR X BASE SUPERIOR X ALTURA), PARA VIAS URBANAS (USO VIÁRIO). AF_06/2016</t>
  </si>
  <si>
    <t>16.1.7</t>
  </si>
  <si>
    <t>ASSENTAMENTO DE GUIA (MEIO-FIO) EM TRECHO CURVO, CONFECCIONADA EM CONCRETO PRÉ-FABRICADO, DIMENSÕES 100X15X13X30 CM (COMPRIMENTO X BASE INFERIOR X BASE SUPERIOR X ALTURA), PARA VIAS URBANAS (USO VIÁRIO). AF_06/2016</t>
  </si>
  <si>
    <t>16.1.8</t>
  </si>
  <si>
    <t>CO29</t>
  </si>
  <si>
    <t>CONCERTINA CLIPADA (DUPLA) EM AÇO GALVANIZADO DE ALTA RESISTENCIA, COM ESPIRAL M 27,02
DE 300 MM, D = 2,76 MM, COM SUPORTE (HASTE) A CADA 2 M  - FORNECIMENTO E INSTALAÇÃO</t>
  </si>
  <si>
    <t>17.0</t>
  </si>
  <si>
    <t>SERVIÇOS COMPLEMENTARES</t>
  </si>
  <si>
    <t>17.1.1</t>
  </si>
  <si>
    <t>FOSSO/URBANISMO</t>
  </si>
  <si>
    <t>ESCAVAÇÃO MANUAL DE VALAS. AF_03/2016</t>
  </si>
  <si>
    <t>17.1.2</t>
  </si>
  <si>
    <t>17.1.3</t>
  </si>
  <si>
    <t>17.1.4</t>
  </si>
  <si>
    <t>17.1.5</t>
  </si>
  <si>
    <t>17.1.6</t>
  </si>
  <si>
    <t>17.1.7</t>
  </si>
  <si>
    <t>17.1.8</t>
  </si>
  <si>
    <t>17.1.9</t>
  </si>
  <si>
    <t>17.1.10</t>
  </si>
  <si>
    <t>17.1.11</t>
  </si>
  <si>
    <t>PROTEÇÃO MECÂNICA DE SUPERFÍCIE HORIZONTAL COM ARGAMASSA DE CIMENTO E AREIA, TRAÇO 1:3, E=2CM. AF_06/2018</t>
  </si>
  <si>
    <t>17.1.12</t>
  </si>
  <si>
    <t>PROTEÇÃO MECÂNICA DE SUPERFÍCIE VERTICAL COM ARGAMASSA DE CIMENTO E AREIA, TRAÇO 1:3, E=2CM. AF_06/2018</t>
  </si>
  <si>
    <t>17.1.13</t>
  </si>
  <si>
    <t>IMPERMEABILIZAÇÃO DE SUPERFÍCIE COM MEMBRANA À BASE DE POLIURETANO, 2DEMÃOS. AF_06/2018</t>
  </si>
  <si>
    <t>17.1.14</t>
  </si>
  <si>
    <t>CO30</t>
  </si>
  <si>
    <t>CHAPA METÁLICA DOBRADA MEDINDO 100X160X100X6000 E 100X160X100X1200 NA CHAPA #11 (INSTALAR NA BORDA DO FOSSO) PINTADO EM ZEBRA AMARELO E PRETO</t>
  </si>
  <si>
    <t>18.0</t>
  </si>
  <si>
    <t>LIMPEZA FINAL DA OBRA</t>
  </si>
  <si>
    <t>18.1</t>
  </si>
  <si>
    <t>LIMPEZA DE PISO CERÂMICO OU PORCELANATO COM PANO ÚMIDO. AF_04/2019</t>
  </si>
  <si>
    <t>TOTAL GERAL DO ORÇAMENTO</t>
  </si>
  <si>
    <t>CRONOGRAMA FÍSICO FINANCEIRO</t>
  </si>
  <si>
    <t>Obra: Reforma 61ª  Ciretran confresa MT</t>
  </si>
  <si>
    <t>Local: Confresa/MT</t>
  </si>
  <si>
    <t>Data: AGOSTO 2022</t>
  </si>
  <si>
    <t>ESPECIFICAÇÃO</t>
  </si>
  <si>
    <t>%</t>
  </si>
  <si>
    <t>TOTAL
DO ITEM</t>
  </si>
  <si>
    <t>DIAS</t>
  </si>
  <si>
    <t>TOTAL</t>
  </si>
  <si>
    <t>00-30</t>
  </si>
  <si>
    <t>31-60</t>
  </si>
  <si>
    <t>61-90</t>
  </si>
  <si>
    <t>90-120</t>
  </si>
  <si>
    <t>120-150</t>
  </si>
  <si>
    <t>150-180</t>
  </si>
  <si>
    <t>TOTAL MENSAL/ ACUMULADO</t>
  </si>
  <si>
    <t>COMPOSIÇÃO DE CUSTO MATERIAIS E SERVIÇOS DIVERSOS</t>
  </si>
  <si>
    <t>PLACA DE  OBRA EM CHAPA AÇO GALVANIZADO</t>
  </si>
  <si>
    <t>REFERÊNCIA</t>
  </si>
  <si>
    <t>UND</t>
  </si>
  <si>
    <t>QUANT.</t>
  </si>
  <si>
    <t>VALOR UNIT</t>
  </si>
  <si>
    <t>CARPINTEIRO DE FORMAS COM ENCARGOS COMPLEMENTARES</t>
  </si>
  <si>
    <t>H</t>
  </si>
  <si>
    <t>SERVENTE COM ENCARGOS COMPLEMENTARES</t>
  </si>
  <si>
    <t>00005075</t>
  </si>
  <si>
    <t>PREGO DE ACO POLIDO COM CABECA 18 X 30 (2 3/4 X 10)</t>
  </si>
  <si>
    <t>KG</t>
  </si>
  <si>
    <t>00004415</t>
  </si>
  <si>
    <t>SARRAFO NAO APARELHADO 2,5 X 5 CM, EM MACARANDUBA, ANGELIM OU EQUIVALENTE DA REGIAO - BRUTA</t>
  </si>
  <si>
    <t>00004813</t>
  </si>
  <si>
    <t>PLACA DE OBRA (PARA CONSTRUCAO CIVIL) EM CHAPA GALVANIZADA *N. 22*, ADESIVADA, DE *2,4 X 1,2* M (SEM POSTES PARA FIXACAO)</t>
  </si>
  <si>
    <t>00004400</t>
  </si>
  <si>
    <t>CAIBRO NAO APARELHADO, *6 X 8* CM, EM MACARANDUBA, ANGELIM OU EQUIVALENTE DA REGIAO - BRUTA</t>
  </si>
  <si>
    <t>CONCRETO MAGRO PARA LASTRO, TRAÇO 1:4,5:4,5 (CIMENTO/ AREIA MÉDIA/ BRITA 1)  - PREPARO MECÂNICO COM BETONEIRA 400 L. AF_07/2016</t>
  </si>
  <si>
    <t>TOTAL GERAL</t>
  </si>
  <si>
    <t>cotação</t>
  </si>
  <si>
    <t>CAÇAMBA BOTA FORA5,0 M³</t>
  </si>
  <si>
    <t>TAXA DE DESTINAÇÃO FINAL DE RESÍDUOS SÓLIDOS DA CONSTRUÇÃO CIVIL</t>
  </si>
  <si>
    <t>DEMOLIÇÃO CONCRETO SIMPLES</t>
  </si>
  <si>
    <t>PEDREIRO COM ENCARGOS COMPLEMENTARES</t>
  </si>
  <si>
    <t>ESTRUTURA  DE AÇO PARA COBERTURA EM PERFIL C 100mmx50mmx15mm na # 11 ASSENTADOS COMO TERÇA A CADA 1,20 M (9 linhas de 18,00 DE COMPRIMENTO E 6 LINHAS de 8,90  )</t>
  </si>
  <si>
    <t>SERRALHEIRO COM ENCARGOS COMPLEMENTARES</t>
  </si>
  <si>
    <t>AUXILIAR DE SERRALHEIRO COM ENCARGOS COMPLEMENTARES</t>
  </si>
  <si>
    <t>perfil de aço carbono tipo "C" 100x50x15mm na chapa #11, 9 linhas de 18,00 metros</t>
  </si>
  <si>
    <t>OBS: perfil cotado na Açofer R$ 401,10 barras de 6,00 m R$ 66,85/m</t>
  </si>
  <si>
    <t>para 1m² de cobertura consome 0,99ml de perfil</t>
  </si>
  <si>
    <t>FERMAT R$ 476,00</t>
  </si>
  <si>
    <t>portão chapa metálica #16 requadro metalon 50x30mm #16 MEDINDO 4,00X 2,60</t>
  </si>
  <si>
    <t>und</t>
  </si>
  <si>
    <t>VALOR UNIT.</t>
  </si>
  <si>
    <t>Metalon 50x30 chapa 16</t>
  </si>
  <si>
    <t>chapa de aço #16</t>
  </si>
  <si>
    <t>Cantoneira L 1"x3/16"</t>
  </si>
  <si>
    <t>Roldana com Caixa 3"</t>
  </si>
  <si>
    <t>Perfil U 40x40#14</t>
  </si>
  <si>
    <t>Perfil 100x100 #12</t>
  </si>
  <si>
    <t>trinco para portão</t>
  </si>
  <si>
    <t>eletrodo 2.1/2</t>
  </si>
  <si>
    <t>DOBRADICA EM ACO/FERRO, 3" X 2 1/2", E= 1,2 A 1,8 MM, SEM ANEL, CROMADO OU ZINCADO, TAMPA CHATA, COM PARAFUSO</t>
  </si>
  <si>
    <t>total</t>
  </si>
  <si>
    <t>cotação vencedora multiaço</t>
  </si>
  <si>
    <t>TOTAL POR M²</t>
  </si>
  <si>
    <t>88264</t>
  </si>
  <si>
    <t>ELETRICISTA COM ENCARGOS COMPLEMENTARES</t>
  </si>
  <si>
    <t>88247</t>
  </si>
  <si>
    <t>AUXILIAR DE ELETRICISTA COM ENCARGOS COMPLEMENTARES</t>
  </si>
  <si>
    <t>88309</t>
  </si>
  <si>
    <t>96985</t>
  </si>
  <si>
    <t>96977</t>
  </si>
  <si>
    <t>94975</t>
  </si>
  <si>
    <t>CONCRETO FCK = 15MPA, TRAÇO 1:3,4:3,5 (CIMENTO/ AREIA MÉDIA/ BRITA 1)- PREPARO MANUAL. AF_07/2016</t>
  </si>
  <si>
    <t>ASSENTAMENTO DE POSTE DE CONCRETO COM COMPRIMENTO NOMINAL DE 9 M, CARGA NOMINAL MENOR OU IGUAL A 1000 DAN, ENGASTAMENTO SIMPLES COM 1,5 M DE SOLO (NÃO INCLUI FORNECIMENTO). AF_11/2019</t>
  </si>
  <si>
    <t>as</t>
  </si>
  <si>
    <t>00001062</t>
  </si>
  <si>
    <t>CAIXA INTERNA/EXTERNA DE MEDICAO PARA 1 MEDIDOR TRIFASICO, COM VISOR, EM CHAPADE ACO 18 USG (PADRAO DA CONCESSIONARIA LOCAL)</t>
  </si>
  <si>
    <t>00039234</t>
  </si>
  <si>
    <t>CABO DE COBRE, FLEXIVEL, CLASSE 4 OU 5, ISOLACAO EM PVC/A, ANTICHAMA BWF-B, 1CONDUTOR, 450/750 V, SECAO NOMINAL 50 MM2</t>
  </si>
  <si>
    <t>00039233</t>
  </si>
  <si>
    <t>CABO DE COBRE, FLEXIVEL, CLASSE 4 OU 5, ISOLACAO EM PVC/A, ANTICHAMA BWF-B, 1CONDUTOR, 450/750 V, SECAO NOMINAL 35 MM2</t>
  </si>
  <si>
    <t>00005033</t>
  </si>
  <si>
    <t>POSTE DE CONCRETO DUPLO T, TIPO B, 300 KG, H = 9 M (NBR 8451)</t>
  </si>
  <si>
    <t>00002681</t>
  </si>
  <si>
    <t>ELETRODUTO DE PVC RIGIDO ROSCAVEL DE 2 ", SEM LUVA</t>
  </si>
  <si>
    <t>00001100</t>
  </si>
  <si>
    <t>CABECOTE PARA ENTRADA DE LINHA DE ALIMENTACAO PARA ELETRODUTO, EM LIGA DEALUMINIO COM ACABAMENTO ANTI CORROSIVO, COM FIXACAO POR ENCAIXE LISO DE 360 GRAUS, DE 2"</t>
  </si>
  <si>
    <t>00000404</t>
  </si>
  <si>
    <t>FITA ISOLANTE DE BORRACHA AUTOFUSAO, USO ATE 69 KV (ALTA TENSAO)</t>
  </si>
  <si>
    <t>00000425</t>
  </si>
  <si>
    <t>GRAMPO METALICO TIPO OLHAL PARA HASTE DE ATERRAMENTO DE 5/8'', CONDUTOR DE *10* A 50 MM2</t>
  </si>
  <si>
    <t>00039132</t>
  </si>
  <si>
    <t>ABRACADEIRA EM ACO PARA AMARRACAO DE ELETRODUTOS, TIPO D, COM 2" E CUNHA DE FIXACAO</t>
  </si>
  <si>
    <t>00011862</t>
  </si>
  <si>
    <t>CONECTOR METALICO TIPO PARAFUSO FENDIDO (SPLIT BOLT), PARA CABOS ATE 50 MM2</t>
  </si>
  <si>
    <t>00011854</t>
  </si>
  <si>
    <t>CONECTOR METALICO TIPO PARAFUSO FENDIDO (SPLIT BOLT), PARA CABOS ATE 35 MM2</t>
  </si>
  <si>
    <t>1094</t>
  </si>
  <si>
    <t>ARMACAO VERTICAL COM HASTE E CONTRA-PINO, EM CHAPA DE ACO GALVANIZADO 3/16",COM 1 ESTRIBO, SEM ISOLADOR</t>
  </si>
  <si>
    <t>00003398</t>
  </si>
  <si>
    <t>ISOLADOR DE PORCELANA, TIPO ROLDANA, DIMENSOES DE *72* X *72* MM, PARA USO EMBAIXA TENSAO</t>
  </si>
  <si>
    <t>00004346</t>
  </si>
  <si>
    <t>PARAFUSO DE FERRO POLIDO, SEXTAVADO, COM ROSCA PARCIAL, DIAMETRO 5/8", COMPRIMENTO 6", COM PORCA E ARRUELA DE PRESSAO MEDIA</t>
  </si>
  <si>
    <t>00011267</t>
  </si>
  <si>
    <t>ARRUELA LISA, REDONDA, DE LATAO POLIDO, DIAMETRO NOMINAL 5/8", DIAMETRO EXTERNO = 34 MM, DIAMETRO DO FURO = 17 MM, ESPESSURA = *2,5* MM</t>
  </si>
  <si>
    <t>00002373</t>
  </si>
  <si>
    <t>DISJUNTOR TIPO NEMA, TRIPOLAR 60 ATE 100 A, TENSAO MAXIMA DE 415 V</t>
  </si>
  <si>
    <t>00041628</t>
  </si>
  <si>
    <t>CAIXA DE CONCRETO ARMADO PRE-MOLDADO, COM FUNDO E TAMPA, DIMENSOES DE 0,40 X0,40 X 0,40 M</t>
  </si>
  <si>
    <t>00034643</t>
  </si>
  <si>
    <t>CAIXA INSPECAO EM POLIETILENO PARA ATERRAMENTO E PARA RAIOS DIAMETRO = 300 MM</t>
  </si>
  <si>
    <t>CAIXA DE SOBREPOR 15X15X10 CM INSTALADO EM PAREDE PARA 01 DISJUNTOR DIN BIPOLAR-FORNECIMENTO E INSTALAÇÃO</t>
  </si>
  <si>
    <t>00043097</t>
  </si>
  <si>
    <t>CAIXA DE PASSAGEM ELETRICA DE PAREDE, DE SOBREPOR, EM TERMOPLASTICO / PVCCOM TAMPA APARAFUSADA, DIMENSOES, 150 X 150 X *100* MM</t>
  </si>
  <si>
    <t>11950</t>
  </si>
  <si>
    <t>BUCHA DE NYLON SEM ABA S6, COM PARAFUSO DE 4,20 X 40 MM EM ACO ZINCADO COM ROSCA SOBERBA, CABECA CHATA E FENDA PHILLIPS</t>
  </si>
  <si>
    <t>LUMINARIA DE SOBREPOR EM CHAPA DE ACO PARA 2 LAMPADAS LED DE *18* W, PERFIL COMERCIAL (NAO INCLUI REATOR E LAMPADAS)</t>
  </si>
  <si>
    <t>00012239</t>
  </si>
  <si>
    <t>LUMINARIA DE SOBREPOR EM CHAPA DE ACO PARA 2 LAMPADAS FLUORESCENTES DE *36* W, PERFIL COMERCIAL (NAO INCLUI REATOR E LAMPADAS)</t>
  </si>
  <si>
    <t>00039387</t>
  </si>
  <si>
    <t>LAMPADA LED TUBULAR BIVOLT 18/20 W, BASE G13</t>
  </si>
  <si>
    <t>FITA ISOLANTE ADESIVA ANTICHAMA, USO ATE 750 V, EM ROLO DE 19 MM X 5 M</t>
  </si>
  <si>
    <t>REFLETOR LED 100W PARA ILUMINAÇÃO EM AMBIENTES EXTERNOS 127/220V</t>
  </si>
  <si>
    <t>00039391</t>
  </si>
  <si>
    <t>LUMINARIA LED REFLETOR RETANGULAR BIVOLT, LUZ BRANCA, 50 W</t>
  </si>
  <si>
    <t>REFLETOR LED 50W PARA ILUMINAÇÃO EM AMBIENTES EXTERNOS 127/220V</t>
  </si>
  <si>
    <t>DISJUNTOR TIPO DIN/IEC, TRIPOLAR 63 A</t>
  </si>
  <si>
    <t>00001576</t>
  </si>
  <si>
    <t>TERMINAL A COMPRESSAO EM COBRE ESTANHADO PARA CABO 25 MM2, 1 FURO E 1 COMPRESSAO, PARA PARAFUSO DE FIXACAO M8</t>
  </si>
  <si>
    <t>DISPOSITIVO DR, 2 POLOS, SENSIBILIDADE DE 30 MA, CORRENTE DE 40 A, TIPO AC - FORNECIMENTO E INSTALAÇÃO. AF_10/2020</t>
  </si>
  <si>
    <t>00039446</t>
  </si>
  <si>
    <t>DISPOSITIVO DR, 2 POLOS, SENSIBILIDADE DE 30 MA, CORRENTE DE 40 A, TIPO AC</t>
  </si>
  <si>
    <t>00001573</t>
  </si>
  <si>
    <t>TERMINAL A COMPRESSAO EM COBRE ESTANHADO PARA CABO 6 MM2, 1 FURO E 1 COMPRESSAO, PARA PARAFUSO DE FIXACAO M6</t>
  </si>
  <si>
    <t>00039467</t>
  </si>
  <si>
    <t>DISPOSITIVO DPS CLASSE II, 1 POLO, TENSAO MAXIMA DE 175 V, CORRENTE MAXIMA DE *45* KA (TIPO AC</t>
  </si>
  <si>
    <t>00001577</t>
  </si>
  <si>
    <t>TERMINAL A COMPRESSAO EM COBRE ESTANHADO PARA CABO 35 MM2, 1 FURO E 1 COMPRESSAO, PARA PARAFUSO DE FIXACAO M8</t>
  </si>
  <si>
    <t>TERMINAL A COMPRESSAO EM COBRE ESTANHADO PARA CABO 16 MM2, 1 FURO E 1 COMPRESSAO, PARA PARAFUSO DE FIXACAO M8 - FORNECIMENTO E INSTALAÇÃO</t>
  </si>
  <si>
    <t>00001575</t>
  </si>
  <si>
    <t>TERMINAL A COMPRESSAO EM COBRE ESTANHADO PARA CABO 16 MM2, 1 FURO E 1 COMPRESSAO, PARA PARAFUSO DE FIXACAO M8</t>
  </si>
  <si>
    <t>TERMINAL A COMPRESSAO EM COBRE ESTANHADO PARA CABO 4 MM2, 1 FURO E 1 COMPRESSAO, PARA PARAFUSO DE FIXACAO M8 - FORNECIMENTO E INSTALAÇÃO</t>
  </si>
  <si>
    <t>00001571</t>
  </si>
  <si>
    <t>TERMINAL A COMPRESSAO EM COBRE ESTANHADO PARA CABO 4 MM2, 1 FURO E 1 COMPRESSAO, PARA PARAFUSO DE FIXACAO M8</t>
  </si>
  <si>
    <t>CAIXA DE PASSAGEM DE PAREDE, DE EMBUTIR, EM PVC, DIMENSOES *200 X 200 X 90* MM - FORNECIMENTO INSTALAÇÃO</t>
  </si>
  <si>
    <t>88316</t>
  </si>
  <si>
    <t>00039812</t>
  </si>
  <si>
    <t>CAIXA DE PASSAGEM DE PAREDE, DE EMBUTIR, EM PVC, DIMENSOES *200 X 200 X 90* MM</t>
  </si>
  <si>
    <t>RACK FECHADO 16Ux19"x450mm, PORTA EM ACRÍLICO, SEGUNDO PLANO DE RECUO - FONECIMENTO E INSTALAÇÃO</t>
  </si>
  <si>
    <t>COTAÇÃO</t>
  </si>
  <si>
    <t>Fornecimento e instalação de rack fechado 16Ux19"x450mm, porta em acrilico, segundo plano de recuo, regua para 5 tomadas.</t>
  </si>
  <si>
    <t>STEEL TELECOM</t>
  </si>
  <si>
    <t>01.182.364/0001-00</t>
  </si>
  <si>
    <t>(11)3989-2842</t>
  </si>
  <si>
    <t>steeltelecom.com.br</t>
  </si>
  <si>
    <t>KADRI</t>
  </si>
  <si>
    <t>07.870.634/0001-44</t>
  </si>
  <si>
    <t>(65)3648-5600</t>
  </si>
  <si>
    <t>kadri.com.br</t>
  </si>
  <si>
    <t>TUDO FORTE</t>
  </si>
  <si>
    <t>08.626.431/0001-70</t>
  </si>
  <si>
    <t>(11) 3334-3720</t>
  </si>
  <si>
    <t>centralcabos.com.br</t>
  </si>
  <si>
    <t>ORANIZADOR DE CABOS HORIZONTAL COM TAMPA FRONTAL REMOVÍVEL 19" X 1U -FORNECIMENTO E INSTALAÇÃO</t>
  </si>
  <si>
    <t>Fornecimento e instalação de organizador de cabos horizontal com tampa frontal removível 19" X 1U</t>
  </si>
  <si>
    <t>material cotado Plug mais conection tel 36485700</t>
  </si>
  <si>
    <t>Fornecimento e instalação de bandeja dupla fixação com comprimento de 600mm para rack 19"</t>
  </si>
  <si>
    <t>PATCH CORD, CATEGORIA 5 E, EXTENSAO DE 1,50 M - FORNECIMENTO E INSTALAÇÃO</t>
  </si>
  <si>
    <t>39604</t>
  </si>
  <si>
    <t>PATCH CORD, CATEGORIA 5 E, EXTENSAO DE 1,50 M</t>
  </si>
  <si>
    <t>PATCH CORD, CATEGORIA 5 E, EXTENSAO DE 2,50 M - FORNECIMENTO E INSTALAÇÃO</t>
  </si>
  <si>
    <t>39605</t>
  </si>
  <si>
    <t>PATCH CORD, CATEGORIA 5 E, EXTENSAO DE 2,50 M</t>
  </si>
  <si>
    <t>00039602</t>
  </si>
  <si>
    <t>CONECTOR MACHO RJ - 45, CATEGORIA 5 E</t>
  </si>
  <si>
    <t>ELETROCALHA PERFURADA GALVANIZADA DE 100 X 50 X 3000mm</t>
  </si>
  <si>
    <t>00002501</t>
  </si>
  <si>
    <t>ELETRODUTO FLEXIVEL, EM ACO GALVANIZADO, REVESTIDO EXTERNAMENTE COM PVC  PRETO, DIAMETRO EXTERNO DE 32 MM (1"), TIPO SEALTUBO</t>
  </si>
  <si>
    <t>ENCANADOR OU BOMBEIRO HIDRÁULICO COM ENCARGOS COMPLEMENTARES</t>
  </si>
  <si>
    <t>PARAFUSO NIQUELADO 3 1/2" COM ACABAMENTO CROMADO PARA FIXAR PECA SANITARIA, INCLUI PORCA CEGA, ARRUELA E BUCHA DE NYLON TAMANHO S-8</t>
  </si>
  <si>
    <t>UN</t>
  </si>
  <si>
    <t>REJUNTE EPOXI, QUALQUER COR</t>
  </si>
  <si>
    <t>PLACA DE SINALIZACAO EM CHAPA DE ACO NUM 16 COM PINTURA REFLETIVA MEDINDO 0,50X0,75 M</t>
  </si>
  <si>
    <t>PONTALETE *7,5 X 7,5* CM EM PINUS, MISTA OU EQUIVALENTE DA REGIAO - BRUTA</t>
  </si>
  <si>
    <t>CONCRETO MAGRO PARA LASTRO, TRAÇO 1:4,5:4,5 (CIMENTO/ AREIA MÉDIA/ BRIA 1) - PREPARO MANUAL. AF_07/2016</t>
  </si>
  <si>
    <t>Concertina clipada (dupla) em aço galvanizado de alta resistencia, com espiral de 300 MM, D = 2,76 MM</t>
  </si>
  <si>
    <t>M</t>
  </si>
  <si>
    <t>Haste de aço galvanizado para fixação de concertina 2 "/3 M</t>
  </si>
  <si>
    <t>FURO EM ALVENARIA PARA DIÂMETROS MAIORES QUE 75 MM. AF_05/2015</t>
  </si>
  <si>
    <t>Concreto magro para lastro, traço 1:4,5:4,5 (cimento/ areia média/ brita 1) - preparo manual. AF_07/2016</t>
  </si>
  <si>
    <t>CHAPA METÁLICA DOBRADA MEDINDO 100X160X100X6000 E 100X160X100X1200 NA CHAPA #11 (INSTALAR NA BORDA DO FOSSO)</t>
  </si>
  <si>
    <t xml:space="preserve"> PINTURA COM TINTA ALQUÍDICA DE ACABAMENTO (ESMALTE SINTÉTICO FOSCO) APLICADA A ROLO OU PINCEL SOBRE PERFIL METÁLICO EXECUTADO EM FÁBRICA (POR DEMÃO). AF_01/2020</t>
  </si>
  <si>
    <t>PARAFUSO DE ACO TIPO CHUMBADOR PARABOLT, DIAMETRO 3/8", COMPRIMENTO 75 MM</t>
  </si>
  <si>
    <t>chapa metálica dobrada medindo (100x160x100x6200)x2+(100x160x100x1000)x2</t>
  </si>
  <si>
    <t>Construtora e Empreiteira Borges de Souza</t>
  </si>
  <si>
    <t xml:space="preserve">BDS
</t>
  </si>
  <si>
    <t>Rua Marechal Deodoro da Fonseca, nº 379, Centro, em Rosário Oeste – MT
 CNPJ 33.559.602/0001-32</t>
  </si>
  <si>
    <t>Bancos</t>
  </si>
  <si>
    <t>B.D.I.</t>
  </si>
  <si>
    <t>Mato GrossoSINAPI AGOSTO 2022</t>
  </si>
  <si>
    <t>Planilha Orçamentária Resumida</t>
  </si>
  <si>
    <t>Item</t>
  </si>
  <si>
    <t>Descrição</t>
  </si>
  <si>
    <t>Total</t>
  </si>
  <si>
    <t>Peso (%)</t>
  </si>
  <si>
    <t>Total sem BDI</t>
  </si>
  <si>
    <t>Total do BDI</t>
  </si>
  <si>
    <t>Total Geral</t>
  </si>
  <si>
    <t xml:space="preserve">SINAPI - 03/2020 - Mato Grosso
</t>
  </si>
  <si>
    <t>ITENS RELATIVOS À ADMINISTRAÇÃO DA OBRA</t>
  </si>
  <si>
    <t>AC - Administração Central</t>
  </si>
  <si>
    <t>DF - Custos Financeiros</t>
  </si>
  <si>
    <t xml:space="preserve">C - Riscos </t>
  </si>
  <si>
    <t>S - Seguros</t>
  </si>
  <si>
    <t xml:space="preserve">G - Garantias </t>
  </si>
  <si>
    <t xml:space="preserve">Sub-total </t>
  </si>
  <si>
    <t>LUCRO</t>
  </si>
  <si>
    <t>L - Lucro/Remuneração</t>
  </si>
  <si>
    <t>TAXAS E IMPOSTOS</t>
  </si>
  <si>
    <t>PIS</t>
  </si>
  <si>
    <t>COFINS</t>
  </si>
  <si>
    <r>
      <rPr>
        <sz val="10"/>
        <rFont val="Arial"/>
        <family val="2"/>
      </rPr>
      <t xml:space="preserve">ISSQN </t>
    </r>
    <r>
      <rPr>
        <b/>
        <i/>
        <sz val="10"/>
        <rFont val="Arial"/>
        <family val="2"/>
      </rPr>
      <t>(*Lei Municipal Nº 379/2003 - ISS 5% sobre 40% de mão-de-obra)</t>
    </r>
  </si>
  <si>
    <r>
      <rPr>
        <sz val="10"/>
        <rFont val="Arial"/>
        <family val="2"/>
      </rPr>
      <t xml:space="preserve">Contribuição Previdenciária </t>
    </r>
    <r>
      <rPr>
        <b/>
        <i/>
        <sz val="10"/>
        <rFont val="Arial"/>
        <family val="2"/>
      </rPr>
      <t>(Lei nº 13.161/2015)</t>
    </r>
  </si>
  <si>
    <t>Composição e Formulação do BDI conforme orientações do Acórdão nº 2622/2013 - TCU - Plenário</t>
  </si>
  <si>
    <t>BDI=</t>
  </si>
  <si>
    <t>Planilha Cálculo BDI</t>
  </si>
  <si>
    <t/>
  </si>
  <si>
    <t>ESCALA SALARIAL DE MÃO-DE-OBRA</t>
  </si>
  <si>
    <t>CODIGO</t>
  </si>
  <si>
    <t>SALARIO</t>
  </si>
  <si>
    <t>ENCARREGADO</t>
  </si>
  <si>
    <t>PEDREIRO</t>
  </si>
  <si>
    <t>ELETRICISTA</t>
  </si>
  <si>
    <t>HORISTA</t>
  </si>
  <si>
    <t>MENSALISTA</t>
  </si>
  <si>
    <t>ENGENHEIRO</t>
  </si>
  <si>
    <t>SERVENTE DE OBRA</t>
  </si>
  <si>
    <t>PINTOR</t>
  </si>
  <si>
    <t>Importa o presente orçamento em R$ 597.911,04  (quinhentos e noventa e sete mil novecentos e onze reais e quatro centavos)</t>
  </si>
  <si>
    <r>
      <rPr>
        <b/>
        <sz val="9"/>
        <color indexed="9"/>
        <rFont val="Calibri"/>
        <family val="1"/>
      </rPr>
      <t>ENCARGOS   SOCIAIS   SOBRE   A   MÃO   DE   OBRA</t>
    </r>
  </si>
  <si>
    <r>
      <rPr>
        <b/>
        <sz val="9"/>
        <rFont val="Calibri"/>
        <family val="1"/>
      </rPr>
      <t>CÓDIGO</t>
    </r>
  </si>
  <si>
    <r>
      <rPr>
        <b/>
        <sz val="9"/>
        <rFont val="Calibri"/>
        <family val="1"/>
      </rPr>
      <t>DESCRIÇÃO</t>
    </r>
  </si>
  <si>
    <r>
      <rPr>
        <b/>
        <sz val="9"/>
        <color indexed="9"/>
        <rFont val="Calibri"/>
        <family val="1"/>
      </rPr>
      <t>SEM DESONERAÇÃO</t>
    </r>
  </si>
  <si>
    <r>
      <rPr>
        <b/>
        <sz val="9"/>
        <rFont val="Calibri"/>
        <family val="1"/>
      </rPr>
      <t xml:space="preserve">HORISTA
</t>
    </r>
    <r>
      <rPr>
        <b/>
        <sz val="9"/>
        <rFont val="Calibri"/>
        <family val="1"/>
      </rPr>
      <t>%</t>
    </r>
  </si>
  <si>
    <r>
      <rPr>
        <b/>
        <sz val="9"/>
        <rFont val="Calibri"/>
        <family val="1"/>
      </rPr>
      <t xml:space="preserve">MENSALISTA
</t>
    </r>
    <r>
      <rPr>
        <b/>
        <sz val="9"/>
        <rFont val="Calibri"/>
        <family val="1"/>
      </rPr>
      <t>%</t>
    </r>
  </si>
  <si>
    <r>
      <rPr>
        <b/>
        <sz val="9"/>
        <color indexed="9"/>
        <rFont val="Calibri"/>
        <family val="1"/>
      </rPr>
      <t>GRUPO A</t>
    </r>
  </si>
  <si>
    <r>
      <rPr>
        <sz val="9"/>
        <rFont val="Calibri"/>
        <family val="1"/>
      </rPr>
      <t>A1</t>
    </r>
  </si>
  <si>
    <r>
      <rPr>
        <sz val="9"/>
        <rFont val="Calibri"/>
        <family val="1"/>
      </rPr>
      <t>INSS</t>
    </r>
  </si>
  <si>
    <r>
      <rPr>
        <sz val="9"/>
        <rFont val="Calibri"/>
        <family val="1"/>
      </rPr>
      <t>A2</t>
    </r>
  </si>
  <si>
    <r>
      <rPr>
        <sz val="9"/>
        <rFont val="Calibri"/>
        <family val="1"/>
      </rPr>
      <t>SESI</t>
    </r>
  </si>
  <si>
    <r>
      <rPr>
        <sz val="9"/>
        <rFont val="Calibri"/>
        <family val="1"/>
      </rPr>
      <t>A3</t>
    </r>
  </si>
  <si>
    <r>
      <rPr>
        <sz val="9"/>
        <rFont val="Calibri"/>
        <family val="1"/>
      </rPr>
      <t>SENAI</t>
    </r>
  </si>
  <si>
    <r>
      <rPr>
        <sz val="9"/>
        <rFont val="Calibri"/>
        <family val="1"/>
      </rPr>
      <t>A4</t>
    </r>
  </si>
  <si>
    <r>
      <rPr>
        <sz val="9"/>
        <rFont val="Calibri"/>
        <family val="1"/>
      </rPr>
      <t>INCRA</t>
    </r>
  </si>
  <si>
    <r>
      <rPr>
        <sz val="9"/>
        <rFont val="Calibri"/>
        <family val="1"/>
      </rPr>
      <t>A5</t>
    </r>
  </si>
  <si>
    <r>
      <rPr>
        <sz val="9"/>
        <rFont val="Calibri"/>
        <family val="1"/>
      </rPr>
      <t>SEBRAE</t>
    </r>
  </si>
  <si>
    <r>
      <rPr>
        <sz val="9"/>
        <rFont val="Calibri"/>
        <family val="1"/>
      </rPr>
      <t>A6</t>
    </r>
  </si>
  <si>
    <r>
      <rPr>
        <sz val="9"/>
        <rFont val="Calibri"/>
        <family val="1"/>
      </rPr>
      <t>Salário Educação</t>
    </r>
  </si>
  <si>
    <r>
      <rPr>
        <sz val="9"/>
        <rFont val="Calibri"/>
        <family val="1"/>
      </rPr>
      <t>A7</t>
    </r>
  </si>
  <si>
    <r>
      <rPr>
        <sz val="9"/>
        <rFont val="Calibri"/>
        <family val="1"/>
      </rPr>
      <t>Seguro Contra Acidentes de Trabalho</t>
    </r>
  </si>
  <si>
    <r>
      <rPr>
        <sz val="9"/>
        <rFont val="Calibri"/>
        <family val="1"/>
      </rPr>
      <t>A8</t>
    </r>
  </si>
  <si>
    <r>
      <rPr>
        <sz val="9"/>
        <rFont val="Calibri"/>
        <family val="1"/>
      </rPr>
      <t>FGTS</t>
    </r>
  </si>
  <si>
    <r>
      <rPr>
        <sz val="9"/>
        <rFont val="Calibri"/>
        <family val="1"/>
      </rPr>
      <t>A9</t>
    </r>
  </si>
  <si>
    <r>
      <rPr>
        <sz val="9"/>
        <rFont val="Calibri"/>
        <family val="1"/>
      </rPr>
      <t>SECONCI</t>
    </r>
  </si>
  <si>
    <r>
      <rPr>
        <b/>
        <sz val="9"/>
        <rFont val="Calibri"/>
        <family val="1"/>
      </rPr>
      <t>A</t>
    </r>
  </si>
  <si>
    <r>
      <rPr>
        <b/>
        <sz val="9"/>
        <rFont val="Calibri"/>
        <family val="1"/>
      </rPr>
      <t>Total</t>
    </r>
  </si>
  <si>
    <r>
      <rPr>
        <b/>
        <sz val="9"/>
        <color indexed="9"/>
        <rFont val="Calibri"/>
        <family val="1"/>
      </rPr>
      <t>GRUPO B</t>
    </r>
  </si>
  <si>
    <r>
      <rPr>
        <sz val="9"/>
        <rFont val="Calibri"/>
        <family val="1"/>
      </rPr>
      <t>B1</t>
    </r>
  </si>
  <si>
    <r>
      <rPr>
        <sz val="9"/>
        <rFont val="Calibri"/>
        <family val="1"/>
      </rPr>
      <t>Repouso Semanal Remunerado</t>
    </r>
  </si>
  <si>
    <r>
      <rPr>
        <sz val="9"/>
        <rFont val="Calibri"/>
        <family val="1"/>
      </rPr>
      <t>Não incide</t>
    </r>
  </si>
  <si>
    <r>
      <rPr>
        <sz val="9"/>
        <rFont val="Calibri"/>
        <family val="1"/>
      </rPr>
      <t>B2</t>
    </r>
  </si>
  <si>
    <r>
      <rPr>
        <sz val="9"/>
        <rFont val="Calibri"/>
        <family val="1"/>
      </rPr>
      <t>Feriados</t>
    </r>
  </si>
  <si>
    <r>
      <rPr>
        <sz val="9"/>
        <rFont val="Calibri"/>
        <family val="1"/>
      </rPr>
      <t>B3</t>
    </r>
  </si>
  <si>
    <r>
      <rPr>
        <sz val="9"/>
        <rFont val="Calibri"/>
        <family val="1"/>
      </rPr>
      <t>Auxílio - Enfermidade</t>
    </r>
  </si>
  <si>
    <r>
      <rPr>
        <sz val="9"/>
        <rFont val="Calibri"/>
        <family val="1"/>
      </rPr>
      <t>B4</t>
    </r>
  </si>
  <si>
    <r>
      <rPr>
        <sz val="9"/>
        <rFont val="Calibri"/>
        <family val="1"/>
      </rPr>
      <t>13º Salário</t>
    </r>
  </si>
  <si>
    <r>
      <rPr>
        <sz val="9"/>
        <rFont val="Calibri"/>
        <family val="1"/>
      </rPr>
      <t>B5</t>
    </r>
  </si>
  <si>
    <r>
      <rPr>
        <sz val="9"/>
        <rFont val="Calibri"/>
        <family val="1"/>
      </rPr>
      <t>Licença Paternidade</t>
    </r>
  </si>
  <si>
    <r>
      <rPr>
        <sz val="9"/>
        <rFont val="Calibri"/>
        <family val="1"/>
      </rPr>
      <t>B6</t>
    </r>
  </si>
  <si>
    <r>
      <rPr>
        <sz val="9"/>
        <rFont val="Calibri"/>
        <family val="1"/>
      </rPr>
      <t>Faltas Justificadas</t>
    </r>
  </si>
  <si>
    <r>
      <rPr>
        <sz val="9"/>
        <rFont val="Calibri"/>
        <family val="1"/>
      </rPr>
      <t>B7</t>
    </r>
  </si>
  <si>
    <r>
      <rPr>
        <sz val="9"/>
        <rFont val="Calibri"/>
        <family val="1"/>
      </rPr>
      <t>Dias de Chuvas</t>
    </r>
  </si>
  <si>
    <r>
      <rPr>
        <sz val="9"/>
        <rFont val="Calibri"/>
        <family val="1"/>
      </rPr>
      <t>B8</t>
    </r>
  </si>
  <si>
    <r>
      <rPr>
        <sz val="9"/>
        <rFont val="Calibri"/>
        <family val="1"/>
      </rPr>
      <t>Auxílio Acidente de Trabalho</t>
    </r>
  </si>
  <si>
    <r>
      <rPr>
        <sz val="9"/>
        <rFont val="Calibri"/>
        <family val="1"/>
      </rPr>
      <t>B9</t>
    </r>
  </si>
  <si>
    <r>
      <rPr>
        <sz val="9"/>
        <rFont val="Calibri"/>
        <family val="1"/>
      </rPr>
      <t>Férias Gozadas</t>
    </r>
  </si>
  <si>
    <r>
      <rPr>
        <sz val="9"/>
        <rFont val="Calibri"/>
        <family val="1"/>
      </rPr>
      <t>B10</t>
    </r>
  </si>
  <si>
    <r>
      <rPr>
        <sz val="9"/>
        <rFont val="Calibri"/>
        <family val="1"/>
      </rPr>
      <t>Salário Maternidade</t>
    </r>
  </si>
  <si>
    <r>
      <rPr>
        <b/>
        <sz val="9"/>
        <rFont val="Calibri"/>
        <family val="1"/>
      </rPr>
      <t>B</t>
    </r>
  </si>
  <si>
    <r>
      <rPr>
        <b/>
        <sz val="9"/>
        <color indexed="9"/>
        <rFont val="Calibri"/>
        <family val="1"/>
      </rPr>
      <t>GRUPO C</t>
    </r>
  </si>
  <si>
    <r>
      <rPr>
        <sz val="9"/>
        <rFont val="Calibri"/>
        <family val="1"/>
      </rPr>
      <t>C1</t>
    </r>
  </si>
  <si>
    <r>
      <rPr>
        <sz val="9"/>
        <rFont val="Calibri"/>
        <family val="1"/>
      </rPr>
      <t>Aviso Prévio Indenizado</t>
    </r>
  </si>
  <si>
    <r>
      <rPr>
        <sz val="9"/>
        <rFont val="Calibri"/>
        <family val="1"/>
      </rPr>
      <t>C2</t>
    </r>
  </si>
  <si>
    <r>
      <rPr>
        <sz val="9"/>
        <rFont val="Calibri"/>
        <family val="1"/>
      </rPr>
      <t>Aviso Prévio Trabalhado</t>
    </r>
  </si>
  <si>
    <r>
      <rPr>
        <sz val="9"/>
        <rFont val="Calibri"/>
        <family val="1"/>
      </rPr>
      <t>C3</t>
    </r>
  </si>
  <si>
    <r>
      <rPr>
        <sz val="9"/>
        <rFont val="Calibri"/>
        <family val="1"/>
      </rPr>
      <t>Férias Indenizadas</t>
    </r>
  </si>
  <si>
    <r>
      <rPr>
        <sz val="9"/>
        <rFont val="Calibri"/>
        <family val="1"/>
      </rPr>
      <t>C4</t>
    </r>
  </si>
  <si>
    <r>
      <rPr>
        <sz val="9"/>
        <rFont val="Calibri"/>
        <family val="1"/>
      </rPr>
      <t>Depósito Rescisão Sem Justa Causa</t>
    </r>
  </si>
  <si>
    <r>
      <rPr>
        <sz val="9"/>
        <rFont val="Calibri"/>
        <family val="1"/>
      </rPr>
      <t>C5</t>
    </r>
  </si>
  <si>
    <r>
      <rPr>
        <sz val="9"/>
        <rFont val="Calibri"/>
        <family val="1"/>
      </rPr>
      <t>Indenização Adicional</t>
    </r>
  </si>
  <si>
    <r>
      <rPr>
        <b/>
        <sz val="9"/>
        <rFont val="Calibri"/>
        <family val="1"/>
      </rPr>
      <t>C</t>
    </r>
  </si>
  <si>
    <r>
      <rPr>
        <b/>
        <sz val="9"/>
        <color indexed="9"/>
        <rFont val="Calibri"/>
        <family val="1"/>
      </rPr>
      <t>GRUPO D</t>
    </r>
  </si>
  <si>
    <r>
      <rPr>
        <sz val="9"/>
        <rFont val="Calibri"/>
        <family val="1"/>
      </rPr>
      <t>D1</t>
    </r>
  </si>
  <si>
    <r>
      <rPr>
        <sz val="9"/>
        <rFont val="Calibri"/>
        <family val="1"/>
      </rPr>
      <t>Reincidência de Grupo A sobre Grupo B</t>
    </r>
  </si>
  <si>
    <r>
      <rPr>
        <sz val="9"/>
        <rFont val="Calibri"/>
        <family val="1"/>
      </rPr>
      <t>D2</t>
    </r>
  </si>
  <si>
    <r>
      <rPr>
        <sz val="9"/>
        <rFont val="Calibri"/>
        <family val="1"/>
      </rPr>
      <t xml:space="preserve">Reincidência de Grupo A sobre Aviso Prévio Trabalhado e Reincidência do FGTS sobre Aviso
</t>
    </r>
    <r>
      <rPr>
        <sz val="9"/>
        <rFont val="Calibri"/>
        <family val="1"/>
      </rPr>
      <t>Prévio Indenizado</t>
    </r>
  </si>
  <si>
    <r>
      <rPr>
        <b/>
        <sz val="9"/>
        <rFont val="Calibri"/>
        <family val="1"/>
      </rPr>
      <t>D</t>
    </r>
  </si>
  <si>
    <r>
      <rPr>
        <b/>
        <sz val="9"/>
        <color indexed="9"/>
        <rFont val="Calibri"/>
        <family val="1"/>
      </rPr>
      <t>TOTAL(A+B+C+D)</t>
    </r>
  </si>
  <si>
    <t>BDS</t>
  </si>
  <si>
    <t>BDI</t>
  </si>
  <si>
    <t>TABELA DE ENCARGOS SOCIAIS</t>
  </si>
  <si>
    <t>CONSTRUTORA</t>
  </si>
  <si>
    <t>BRNO BORGES DE SOUZA</t>
  </si>
  <si>
    <t>ENGENHEIRO CIVIL</t>
  </si>
  <si>
    <t>CREA:  45716 / MT</t>
  </si>
  <si>
    <t>TELHADISTA COM ENCARGOS COMPLEMENTARES</t>
  </si>
  <si>
    <t xml:space="preserve">TOTAL </t>
  </si>
  <si>
    <t>97650</t>
  </si>
  <si>
    <t>M2</t>
  </si>
  <si>
    <t>0,2086000</t>
  </si>
  <si>
    <t>16,02</t>
  </si>
  <si>
    <t>88323</t>
  </si>
  <si>
    <t>0,1062000</t>
  </si>
  <si>
    <t>19,56</t>
  </si>
  <si>
    <t>UNIDADE ITEM</t>
  </si>
  <si>
    <t>COEFICIENTE</t>
  </si>
  <si>
    <t>PRECO UNITARIO</t>
  </si>
  <si>
    <t>CUSTO TOTAL</t>
  </si>
  <si>
    <t>CUSTO MAO DE OBRA</t>
  </si>
  <si>
    <t>% MAO DE OBRA</t>
  </si>
  <si>
    <t>CUSTO MATERIAL</t>
  </si>
  <si>
    <t>% MATERIAL</t>
  </si>
  <si>
    <t>CUSTO EQUIPAMENTO</t>
  </si>
  <si>
    <t>% EQUIPAMENTO</t>
  </si>
  <si>
    <t>CUSTO SERVICOS TERCEIROS</t>
  </si>
  <si>
    <t>% SERVICOS TERCEIROS</t>
  </si>
  <si>
    <t>CUSTO OUTROS</t>
  </si>
  <si>
    <t>% OUTROS</t>
  </si>
  <si>
    <t>88278</t>
  </si>
  <si>
    <t>MONTADOR DE ESTRUTURA METÁLICA COM ENCARGOS COMPLEMENTARES</t>
  </si>
  <si>
    <t>0,0258000</t>
  </si>
  <si>
    <t>14,42</t>
  </si>
  <si>
    <t>0,37</t>
  </si>
  <si>
    <t>COLETADO</t>
  </si>
  <si>
    <t>0,0507000</t>
  </si>
  <si>
    <t>0,81</t>
  </si>
  <si>
    <t>0,97</t>
  </si>
  <si>
    <t>0,00</t>
  </si>
  <si>
    <t>0,0000000</t>
  </si>
  <si>
    <t>0,89</t>
  </si>
  <si>
    <t>74,7747748</t>
  </si>
  <si>
    <t>0,29</t>
  </si>
  <si>
    <t>25,2252252</t>
  </si>
  <si>
    <t>SOMA</t>
  </si>
  <si>
    <t>11,96</t>
  </si>
  <si>
    <t>72,0338984</t>
  </si>
  <si>
    <t>4,64</t>
  </si>
  <si>
    <t>27,9661016</t>
  </si>
  <si>
    <t>88256</t>
  </si>
  <si>
    <t>AZULEJISTA OU LADRILHISTA COM ENCARGOS COMPLEMENTARES</t>
  </si>
  <si>
    <t>0,2553000</t>
  </si>
  <si>
    <t>19,90</t>
  </si>
  <si>
    <t>5,08</t>
  </si>
  <si>
    <t>0,7195000</t>
  </si>
  <si>
    <t>11,52</t>
  </si>
  <si>
    <t>13,56</t>
  </si>
  <si>
    <t>51,1927301</t>
  </si>
  <si>
    <t>12,92</t>
  </si>
  <si>
    <t>48,8072699</t>
  </si>
  <si>
    <t>41954</t>
  </si>
  <si>
    <t>CABO DE ACO GALVANIZADO, DIAMETRO 9,53 MM (3/8"), COM ALMA DE FIBRA 6 X 25 F</t>
  </si>
  <si>
    <t>0,0984000</t>
  </si>
  <si>
    <t>78,77</t>
  </si>
  <si>
    <t>7,75</t>
  </si>
  <si>
    <t>0,3643000</t>
  </si>
  <si>
    <t>19,98</t>
  </si>
  <si>
    <t>7,27</t>
  </si>
  <si>
    <t>0,7156000</t>
  </si>
  <si>
    <t>4,93</t>
  </si>
  <si>
    <t>73,0134933</t>
  </si>
  <si>
    <t>1,82</t>
  </si>
  <si>
    <t>26,9865067</t>
  </si>
  <si>
    <t>0,1315000</t>
  </si>
  <si>
    <t>2,62</t>
  </si>
  <si>
    <t>0,2582000</t>
  </si>
  <si>
    <t>4,13</t>
  </si>
  <si>
    <t>1,77</t>
  </si>
  <si>
    <t>72,9957806</t>
  </si>
  <si>
    <t>0,65</t>
  </si>
  <si>
    <t>27,0042194</t>
  </si>
  <si>
    <t>0,0374000</t>
  </si>
  <si>
    <t>0,74</t>
  </si>
  <si>
    <t>0,1053000</t>
  </si>
  <si>
    <t>1,68</t>
  </si>
  <si>
    <t>4,84</t>
  </si>
  <si>
    <t>73,6923077</t>
  </si>
  <si>
    <t>1,72</t>
  </si>
  <si>
    <t>26,3076923</t>
  </si>
  <si>
    <t>88267</t>
  </si>
  <si>
    <t>0,1280000</t>
  </si>
  <si>
    <t>19,88</t>
  </si>
  <si>
    <t>2,54</t>
  </si>
  <si>
    <t>0,2514000</t>
  </si>
  <si>
    <t>4,02</t>
  </si>
  <si>
    <t>29,55</t>
  </si>
  <si>
    <t>70,7943365</t>
  </si>
  <si>
    <t>12,18</t>
  </si>
  <si>
    <t>29,2056635</t>
  </si>
  <si>
    <t>0,2250000</t>
  </si>
  <si>
    <t>4,49</t>
  </si>
  <si>
    <t>2,3248000</t>
  </si>
  <si>
    <t>37,24</t>
  </si>
  <si>
    <t>6,64</t>
  </si>
  <si>
    <t>73,7136466</t>
  </si>
  <si>
    <t>2,36</t>
  </si>
  <si>
    <t>26,2863534</t>
  </si>
  <si>
    <t>0,1755000</t>
  </si>
  <si>
    <t>3,48</t>
  </si>
  <si>
    <t>0,3448000</t>
  </si>
  <si>
    <t>5,52</t>
  </si>
  <si>
    <t>93358</t>
  </si>
  <si>
    <t>ESCAVAÇÃO MANUAL DE VALA COM PROFUNDIDADE MENOR OU IGUAL A 1,30 M. AF_02/2021</t>
  </si>
  <si>
    <t>M3</t>
  </si>
  <si>
    <t>63,37</t>
  </si>
  <si>
    <t>1,76</t>
  </si>
  <si>
    <t>96995</t>
  </si>
  <si>
    <t>38,42</t>
  </si>
  <si>
    <t>0,27</t>
  </si>
  <si>
    <t>218,71</t>
  </si>
  <si>
    <t>25,5509336</t>
  </si>
  <si>
    <t>636,82</t>
  </si>
  <si>
    <t>74,3953169</t>
  </si>
  <si>
    <t>0,28</t>
  </si>
  <si>
    <t>0,0327171</t>
  </si>
  <si>
    <t>0,18</t>
  </si>
  <si>
    <t>34566</t>
  </si>
  <si>
    <t>BLOCO DE CONCRETO ESTRUTURAL 14 X 19 X 29 CM, FBK 6 MPA (NBR 6136)</t>
  </si>
  <si>
    <t>122,2700000</t>
  </si>
  <si>
    <t>4,08</t>
  </si>
  <si>
    <t>87292</t>
  </si>
  <si>
    <t>ARGAMASSA TRAÇO 1:2:8 (EM VOLUME DE CIMENTO, CAL E AREIA MÉDIA ÚMIDA) PARA EMBOÇO/MASSA ÚNICA/ASSENTAMENTO DE ALVENARIA DE VEDAÇÃO, PREPARO MECÂNICO COM BETONEIRA 400 L. AF_08/2019</t>
  </si>
  <si>
    <t>0,1300000</t>
  </si>
  <si>
    <t>537,50</t>
  </si>
  <si>
    <t>10,2630000</t>
  </si>
  <si>
    <t>5,1320000</t>
  </si>
  <si>
    <t>39017</t>
  </si>
  <si>
    <t>ESPACADOR / DISTANCIADOR CIRCULAR COM ENTRADA LATERAL, EM PLASTICO, PARA VERGALHAO *4,2 A 12,5* MM, COBRIMENTO 20 MM</t>
  </si>
  <si>
    <t>0,5430000</t>
  </si>
  <si>
    <t>0,22</t>
  </si>
  <si>
    <t>0,11</t>
  </si>
  <si>
    <t>43132</t>
  </si>
  <si>
    <t>ARAME RECOZIDO 16 BWG, D = 1,65 MM (0,016 KG/M) OU 18 BWG, D = 1,25 MM (0,01 KG/M)</t>
  </si>
  <si>
    <t>0,0250000</t>
  </si>
  <si>
    <t>24,90</t>
  </si>
  <si>
    <t>0,62</t>
  </si>
  <si>
    <t>88238</t>
  </si>
  <si>
    <t>AJUDANTE DE ARMADOR COM ENCARGOS COMPLEMENTARES</t>
  </si>
  <si>
    <t>0,0116000</t>
  </si>
  <si>
    <t>16,03</t>
  </si>
  <si>
    <t>88245</t>
  </si>
  <si>
    <t>ARMADOR COM ENCARGOS COMPLEMENTARES</t>
  </si>
  <si>
    <t>0,0709000</t>
  </si>
  <si>
    <t>19,86</t>
  </si>
  <si>
    <t>1,40</t>
  </si>
  <si>
    <t>92803</t>
  </si>
  <si>
    <t>CORTE E DOBRA DE AÇO CA-50, DIÂMETRO DE 10,0 MM. AF_06/2022</t>
  </si>
  <si>
    <t>1,0000000</t>
  </si>
  <si>
    <t>14,30</t>
  </si>
  <si>
    <t>23,16</t>
  </si>
  <si>
    <t>34,5843301</t>
  </si>
  <si>
    <t>43,81</t>
  </si>
  <si>
    <t>65,3857656</t>
  </si>
  <si>
    <t>0,02</t>
  </si>
  <si>
    <t>0,0299043</t>
  </si>
  <si>
    <t>2692</t>
  </si>
  <si>
    <t>DESMOLDANTE PROTETOR PARA FORMAS DE MADEIRA, DE BASE OLEOSA EMULSIONADA EM AGUA</t>
  </si>
  <si>
    <t>L</t>
  </si>
  <si>
    <t>0,0170000</t>
  </si>
  <si>
    <t>7,77</t>
  </si>
  <si>
    <t>0,13</t>
  </si>
  <si>
    <t>4491</t>
  </si>
  <si>
    <t>0,6050000</t>
  </si>
  <si>
    <t>11,61</t>
  </si>
  <si>
    <t>4517</t>
  </si>
  <si>
    <t>SARRAFO *2,5 X 7,5* CM EM PINUS, MISTA OU EQUIVALENTE DA REGIAO - BRUTA</t>
  </si>
  <si>
    <t>0,5670000</t>
  </si>
  <si>
    <t>4,06</t>
  </si>
  <si>
    <t>5073</t>
  </si>
  <si>
    <t>PREGO DE ACO POLIDO COM CABECA 17 X 24 (2 1/4 X 11)</t>
  </si>
  <si>
    <t>0,0260000</t>
  </si>
  <si>
    <t>26,85</t>
  </si>
  <si>
    <t>0,69</t>
  </si>
  <si>
    <t>6189</t>
  </si>
  <si>
    <t>TABUA NAO APARELHADA *2,5 X 30* CM, EM MACARANDUBA, ANGELIM OU EQUIVALENTE DA REGIAO - BRUTA</t>
  </si>
  <si>
    <t>1,0080000</t>
  </si>
  <si>
    <t>24,54</t>
  </si>
  <si>
    <t>40304</t>
  </si>
  <si>
    <t>PREGO DE ACO POLIDO COM CABECA DUPLA 17 X 27 (2 1/2 X 11)</t>
  </si>
  <si>
    <t>0,0340000</t>
  </si>
  <si>
    <t>32,52</t>
  </si>
  <si>
    <t>1,10</t>
  </si>
  <si>
    <t>88239</t>
  </si>
  <si>
    <t>AJUDANTE DE CARPINTEIRO COM ENCARGOS COMPLEMENTARES</t>
  </si>
  <si>
    <t>0,4710000</t>
  </si>
  <si>
    <t>16,85</t>
  </si>
  <si>
    <t>88262</t>
  </si>
  <si>
    <t>1,1450000</t>
  </si>
  <si>
    <t>19,74</t>
  </si>
  <si>
    <t>91692</t>
  </si>
  <si>
    <t>SERRA CIRCULAR DE BANCADA COM MOTOR ELÉTRICO POTÊNCIA DE 5HP, COM COIFA PARA DISCO 10" - CHP DIURNO. AF_08/2015</t>
  </si>
  <si>
    <t>CHP</t>
  </si>
  <si>
    <t>16,92</t>
  </si>
  <si>
    <t>91693</t>
  </si>
  <si>
    <t>SERRA CIRCULAR DE BANCADA COM MOTOR ELÉTRICO POTÊNCIA DE 5HP, COM COIFA PARA DISCO 10" - CHI DIURNO. AF_08/2015</t>
  </si>
  <si>
    <t>CHI</t>
  </si>
  <si>
    <t>0,0140000</t>
  </si>
  <si>
    <t>15,36</t>
  </si>
  <si>
    <t>0,21</t>
  </si>
  <si>
    <t>156,85</t>
  </si>
  <si>
    <t>71,8772929</t>
  </si>
  <si>
    <t>59,01</t>
  </si>
  <si>
    <t>27,0451210</t>
  </si>
  <si>
    <t>0,8070432</t>
  </si>
  <si>
    <t>0,59</t>
  </si>
  <si>
    <t>0,2705429</t>
  </si>
  <si>
    <t>2,4590000</t>
  </si>
  <si>
    <t>48,54</t>
  </si>
  <si>
    <t>49,13</t>
  </si>
  <si>
    <t>7,3770000</t>
  </si>
  <si>
    <t>118,17</t>
  </si>
  <si>
    <t>90586</t>
  </si>
  <si>
    <t>VIBRADOR DE IMERSÃO, DIÂMETRO DE PONTEIRA 45MM, MOTOR ELÉTRICO TRIFÁSICO POTÊNCIA DE 2 CV - CHP DIURNO. AF_06/2015</t>
  </si>
  <si>
    <t>1,0420000</t>
  </si>
  <si>
    <t>1,52</t>
  </si>
  <si>
    <t>1,58</t>
  </si>
  <si>
    <t>90587</t>
  </si>
  <si>
    <t>VIBRADOR DE IMERSÃO, DIÂMETRO DE PONTEIRA 45MM, MOTOR ELÉTRICO TRIFÁSICO POTÊNCIA DE 2 CV - CHI DIURNO. AF_06/2015</t>
  </si>
  <si>
    <t>1,4170000</t>
  </si>
  <si>
    <t>0,56</t>
  </si>
  <si>
    <t>0,79</t>
  </si>
  <si>
    <t>42,12</t>
  </si>
  <si>
    <t>10,2604077</t>
  </si>
  <si>
    <t>366,49</t>
  </si>
  <si>
    <t>89,2572655</t>
  </si>
  <si>
    <t>0,94</t>
  </si>
  <si>
    <t>0,2289834</t>
  </si>
  <si>
    <t>1,04</t>
  </si>
  <si>
    <t>0,2533434</t>
  </si>
  <si>
    <t>370</t>
  </si>
  <si>
    <t>AREIA MEDIA - POSTO JAZIDA/FORNECEDOR (RETIRADO NA JAZIDA, SEM TRANSPORTE)</t>
  </si>
  <si>
    <t>110,00</t>
  </si>
  <si>
    <t>1379</t>
  </si>
  <si>
    <t>CIMENTO PORTLAND COMPOSTO CP II-32</t>
  </si>
  <si>
    <t>4721</t>
  </si>
  <si>
    <t>PEDRA BRITADA N. 1 (9,5 a 19 MM) POSTO PEDREIRA/FORNECEDOR, SEM FRETE</t>
  </si>
  <si>
    <t>102,64</t>
  </si>
  <si>
    <t>88377</t>
  </si>
  <si>
    <t>OPERADOR DE BETONEIRA ESTACIONÁRIA/MISTURADOR COM ENCARGOS COMPLEMENTARES</t>
  </si>
  <si>
    <t>14,51</t>
  </si>
  <si>
    <t>BETONEIRA CAPACIDADE NOMINAL DE 400 L, CAPACIDADE DE MISTURA 280 L, MOTOR ELÉTRICO TRIFÁSICO POTÊNCIA DE 2 CV, SEM CARREGADOR - CHP DIURNO. AF_10/2014</t>
  </si>
  <si>
    <t>2,23</t>
  </si>
  <si>
    <t>1,69</t>
  </si>
  <si>
    <t>BETONEIRA CAPACIDADE NOMINAL DE 400 L, CAPACIDADE DE MISTURA 280 L, MOTOR ELÉTRICO TRIFÁSICO POTÊNCIA DE 2 CV, SEM CARREGADOR - CHI DIURNO. AF_10/2014</t>
  </si>
  <si>
    <t>0,30</t>
  </si>
  <si>
    <t>1,31</t>
  </si>
  <si>
    <t>7,9442086</t>
  </si>
  <si>
    <t>15,30</t>
  </si>
  <si>
    <t>92,0557914</t>
  </si>
  <si>
    <t>2,89</t>
  </si>
  <si>
    <t>15,1691331</t>
  </si>
  <si>
    <t>16,18</t>
  </si>
  <si>
    <t>84,8308669</t>
  </si>
  <si>
    <t>0,9700000</t>
  </si>
  <si>
    <t>0,0233000</t>
  </si>
  <si>
    <t>0,1428000</t>
  </si>
  <si>
    <t>92801</t>
  </si>
  <si>
    <t>CORTE E DOBRA DE AÇO CA-50, DIÂMETRO DE 6,3 MM. AF_06/2022</t>
  </si>
  <si>
    <t>15,04</t>
  </si>
  <si>
    <t>154,07</t>
  </si>
  <si>
    <t>7,0175918</t>
  </si>
  <si>
    <t>1.979,98</t>
  </si>
  <si>
    <t>90,1791979</t>
  </si>
  <si>
    <t>59,92</t>
  </si>
  <si>
    <t>2,7294177</t>
  </si>
  <si>
    <t>1,62</t>
  </si>
  <si>
    <t>0,0737926</t>
  </si>
  <si>
    <t>4777</t>
  </si>
  <si>
    <t>CANTONEIRA ACO ABAS IGUAIS (QUALQUER BITOLA), ESPESSURA ENTRE 1/8" E 1/4"</t>
  </si>
  <si>
    <t>50,2000000</t>
  </si>
  <si>
    <t>10,43</t>
  </si>
  <si>
    <t>10997</t>
  </si>
  <si>
    <t>ELETRODO REVESTIDO AWS - E7018, DIAMETRO IGUAL A 4,00 MM</t>
  </si>
  <si>
    <t>0,5220000</t>
  </si>
  <si>
    <t>29,15</t>
  </si>
  <si>
    <t>40598</t>
  </si>
  <si>
    <t>PERFIL UDC ("U" DOBRADO DE CHAPA) SIMPLES DE ACO LAMINADO, GALVANIZADO, ASTM A36, 127 X 50 MM, E= 3 MM</t>
  </si>
  <si>
    <t>123,1200000</t>
  </si>
  <si>
    <t>10,98</t>
  </si>
  <si>
    <t>2,8440000</t>
  </si>
  <si>
    <t>0,6560000</t>
  </si>
  <si>
    <t>92258</t>
  </si>
  <si>
    <t>INSTALAÇÃO DE TESOURA (INTEIRA OU MEIA), EM AÇO, PARA VÃOS MAIORES OU IGUAIS A 10,0 M E MENORES QUE 12,0 M, INCLUSO IÇAMENTO. AF_07/2019</t>
  </si>
  <si>
    <t>253,44</t>
  </si>
  <si>
    <t>93,83</t>
  </si>
  <si>
    <t>6,5968218</t>
  </si>
  <si>
    <t>1.267,05</t>
  </si>
  <si>
    <t>89,0760794</t>
  </si>
  <si>
    <t>4,2131908</t>
  </si>
  <si>
    <t>0,1139080</t>
  </si>
  <si>
    <t>27,6200000</t>
  </si>
  <si>
    <t>288,07</t>
  </si>
  <si>
    <t>0,3780000</t>
  </si>
  <si>
    <t>11,01</t>
  </si>
  <si>
    <t>82,0800000</t>
  </si>
  <si>
    <t>901,23</t>
  </si>
  <si>
    <t>2,1330000</t>
  </si>
  <si>
    <t>30,75</t>
  </si>
  <si>
    <t>0,4920000</t>
  </si>
  <si>
    <t>7,88</t>
  </si>
  <si>
    <t>92256</t>
  </si>
  <si>
    <t>INSTALAÇÃO DE TESOURA (INTEIRA OU MEIA), EM AÇO, PARA VÃOS MAIORES OU IGUAIS A 6,0 M E MENORES QUE 8,0 M, INCLUSO IÇAMENTO. AF_07/2019</t>
  </si>
  <si>
    <t>183,48</t>
  </si>
  <si>
    <t>0,7747196</t>
  </si>
  <si>
    <t>194,74</t>
  </si>
  <si>
    <t>99,2252804</t>
  </si>
  <si>
    <t>11029</t>
  </si>
  <si>
    <t>HASTE RETA PARA GANCHO DE FERRO GALVANIZADO, COM ROSCA 1/4 " X 30 CM PARA FIXACAO DE TELHA METALICA, INCLUI PORCA E ARRUELAS DE VEDACAO</t>
  </si>
  <si>
    <t>4,1500000</t>
  </si>
  <si>
    <t>1,96</t>
  </si>
  <si>
    <t>8,13</t>
  </si>
  <si>
    <t>40740</t>
  </si>
  <si>
    <t>TELHA GALVALUME COM ISOLAMENTO TERMOACUSTICO EM ESPUMA RIGIDA DE POLIURETANO (PU) INJETADO, ESPESSURA DE 30 MM, DENSIDADE DE 35 KG/M3, REVESTIMENTO EM TELHA TRAPEZOIDAL NAS DUAS FACES COM ESPESSURA DE 0,50 MM CADA, ACABAMENTO NATURAL (NAO INCLUI ACESSORIOS DE FIXACAO)</t>
  </si>
  <si>
    <t>1,1460000</t>
  </si>
  <si>
    <t>162,33</t>
  </si>
  <si>
    <t>186,03</t>
  </si>
  <si>
    <t>0,0620000</t>
  </si>
  <si>
    <t>0,99</t>
  </si>
  <si>
    <t>0,0560000</t>
  </si>
  <si>
    <t>1,09</t>
  </si>
  <si>
    <t>93281</t>
  </si>
  <si>
    <t>GUINCHO ELÉTRICO DE COLUNA, CAPACIDADE 400 KG, COM MOTO FREIO, MOTOR TRIFÁSICO DE 1,25 CV - CHP DIURNO. AF_03/2016</t>
  </si>
  <si>
    <t>0,0009000</t>
  </si>
  <si>
    <t>16,14</t>
  </si>
  <si>
    <t>0,01</t>
  </si>
  <si>
    <t>93282</t>
  </si>
  <si>
    <t>GUINCHO ELÉTRICO DE COLUNA, CAPACIDADE 400 KG, COM MOTO FREIO, MOTOR TRIFÁSICO DE 1,25 CV - CHI DIURNO. AF_03/2016</t>
  </si>
  <si>
    <t>0,0012000</t>
  </si>
  <si>
    <t>14,99</t>
  </si>
  <si>
    <t>6,26</t>
  </si>
  <si>
    <t>8,2292625</t>
  </si>
  <si>
    <t>69,92</t>
  </si>
  <si>
    <t>91,7575918</t>
  </si>
  <si>
    <t>0,0131457</t>
  </si>
  <si>
    <t>142</t>
  </si>
  <si>
    <t>SELANTE ELASTICO MONOCOMPONENTE A BASE DE POLIURETANO (PU) PARA JUNTAS DIVERSAS</t>
  </si>
  <si>
    <t>310ML</t>
  </si>
  <si>
    <t>0,0530000</t>
  </si>
  <si>
    <t>38,80</t>
  </si>
  <si>
    <t>2,05</t>
  </si>
  <si>
    <t>5061</t>
  </si>
  <si>
    <t>PREGO DE ACO POLIDO COM CABECA 18 X 27 (2 1/2 X 10)</t>
  </si>
  <si>
    <t>0,0080000</t>
  </si>
  <si>
    <t>25,90</t>
  </si>
  <si>
    <t>0,20</t>
  </si>
  <si>
    <t>5104</t>
  </si>
  <si>
    <t>REBITE DE ALUMINIO VAZADO DE REPUXO, 3,2 X 8 MM (1KG = 1025 UNIDADES)</t>
  </si>
  <si>
    <t>0,0016000</t>
  </si>
  <si>
    <t>66,93</t>
  </si>
  <si>
    <t>0,10</t>
  </si>
  <si>
    <t>13388</t>
  </si>
  <si>
    <t>SOLDA EM BARRA DE ESTANHO-CHUMBO 50/50</t>
  </si>
  <si>
    <t>0,0590000</t>
  </si>
  <si>
    <t>141,85</t>
  </si>
  <si>
    <t>8,36</t>
  </si>
  <si>
    <t>40782</t>
  </si>
  <si>
    <t>CALHA QUADRADA DE CHAPA DE ACO GALVANIZADA NUM 24, CORTE 33 CM</t>
  </si>
  <si>
    <t>1,0500000</t>
  </si>
  <si>
    <t>54,12</t>
  </si>
  <si>
    <t>56,82</t>
  </si>
  <si>
    <t>0,2820000</t>
  </si>
  <si>
    <t>4,51</t>
  </si>
  <si>
    <t>0,1880000</t>
  </si>
  <si>
    <t>3,67</t>
  </si>
  <si>
    <t>0,0132000</t>
  </si>
  <si>
    <t>0,0183000</t>
  </si>
  <si>
    <t>5,27</t>
  </si>
  <si>
    <t>7,2241261</t>
  </si>
  <si>
    <t>67,74</t>
  </si>
  <si>
    <t>92,7758739</t>
  </si>
  <si>
    <t>36238</t>
  </si>
  <si>
    <t>FORRO DE PVC, FRISADO, BRANCO, REGUA DE 20 CM, ESPESSURA DE 8 MM A 10 MM E COMPRIMENTO 6 M (SEM COLOCACAO)</t>
  </si>
  <si>
    <t>1,0956000</t>
  </si>
  <si>
    <t>29,56</t>
  </si>
  <si>
    <t>32,38</t>
  </si>
  <si>
    <t>39427</t>
  </si>
  <si>
    <t>PERFIL CANALETA, FORMATO C, EM ACO ZINCADO, PARA ESTRUTURA FORRO DRYWALL, E = 0,5 MM, *46 X 18* (L X H), COMPRIMENTO 3 M</t>
  </si>
  <si>
    <t>3,8499000</t>
  </si>
  <si>
    <t>6,80</t>
  </si>
  <si>
    <t>26,17</t>
  </si>
  <si>
    <t>39430</t>
  </si>
  <si>
    <t>PENDURAL OU PRESILHA REGULADORA, EM ACO GALVANIZADO, COM CORPO, MOLA E REBITE, PARA PERFIL TIPO CANALETA DE ESTRUTURA EM FORROS DRYWALL</t>
  </si>
  <si>
    <t>1,3265000</t>
  </si>
  <si>
    <t>2,56</t>
  </si>
  <si>
    <t>3,39</t>
  </si>
  <si>
    <t>39443</t>
  </si>
  <si>
    <t>PARAFUSO DRY WALL, EM ACO ZINCADO, CABECA LENTILHA E PONTA BROCA (LB), LARGURA 4,2 MM, COMPRIMENTO 13 MM</t>
  </si>
  <si>
    <t>2,1912000</t>
  </si>
  <si>
    <t>0,26</t>
  </si>
  <si>
    <t>40547</t>
  </si>
  <si>
    <t>PARAFUSO ZINCADO, AUTOBROCANTE, FLANGEADO, 4,2 MM X 19 MM</t>
  </si>
  <si>
    <t>CENTO</t>
  </si>
  <si>
    <t>29,67</t>
  </si>
  <si>
    <t>0,39</t>
  </si>
  <si>
    <t>40552</t>
  </si>
  <si>
    <t>PARAFUSO, AUTO ATARRACHANTE, CABECA CHATA, FENDA SIMPLES, 1/4 (6,35 MM) X 25 MM</t>
  </si>
  <si>
    <t>0,0333000</t>
  </si>
  <si>
    <t>50,86</t>
  </si>
  <si>
    <t>43131</t>
  </si>
  <si>
    <t>ARAME GALVANIZADO 6 BWG, D = 5,16 MM (0,157 KG/M), OU 8 BWG, D = 4,19 MM (0,101 KG/M), OU 10 BWG, D = 3,40 MM (0,0713 KG/M)</t>
  </si>
  <si>
    <t>0,0426000</t>
  </si>
  <si>
    <t>28,92</t>
  </si>
  <si>
    <t>1,23</t>
  </si>
  <si>
    <t>0,4994000</t>
  </si>
  <si>
    <t>7,20</t>
  </si>
  <si>
    <t>35,57</t>
  </si>
  <si>
    <t>6,5961984</t>
  </si>
  <si>
    <t>498,63</t>
  </si>
  <si>
    <t>92,4543348</t>
  </si>
  <si>
    <t>3,36</t>
  </si>
  <si>
    <t>0,6230876</t>
  </si>
  <si>
    <t>0,3263792</t>
  </si>
  <si>
    <t>INSUMO</t>
  </si>
  <si>
    <t>0,7275000</t>
  </si>
  <si>
    <t>80,02</t>
  </si>
  <si>
    <t>364,9433000</t>
  </si>
  <si>
    <t>343,04</t>
  </si>
  <si>
    <t>0,5972000</t>
  </si>
  <si>
    <t>61,29</t>
  </si>
  <si>
    <t>COMPOSICAO</t>
  </si>
  <si>
    <t>1,9792000</t>
  </si>
  <si>
    <t>31,70</t>
  </si>
  <si>
    <t>1,2501000</t>
  </si>
  <si>
    <t>18,13</t>
  </si>
  <si>
    <t>89225</t>
  </si>
  <si>
    <t>BETONEIRA CAPACIDADE NOMINAL DE 600 L, CAPACIDADE DE MISTURA 360 L, MOTOR ELÉTRICO TRIFÁSICO POTÊNCIA DE 4 CV, SEM CARREGADOR - CHP DIURNO. AF_11/2014</t>
  </si>
  <si>
    <t>0,6434000</t>
  </si>
  <si>
    <t>6,31</t>
  </si>
  <si>
    <t>4,05</t>
  </si>
  <si>
    <t>89226</t>
  </si>
  <si>
    <t>BETONEIRA CAPACIDADE NOMINAL DE 600 L, CAPACIDADE DE MISTURA 360 L, MOTOR ELÉTRICO TRIFÁSICO POTÊNCIA DE 4 CV, SEM CARREGADOR - CHI DIURNO. AF_11/2014</t>
  </si>
  <si>
    <t>0,6067000</t>
  </si>
  <si>
    <t>1,80</t>
  </si>
  <si>
    <t>53,08</t>
  </si>
  <si>
    <t>31,7422291</t>
  </si>
  <si>
    <t>114,12</t>
  </si>
  <si>
    <t>68,2338147</t>
  </si>
  <si>
    <t>0,0059890</t>
  </si>
  <si>
    <t>0,03</t>
  </si>
  <si>
    <t>0,0179672</t>
  </si>
  <si>
    <t>0,0270000</t>
  </si>
  <si>
    <t>0,87</t>
  </si>
  <si>
    <t>0,4890000</t>
  </si>
  <si>
    <t>8,23</t>
  </si>
  <si>
    <t>2,6680000</t>
  </si>
  <si>
    <t>52,66</t>
  </si>
  <si>
    <t>92269</t>
  </si>
  <si>
    <t>FABRICAÇÃO DE FÔRMA PARA PILARES E ESTRUTURAS SIMILARES, EM MADEIRA SERRADA, E=25 MM. AF_09/2020</t>
  </si>
  <si>
    <t>0,5300000</t>
  </si>
  <si>
    <t>198,79</t>
  </si>
  <si>
    <t>105,35</t>
  </si>
  <si>
    <t>5,0000000</t>
  </si>
  <si>
    <t>15,11</t>
  </si>
  <si>
    <t>95,0000000</t>
  </si>
  <si>
    <t>0,0064000</t>
  </si>
  <si>
    <t>0,0392000</t>
  </si>
  <si>
    <t>0,77</t>
  </si>
  <si>
    <t>2,76</t>
  </si>
  <si>
    <t>15,8198614</t>
  </si>
  <si>
    <t>14,70</t>
  </si>
  <si>
    <t>84,1801386</t>
  </si>
  <si>
    <t>1,1900000</t>
  </si>
  <si>
    <t>0,0175000</t>
  </si>
  <si>
    <t>0,1069000</t>
  </si>
  <si>
    <t>2,12</t>
  </si>
  <si>
    <t>92800</t>
  </si>
  <si>
    <t>CORTE E DOBRA DE AÇO CA-60, DIÂMETRO DE 5,0 MM. AF_06/2022</t>
  </si>
  <si>
    <t>14,18</t>
  </si>
  <si>
    <t>18,07</t>
  </si>
  <si>
    <t>9,1855480</t>
  </si>
  <si>
    <t>178,71</t>
  </si>
  <si>
    <t>90,8144520</t>
  </si>
  <si>
    <t>3736</t>
  </si>
  <si>
    <t>LAJE PRE-MOLDADA CONVENCIONAL (LAJOTAS + VIGOTAS) PARA FORRO, UNIDIRECIONAL, SOBRECARGA DE 100 KG/M2, VAO ATE 4,00 M (SEM COLOCACAO)</t>
  </si>
  <si>
    <t>78,00</t>
  </si>
  <si>
    <t>6193</t>
  </si>
  <si>
    <t>TABUA  NAO  APARELHADA  *2,5 X 20* CM, EM MACARANDUBA, ANGELIM OU EQUIVALENTE DA REGIAO - BRUTA</t>
  </si>
  <si>
    <t>1,8700000</t>
  </si>
  <si>
    <t>16,81</t>
  </si>
  <si>
    <t>0,0400000</t>
  </si>
  <si>
    <t>1,30</t>
  </si>
  <si>
    <t>0,5010000</t>
  </si>
  <si>
    <t>0,3540000</t>
  </si>
  <si>
    <t>92273</t>
  </si>
  <si>
    <t>FABRICAÇÃO DE ESCORAS DO TIPO PONTALETE, EM MADEIRA, PARA PÉ-DIREITO SIMPLES. AF_09/2020</t>
  </si>
  <si>
    <t>18,51</t>
  </si>
  <si>
    <t>92767</t>
  </si>
  <si>
    <t>ARMAÇÃO DE LAJE DE ESTRUTURA CONVENCIONAL DE CONCRETO ARMADO UTILIZANDO AÇO CA-60 DE 4,2 MM - MONTAGEM. AF_06/2022</t>
  </si>
  <si>
    <t>0,9910000</t>
  </si>
  <si>
    <t>18,56</t>
  </si>
  <si>
    <t>103674</t>
  </si>
  <si>
    <t>CONCRETAGEM DE VIGAS E LAJES, FCK=25 MPA, PARA LAJES PREMOLDADAS COM USO DE BOMBA - LANÇAMENTO, ADENSAMENTO E ACABAMENTO. AF_02/2022</t>
  </si>
  <si>
    <t>0,0440000</t>
  </si>
  <si>
    <t>776,51</t>
  </si>
  <si>
    <t>33,78</t>
  </si>
  <si>
    <t>41,0912190</t>
  </si>
  <si>
    <t>48,42</t>
  </si>
  <si>
    <t>58,8844236</t>
  </si>
  <si>
    <t>0,0121787</t>
  </si>
  <si>
    <t>7271</t>
  </si>
  <si>
    <t>BLOCO CERAMICO / TIJOLO VAZADO PARA ALVENARIA DE VEDACAO, 8 FUROS NA HORIZONTAL, DE 9 X 19 X 19 CM (L XA X C)</t>
  </si>
  <si>
    <t>28,3100000</t>
  </si>
  <si>
    <t>1,08</t>
  </si>
  <si>
    <t>30,57</t>
  </si>
  <si>
    <t>34557</t>
  </si>
  <si>
    <t>TELA DE ACO SOLDADA GALVANIZADA/ZINCADA PARA ALVENARIA, FIO D = *1,20 A 1,70* MM, MALHA 15 X 15 MM, (C X L) *50 X 7,5* CM</t>
  </si>
  <si>
    <t>0,4200000</t>
  </si>
  <si>
    <t>3,61</t>
  </si>
  <si>
    <t>1,51</t>
  </si>
  <si>
    <t>37395</t>
  </si>
  <si>
    <t>PINO DE ACO COM FURO, HASTE = 27 MM (ACAO DIRETA)</t>
  </si>
  <si>
    <t>0,0050000</t>
  </si>
  <si>
    <t>40,33</t>
  </si>
  <si>
    <t>0,0091000</t>
  </si>
  <si>
    <t>4,89</t>
  </si>
  <si>
    <t>1,6100000</t>
  </si>
  <si>
    <t>32,16</t>
  </si>
  <si>
    <t>0,8050000</t>
  </si>
  <si>
    <t>12,89</t>
  </si>
  <si>
    <t>6,30</t>
  </si>
  <si>
    <t>13,1202691</t>
  </si>
  <si>
    <t>41,67</t>
  </si>
  <si>
    <t>86,7115225</t>
  </si>
  <si>
    <t>0,04</t>
  </si>
  <si>
    <t>0,0841042</t>
  </si>
  <si>
    <t>0,0060000</t>
  </si>
  <si>
    <t>6,0000000</t>
  </si>
  <si>
    <t>1,32</t>
  </si>
  <si>
    <t>87294</t>
  </si>
  <si>
    <t>ARGAMASSA TRAÇO 1:2:9 (EM VOLUME DE CIMENTO, CAL E AREIA MÉDIA ÚMIDA) PARA EMBOÇO/MASSA ÚNICA/ASSENTAMENTO DE ALVENARIA DE VEDAÇÃO, PREPARO MECÂNICO COM BETONEIRA 600 L. AF_08/2019</t>
  </si>
  <si>
    <t>0,0019000</t>
  </si>
  <si>
    <t>513,99</t>
  </si>
  <si>
    <t>0,0840000</t>
  </si>
  <si>
    <t>1,67</t>
  </si>
  <si>
    <t>0,1020000</t>
  </si>
  <si>
    <t>1,63</t>
  </si>
  <si>
    <t>92270</t>
  </si>
  <si>
    <t>FABRICAÇÃO DE FÔRMA PARA VIGAS, COM MADEIRA SERRADA, E = 25 MM. AF_09/2020</t>
  </si>
  <si>
    <t>0,1700000</t>
  </si>
  <si>
    <t>152,70</t>
  </si>
  <si>
    <t>25,95</t>
  </si>
  <si>
    <t>0,4900000</t>
  </si>
  <si>
    <t>7,36</t>
  </si>
  <si>
    <t>94970</t>
  </si>
  <si>
    <t>CONCRETO FCK = 20MPA, TRAÇO 1:2,7:3 (EM MASSA SECA DE CIMENTO/ AREIA MÉDIA/ BRITA 1) - PREPARO MECÂNICO COM BETONEIRA 600 L. AF_05/2021</t>
  </si>
  <si>
    <t>0,0180000</t>
  </si>
  <si>
    <t>506,24</t>
  </si>
  <si>
    <t>9,11</t>
  </si>
  <si>
    <t>141,89</t>
  </si>
  <si>
    <t>15,2801285</t>
  </si>
  <si>
    <t>786,76</t>
  </si>
  <si>
    <t>84,7198715</t>
  </si>
  <si>
    <t>90806</t>
  </si>
  <si>
    <t>BATENTE PARA PORTA DE MADEIRA, FIXAÇÃO COM ARGAMASSA, PADRÃO MÉDIO - FORNECIMENTO E INSTALAÇÃO. AF_12/2019</t>
  </si>
  <si>
    <t>338,49</t>
  </si>
  <si>
    <t>91012</t>
  </si>
  <si>
    <t>PORTA DE MADEIRA PARA VERNIZ, SEMI-OCA (LEVE OU MÉDIA), 90X210CM, ESPESSURA DE 3,5CM, INCLUSO DOBRADIÇAS - FORNECIMENTO E INSTALAÇÃO. AF_12/2019</t>
  </si>
  <si>
    <t>489,29</t>
  </si>
  <si>
    <t>100659</t>
  </si>
  <si>
    <t>ALIZAR DE 5X1,5CM PARA PORTA FIXADO COM PREGOS, PADRÃO MÉDIO - FORNECIMENTO E INSTALAÇÃO. AF_12/2019</t>
  </si>
  <si>
    <t>10,2000000</t>
  </si>
  <si>
    <t>9,89</t>
  </si>
  <si>
    <t>100,87</t>
  </si>
  <si>
    <t>19,77</t>
  </si>
  <si>
    <t>18,5060376</t>
  </si>
  <si>
    <t>87,09</t>
  </si>
  <si>
    <t>81,4939624</t>
  </si>
  <si>
    <t>3080</t>
  </si>
  <si>
    <t>FECHADURA ESPELHO PARA PORTA EXTERNA, EM ACO INOX (MAQUINA, TESTA E CONTRA-TESTA) E EM ZAMAC (MACANETA, LINGUETA E TRINCOS) COM ACABAMENTO CROMADO, MAQUINA DE 40 MM, INCLUINDO CHAVE TIPO CILINDRO</t>
  </si>
  <si>
    <t>79,90</t>
  </si>
  <si>
    <t>88261</t>
  </si>
  <si>
    <t>CARPINTEIRO DE ESQUADRIA COM ENCARGOS COMPLEMENTARES</t>
  </si>
  <si>
    <t>1,0020000</t>
  </si>
  <si>
    <t>18,91</t>
  </si>
  <si>
    <t>18,94</t>
  </si>
  <si>
    <t>8,02</t>
  </si>
  <si>
    <t>139,03</t>
  </si>
  <si>
    <t>15,8560533</t>
  </si>
  <si>
    <t>737,84</t>
  </si>
  <si>
    <t>84,1439467</t>
  </si>
  <si>
    <t>91011</t>
  </si>
  <si>
    <t>PORTA DE MADEIRA PARA VERNIZ, SEMI-OCA (LEVE OU MÉDIA), 80X210CM, ESPESSURA DE 3,5CM, INCLUSO DOBRADIÇAS - FORNECIMENTO E INSTALAÇÃO. AF_12/2019</t>
  </si>
  <si>
    <t>439,48</t>
  </si>
  <si>
    <t>10,0000000</t>
  </si>
  <si>
    <t>98,90</t>
  </si>
  <si>
    <t>136,16</t>
  </si>
  <si>
    <t>16,8241872</t>
  </si>
  <si>
    <t>673,20</t>
  </si>
  <si>
    <t>83,1758128</t>
  </si>
  <si>
    <t>91010</t>
  </si>
  <si>
    <t>PORTA DE MADEIRA PARA VERNIZ, SEMI-OCA (LEVE OU MÉDIA), 70X210CM, ESPESSURA DE 3,5CM, INCLUSO DOBRADIÇAS - FORNECIMENTO E INSTALAÇÃO. AF_12/2019</t>
  </si>
  <si>
    <t>373,95</t>
  </si>
  <si>
    <t>9,8000000</t>
  </si>
  <si>
    <t>96,92</t>
  </si>
  <si>
    <t>10,62</t>
  </si>
  <si>
    <t>1,4270165</t>
  </si>
  <si>
    <t>733,70</t>
  </si>
  <si>
    <t>98,5729835</t>
  </si>
  <si>
    <t>4930</t>
  </si>
  <si>
    <t>PORTA DE ABRIR / GIRO, EM GRADIL FERRO, COM BARRA CHATA 3 CM X 1/4", COM REQUADRO E GUARNICAO - COMPLETO - ACABAMENTO NATURAL</t>
  </si>
  <si>
    <t>723,71</t>
  </si>
  <si>
    <t>0,4570000</t>
  </si>
  <si>
    <t>9,13</t>
  </si>
  <si>
    <t>0,2290000</t>
  </si>
  <si>
    <t>3,66</t>
  </si>
  <si>
    <t>88627</t>
  </si>
  <si>
    <t>ARGAMASSA TRAÇO 1:0,5:4,5 (EM VOLUME DE CIMENTO, CAL E AREIA MÉDIA ÚMIDA) PARA ASSENTAMENTO DE ALVENARIA, PREPARO MANUAL. AF_08/2019</t>
  </si>
  <si>
    <t>0,0120000</t>
  </si>
  <si>
    <t>652,11</t>
  </si>
  <si>
    <t>7,82</t>
  </si>
  <si>
    <t>219,60</t>
  </si>
  <si>
    <t>45,4502173</t>
  </si>
  <si>
    <t>263,58</t>
  </si>
  <si>
    <t>54,5497827</t>
  </si>
  <si>
    <t>7568</t>
  </si>
  <si>
    <t>BUCHA DE NYLON SEM ABA S10, COM PARAFUSO DE 6,10 X 65 MM EM ACO ZINCADO COM ROSCA SOBERBA, CABECA CHATA E FENDA PHILLIPS</t>
  </si>
  <si>
    <t>5,3330000</t>
  </si>
  <si>
    <t>0,73</t>
  </si>
  <si>
    <t>3,89</t>
  </si>
  <si>
    <t>11002</t>
  </si>
  <si>
    <t>ELETRODO REVESTIDO AWS - E6013, DIAMETRO IGUAL A 2,50 MM</t>
  </si>
  <si>
    <t>0,1150000</t>
  </si>
  <si>
    <t>27,99</t>
  </si>
  <si>
    <t>3,21</t>
  </si>
  <si>
    <t>34360</t>
  </si>
  <si>
    <t>PERFIL DE ALUMINIO ANODIZADO</t>
  </si>
  <si>
    <t>4,3270000</t>
  </si>
  <si>
    <t>41,05</t>
  </si>
  <si>
    <t>177,62</t>
  </si>
  <si>
    <t>88251</t>
  </si>
  <si>
    <t>7,2590000</t>
  </si>
  <si>
    <t>16,94</t>
  </si>
  <si>
    <t>122,96</t>
  </si>
  <si>
    <t>88315</t>
  </si>
  <si>
    <t>8,8370000</t>
  </si>
  <si>
    <t>175,50</t>
  </si>
  <si>
    <t>10,71</t>
  </si>
  <si>
    <t>2,7659409</t>
  </si>
  <si>
    <t>376,57</t>
  </si>
  <si>
    <t>97,2340591</t>
  </si>
  <si>
    <t>4377</t>
  </si>
  <si>
    <t>PARAFUSO DE ACO ZINCADO COM ROSCA SOBERBA, CABECA CHATA E FENDA SIMPLES, DIAMETRO 4,2 MM, COMPRIMENTO * 32 * MM</t>
  </si>
  <si>
    <t>9,2000000</t>
  </si>
  <si>
    <t>1,84</t>
  </si>
  <si>
    <t>36896</t>
  </si>
  <si>
    <t>JANELA DE CORRER, EM ALUMINIO PERFIL 25, 100 X 120 CM (A X L), 2 FLS MOVEIS,  SEM BANDEIRA, ACABAMENTO BRANCO OU BRILHANTE, BATENTE DE 6 A 7 CM, COM VIDRO, SEM GUARNICAO</t>
  </si>
  <si>
    <t>0,8333000</t>
  </si>
  <si>
    <t>425,99</t>
  </si>
  <si>
    <t>354,97</t>
  </si>
  <si>
    <t>39961</t>
  </si>
  <si>
    <t>SILICONE ACETICO USO GERAL INCOLOR 280 G</t>
  </si>
  <si>
    <t>0,6233000</t>
  </si>
  <si>
    <t>25,63</t>
  </si>
  <si>
    <t>15,97</t>
  </si>
  <si>
    <t>0,5190000</t>
  </si>
  <si>
    <t>10,36</t>
  </si>
  <si>
    <t>0,2590000</t>
  </si>
  <si>
    <t>4,14</t>
  </si>
  <si>
    <t>35,31</t>
  </si>
  <si>
    <t>4,7840342</t>
  </si>
  <si>
    <t>702,81</t>
  </si>
  <si>
    <t>95,2159658</t>
  </si>
  <si>
    <t>24,4000000</t>
  </si>
  <si>
    <t>4,88</t>
  </si>
  <si>
    <t>34381</t>
  </si>
  <si>
    <t>JANELA MAXIM AR, EM ALUMINIO PERFIL 25, 60 X 80 CM (A X L), ACABAMENTO BRANCO OU BRILHANTE, BATENTE DE 4 A 5 CM, COM VIDRO, SEM GUARNICAO/ALIZAR</t>
  </si>
  <si>
    <t>2,0833000</t>
  </si>
  <si>
    <t>313,70</t>
  </si>
  <si>
    <t>653,53</t>
  </si>
  <si>
    <t>1,2467000</t>
  </si>
  <si>
    <t>31,95</t>
  </si>
  <si>
    <t>1,7070000</t>
  </si>
  <si>
    <t>34,10</t>
  </si>
  <si>
    <t>0,8530000</t>
  </si>
  <si>
    <t>13,66</t>
  </si>
  <si>
    <t>1,33</t>
  </si>
  <si>
    <t>34,3007915</t>
  </si>
  <si>
    <t>2,57</t>
  </si>
  <si>
    <t>65,6992085</t>
  </si>
  <si>
    <t>87313</t>
  </si>
  <si>
    <t>ARGAMASSA TRAÇO 1:3 (EM VOLUME DE CIMENTO E AREIA GROSSA ÚMIDA) PARA CHAPISCO CONVENCIONAL, PREPARO MECÂNICO COM BETONEIRA 400 L. AF_08/2019</t>
  </si>
  <si>
    <t>0,0042000</t>
  </si>
  <si>
    <t>573,10</t>
  </si>
  <si>
    <t>2,40</t>
  </si>
  <si>
    <t>0,0700000</t>
  </si>
  <si>
    <t>1,39</t>
  </si>
  <si>
    <t>0,0070000</t>
  </si>
  <si>
    <t>10,84</t>
  </si>
  <si>
    <t>33,5301429</t>
  </si>
  <si>
    <t>21,37</t>
  </si>
  <si>
    <t>66,0969547</t>
  </si>
  <si>
    <t>0,07</t>
  </si>
  <si>
    <t>0,2175264</t>
  </si>
  <si>
    <t>0,05</t>
  </si>
  <si>
    <t>0,1553760</t>
  </si>
  <si>
    <t>0,0376000</t>
  </si>
  <si>
    <t>20,21</t>
  </si>
  <si>
    <t>0,4700000</t>
  </si>
  <si>
    <t>9,39</t>
  </si>
  <si>
    <t>0,1710000</t>
  </si>
  <si>
    <t>2,73</t>
  </si>
  <si>
    <t>20,91</t>
  </si>
  <si>
    <t>29,6622196</t>
  </si>
  <si>
    <t>49,59</t>
  </si>
  <si>
    <t>70,3377804</t>
  </si>
  <si>
    <t>536</t>
  </si>
  <si>
    <t>REVESTIMENTO EM CERAMICA ESMALTADA EXTRA, PEI MENOR OU IGUAL A 3, FORMATO MENOR OU IGUAL A 2025 CM2</t>
  </si>
  <si>
    <t>1,0900000</t>
  </si>
  <si>
    <t>31,90</t>
  </si>
  <si>
    <t>34,77</t>
  </si>
  <si>
    <t>1381</t>
  </si>
  <si>
    <t>ARGAMASSA COLANTE AC I PARA CERAMICAS</t>
  </si>
  <si>
    <t>6,1400000</t>
  </si>
  <si>
    <t>1,00</t>
  </si>
  <si>
    <t>6,14</t>
  </si>
  <si>
    <t>34357</t>
  </si>
  <si>
    <t>REJUNTE CIMENTICIO, QUALQUER COR</t>
  </si>
  <si>
    <t>0,2200000</t>
  </si>
  <si>
    <t>5,87</t>
  </si>
  <si>
    <t>1,29</t>
  </si>
  <si>
    <t>1,0200000</t>
  </si>
  <si>
    <t>20,29</t>
  </si>
  <si>
    <t>0,5000000</t>
  </si>
  <si>
    <t>8,01</t>
  </si>
  <si>
    <t>44,94</t>
  </si>
  <si>
    <t>4,2498865</t>
  </si>
  <si>
    <t>1.012,38</t>
  </si>
  <si>
    <t>95,7236345</t>
  </si>
  <si>
    <t>0,15</t>
  </si>
  <si>
    <t>0,0141852</t>
  </si>
  <si>
    <t>0,0122938</t>
  </si>
  <si>
    <t>131</t>
  </si>
  <si>
    <t>ADESIVO ESTRUTURAL A BASE DE RESINA EPOXI, BICOMPONENTE, PASTOSO (TIXOTROPICO)</t>
  </si>
  <si>
    <t>51,27</t>
  </si>
  <si>
    <t>27,17</t>
  </si>
  <si>
    <t>37596</t>
  </si>
  <si>
    <t>ARGAMASSA COLANTE TIPO AC III E</t>
  </si>
  <si>
    <t>3,52</t>
  </si>
  <si>
    <t>3,41</t>
  </si>
  <si>
    <t>44476</t>
  </si>
  <si>
    <t>DIVISORIA EM GRANITO, COM DUAS FACES POLIDAS, TIPO ANDORINHA/ QUARTZ/ CASTELO/ CORUMBA OU OUTROS EQUIVALENTES DA REGIAO, E=  *3,0*  CM</t>
  </si>
  <si>
    <t>920,12</t>
  </si>
  <si>
    <t>966,12</t>
  </si>
  <si>
    <t>88274</t>
  </si>
  <si>
    <t>MARMORISTA/GRANITEIRO COM ENCARGOS COMPLEMENTARES</t>
  </si>
  <si>
    <t>1,4050000</t>
  </si>
  <si>
    <t>27,95</t>
  </si>
  <si>
    <t>0,7020000</t>
  </si>
  <si>
    <t>11,24</t>
  </si>
  <si>
    <t>0,0890000</t>
  </si>
  <si>
    <t>1,50</t>
  </si>
  <si>
    <t>1,3160000</t>
  </si>
  <si>
    <t>33,45</t>
  </si>
  <si>
    <t>3,4433772</t>
  </si>
  <si>
    <t>938,05</t>
  </si>
  <si>
    <t>96,5566228</t>
  </si>
  <si>
    <t>4823</t>
  </si>
  <si>
    <t>MASSA PLASTICA PARA MARMORE/GRANITO</t>
  </si>
  <si>
    <t>0,5228000</t>
  </si>
  <si>
    <t>61,24</t>
  </si>
  <si>
    <t>32,01</t>
  </si>
  <si>
    <t>4,38</t>
  </si>
  <si>
    <t>11795</t>
  </si>
  <si>
    <t>GRANITO PARA BANCADA, POLIDO, TIPO ANDORINHA/ QUARTZ/ CASTELO/ CORUMBA OU OUTROS EQUIVALENTES DA REGIAO, E=  *2,5* CM</t>
  </si>
  <si>
    <t>1,0050000</t>
  </si>
  <si>
    <t>830,18</t>
  </si>
  <si>
    <t>834,33</t>
  </si>
  <si>
    <t>37329</t>
  </si>
  <si>
    <t>0,0211000</t>
  </si>
  <si>
    <t>123,67</t>
  </si>
  <si>
    <t>2,60</t>
  </si>
  <si>
    <t>37591</t>
  </si>
  <si>
    <t>SUPORTE MAO-FRANCESA EM ACO, ABAS IGUAIS 40 CM, CAPACIDADE MINIMA 70 KG, BRANCO</t>
  </si>
  <si>
    <t>2,0000000</t>
  </si>
  <si>
    <t>26,35</t>
  </si>
  <si>
    <t>52,70</t>
  </si>
  <si>
    <t>1,4944000</t>
  </si>
  <si>
    <t>29,73</t>
  </si>
  <si>
    <t>0,9834000</t>
  </si>
  <si>
    <t>15,75</t>
  </si>
  <si>
    <t>9,70</t>
  </si>
  <si>
    <t>17,4626058</t>
  </si>
  <si>
    <t>45,86</t>
  </si>
  <si>
    <t>82,5373942</t>
  </si>
  <si>
    <t>1287</t>
  </si>
  <si>
    <t>PISO EM CERAMICA ESMALTADA EXTRA, PEI MAIOR OU IGUAL A 4, FORMATO MENOR OU IGUAL A 2025 CM2</t>
  </si>
  <si>
    <t>1,0700000</t>
  </si>
  <si>
    <t>32,90</t>
  </si>
  <si>
    <t>35,20</t>
  </si>
  <si>
    <t>0,1900000</t>
  </si>
  <si>
    <t>1,11</t>
  </si>
  <si>
    <t>9,75</t>
  </si>
  <si>
    <t>0,2100000</t>
  </si>
  <si>
    <t>1,45</t>
  </si>
  <si>
    <t>18,1818181</t>
  </si>
  <si>
    <t>6,53</t>
  </si>
  <si>
    <t>81,8181819</t>
  </si>
  <si>
    <t>0,1500000</t>
  </si>
  <si>
    <t>0,6030000</t>
  </si>
  <si>
    <t>0,60</t>
  </si>
  <si>
    <t>0,49</t>
  </si>
  <si>
    <t>0,0740000</t>
  </si>
  <si>
    <t>1,47</t>
  </si>
  <si>
    <t>0,0310000</t>
  </si>
  <si>
    <t>136,00</t>
  </si>
  <si>
    <t>17,4929552</t>
  </si>
  <si>
    <t>638,83</t>
  </si>
  <si>
    <t>82,1686376</t>
  </si>
  <si>
    <t>1,24</t>
  </si>
  <si>
    <t>0,1595532</t>
  </si>
  <si>
    <t>0,1788540</t>
  </si>
  <si>
    <t>0,0213000</t>
  </si>
  <si>
    <t>0,16</t>
  </si>
  <si>
    <t>4509</t>
  </si>
  <si>
    <t>SARRAFO *2,5 X 10* CM EM PINUS, MISTA OU EQUIVALENTE DA REGIAO - BRUTA</t>
  </si>
  <si>
    <t>3,1250000</t>
  </si>
  <si>
    <t>5,89</t>
  </si>
  <si>
    <t>18,40</t>
  </si>
  <si>
    <t>2,5000000</t>
  </si>
  <si>
    <t>10,15</t>
  </si>
  <si>
    <t>5068</t>
  </si>
  <si>
    <t>PREGO DE ACO POLIDO COM CABECA 17 X 21 (2 X 11)</t>
  </si>
  <si>
    <t>0,2994000</t>
  </si>
  <si>
    <t>1,6268000</t>
  </si>
  <si>
    <t>32,11</t>
  </si>
  <si>
    <t>1,4149000</t>
  </si>
  <si>
    <t>28,26</t>
  </si>
  <si>
    <t>3,0417000</t>
  </si>
  <si>
    <t>48,72</t>
  </si>
  <si>
    <t>94964</t>
  </si>
  <si>
    <t>CONCRETO FCK = 20MPA, TRAÇO 1:2,7:3 (EM MASSA SECA DE CIMENTO/ AREIA MÉDIA/ BRITA 1) - PREPARO MECÂNICO COM BETONEIRA 400 L. AF_05/2021</t>
  </si>
  <si>
    <t>1,2315000</t>
  </si>
  <si>
    <t>513,02</t>
  </si>
  <si>
    <t>631,78</t>
  </si>
  <si>
    <t>11,26</t>
  </si>
  <si>
    <t>8,3382701</t>
  </si>
  <si>
    <t>123,83</t>
  </si>
  <si>
    <t>91,6617299</t>
  </si>
  <si>
    <t>20232</t>
  </si>
  <si>
    <t>SOLEIRA EM GRANITO, POLIDO, TIPO ANDORINHA/ QUARTZ/ CASTELO/ CORUMBA OU OUTROS EQUIVALENTES DA REGIAO, L= *15* CM, E=  *2,0* CM</t>
  </si>
  <si>
    <t>115,88</t>
  </si>
  <si>
    <t>37595</t>
  </si>
  <si>
    <t>ARGAMASSA COLANTE TIPO AC III</t>
  </si>
  <si>
    <t>1,2900000</t>
  </si>
  <si>
    <t>3,07</t>
  </si>
  <si>
    <t>3,96</t>
  </si>
  <si>
    <t>0,5470000</t>
  </si>
  <si>
    <t>10,88</t>
  </si>
  <si>
    <t>0,2730000</t>
  </si>
  <si>
    <t>4,37</t>
  </si>
  <si>
    <t>9,02</t>
  </si>
  <si>
    <t>4,3695199</t>
  </si>
  <si>
    <t>197,48</t>
  </si>
  <si>
    <t>95,6304801</t>
  </si>
  <si>
    <t>0,2400000</t>
  </si>
  <si>
    <t>1,2150000</t>
  </si>
  <si>
    <t>3,73</t>
  </si>
  <si>
    <t>38186</t>
  </si>
  <si>
    <t>PISO TATIL DE ALERTA OU DIRECIONAL, DE BORRACHA, COLORIDO, 25 X 25 CM, E = 12 MM, PARA ARGAMASSA</t>
  </si>
  <si>
    <t>0,2500000</t>
  </si>
  <si>
    <t>761,33</t>
  </si>
  <si>
    <t>190,33</t>
  </si>
  <si>
    <t>0,4370000</t>
  </si>
  <si>
    <t>8,73</t>
  </si>
  <si>
    <t>0,2180000</t>
  </si>
  <si>
    <t>3,49</t>
  </si>
  <si>
    <t>77,59</t>
  </si>
  <si>
    <t>3,2401800</t>
  </si>
  <si>
    <t>2.317,09</t>
  </si>
  <si>
    <t>96,7598200</t>
  </si>
  <si>
    <t>3104</t>
  </si>
  <si>
    <t>CONJ. DE FERRAGENS PARA PORTA DE VIDRO TEMPERADO, EM ZAMAC CROMADO, CONTEMPLANDO DOBRADICA INF., DOBRADICA SUP., PIVO PARA DOBRADICA INF., PIVO PARA DOBRADICA SUP., FECHADURA CENTRAL EM ZAMC. CROMADO, CONTRA FECHADURA DE PRESSAO</t>
  </si>
  <si>
    <t>184,16</t>
  </si>
  <si>
    <t>5031</t>
  </si>
  <si>
    <t>VIDRO TEMPERADO INCOLOR PARA PORTA DE ABRIR, E = 10 MM (SEM FERRAGENS E SEM COLOCACAO)</t>
  </si>
  <si>
    <t>1,8900000</t>
  </si>
  <si>
    <t>587,00</t>
  </si>
  <si>
    <t>1.109,43</t>
  </si>
  <si>
    <t>11499</t>
  </si>
  <si>
    <t>MOLA HIDRAULICA DE PISO, PARA PORTAS DE ATE 1100 MM E PESO DE ATE 120 KG, COM CORPO EM ACO INOX</t>
  </si>
  <si>
    <t>992,44</t>
  </si>
  <si>
    <t>3,1620000</t>
  </si>
  <si>
    <t>50,65</t>
  </si>
  <si>
    <t>88325</t>
  </si>
  <si>
    <t>VIDRACEIRO COM ENCARGOS COMPLEMENTARES</t>
  </si>
  <si>
    <t>3,2530000</t>
  </si>
  <si>
    <t>17,83</t>
  </si>
  <si>
    <t>58,00</t>
  </si>
  <si>
    <t>11,41</t>
  </si>
  <si>
    <t>2,0471508</t>
  </si>
  <si>
    <t>546,04</t>
  </si>
  <si>
    <t>97,9528492</t>
  </si>
  <si>
    <t>11189</t>
  </si>
  <si>
    <t>VIDRO LISO FUME E = 6MM - SEM COLOCACAO</t>
  </si>
  <si>
    <t>466,66</t>
  </si>
  <si>
    <t>20259</t>
  </si>
  <si>
    <t>PERFIL DE BORRACHA EPDM MACICO *12 X 15* MM PARA ESQUADRIAS</t>
  </si>
  <si>
    <t>4,6090000</t>
  </si>
  <si>
    <t>13,20</t>
  </si>
  <si>
    <t>60,83</t>
  </si>
  <si>
    <t>39432</t>
  </si>
  <si>
    <t>FITA DE PAPEL REFORCADA COM LAMINA DE METAL PARA REFORCO DE CANTOS DE CHAPA DE GESSO PARA DRYWALL</t>
  </si>
  <si>
    <t>4,0360000</t>
  </si>
  <si>
    <t>3,46</t>
  </si>
  <si>
    <t>13,96</t>
  </si>
  <si>
    <t>0,4660000</t>
  </si>
  <si>
    <t>7,46</t>
  </si>
  <si>
    <t>0,4790000</t>
  </si>
  <si>
    <t>8,54</t>
  </si>
  <si>
    <t>33,81</t>
  </si>
  <si>
    <t>5,3074423</t>
  </si>
  <si>
    <t>603,29</t>
  </si>
  <si>
    <t>94,6925577</t>
  </si>
  <si>
    <t>10507</t>
  </si>
  <si>
    <t>VIDRO TEMPERADO INCOLOR E = 10 MM, SEM COLOCACAO</t>
  </si>
  <si>
    <t>542,71</t>
  </si>
  <si>
    <t>1,7050000</t>
  </si>
  <si>
    <t>0,24</t>
  </si>
  <si>
    <t>0,40</t>
  </si>
  <si>
    <t>0,7480000</t>
  </si>
  <si>
    <t>30,70</t>
  </si>
  <si>
    <t>2,3220000</t>
  </si>
  <si>
    <t>8,03</t>
  </si>
  <si>
    <t>0,3090000</t>
  </si>
  <si>
    <t>7,91</t>
  </si>
  <si>
    <t>1,3780000</t>
  </si>
  <si>
    <t>22,07</t>
  </si>
  <si>
    <t>1,4180000</t>
  </si>
  <si>
    <t>25,28</t>
  </si>
  <si>
    <t>5,39</t>
  </si>
  <si>
    <t>24,7242647</t>
  </si>
  <si>
    <t>16,43</t>
  </si>
  <si>
    <t>75,2757353</t>
  </si>
  <si>
    <t>38877</t>
  </si>
  <si>
    <t>MASSA PREMIUM PARA TEXTURA LISA DE BASE ACRILICA, USO INTERNO E EXTERNO</t>
  </si>
  <si>
    <t>1,9380000</t>
  </si>
  <si>
    <t>7,35</t>
  </si>
  <si>
    <t>14,24</t>
  </si>
  <si>
    <t>88310</t>
  </si>
  <si>
    <t>PINTOR COM ENCARGOS COMPLEMENTARES</t>
  </si>
  <si>
    <t>0,3030000</t>
  </si>
  <si>
    <t>21,05</t>
  </si>
  <si>
    <t>6,37</t>
  </si>
  <si>
    <t>0,0760000</t>
  </si>
  <si>
    <t>1,21</t>
  </si>
  <si>
    <t>3,58</t>
  </si>
  <si>
    <t>23,5955056</t>
  </si>
  <si>
    <t>76,4044944</t>
  </si>
  <si>
    <t>7356</t>
  </si>
  <si>
    <t>TINTA LATEX ACRILICA PREMIUM, COR BRANCO FOSCO</t>
  </si>
  <si>
    <t>0,3300000</t>
  </si>
  <si>
    <t>30,79</t>
  </si>
  <si>
    <t>10,16</t>
  </si>
  <si>
    <t>0,1870000</t>
  </si>
  <si>
    <t>3,93</t>
  </si>
  <si>
    <t>0,0690000</t>
  </si>
  <si>
    <t>5,96</t>
  </si>
  <si>
    <t>39,2338177</t>
  </si>
  <si>
    <t>9,24</t>
  </si>
  <si>
    <t>60,7661823</t>
  </si>
  <si>
    <t>3767</t>
  </si>
  <si>
    <t>LIXA EM FOLHA PARA PAREDE OU MADEIRA, NUMERO 120, COR VERMELHA</t>
  </si>
  <si>
    <t>0,1000000</t>
  </si>
  <si>
    <t>0,14</t>
  </si>
  <si>
    <t>43626</t>
  </si>
  <si>
    <t>MASSA CORRIDA PARA SUPERFICIES DE AMBIENTES INTERNOS</t>
  </si>
  <si>
    <t>1,5550200</t>
  </si>
  <si>
    <t>4,30</t>
  </si>
  <si>
    <t>6,68</t>
  </si>
  <si>
    <t>0,3120000</t>
  </si>
  <si>
    <t>6,56</t>
  </si>
  <si>
    <t>0,1140000</t>
  </si>
  <si>
    <t>5,51</t>
  </si>
  <si>
    <t>27,6243093</t>
  </si>
  <si>
    <t>14,44</t>
  </si>
  <si>
    <t>72,3756907</t>
  </si>
  <si>
    <t>0,72</t>
  </si>
  <si>
    <t>43652</t>
  </si>
  <si>
    <t>MASSA PARA MADEIRA - INTERIOR E EXTERIOR</t>
  </si>
  <si>
    <t>0,6639840</t>
  </si>
  <si>
    <t>17,33</t>
  </si>
  <si>
    <t>11,50</t>
  </si>
  <si>
    <t>0,3674000</t>
  </si>
  <si>
    <t>7,73</t>
  </si>
  <si>
    <t>5,71</t>
  </si>
  <si>
    <t>42,4422933</t>
  </si>
  <si>
    <t>57,5577067</t>
  </si>
  <si>
    <t>5318</t>
  </si>
  <si>
    <t>DILUENTE AGUARRAS</t>
  </si>
  <si>
    <t>17,98</t>
  </si>
  <si>
    <t>0,25</t>
  </si>
  <si>
    <t>7311</t>
  </si>
  <si>
    <t>TINTA ESMALTE SINTETICO PREMIUM ACETINADO</t>
  </si>
  <si>
    <t>0,1403000</t>
  </si>
  <si>
    <t>37,15</t>
  </si>
  <si>
    <t>5,21</t>
  </si>
  <si>
    <t>0,3805000</t>
  </si>
  <si>
    <t>8,00</t>
  </si>
  <si>
    <t>10,18</t>
  </si>
  <si>
    <t>52,9442418</t>
  </si>
  <si>
    <t>9,03</t>
  </si>
  <si>
    <t>47,0557582</t>
  </si>
  <si>
    <t>0,0127000</t>
  </si>
  <si>
    <t>0,1274000</t>
  </si>
  <si>
    <t>4,73</t>
  </si>
  <si>
    <t>0,6779000</t>
  </si>
  <si>
    <t>14,26</t>
  </si>
  <si>
    <t>1,65</t>
  </si>
  <si>
    <t>46,0227272</t>
  </si>
  <si>
    <t>1,94</t>
  </si>
  <si>
    <t>53,9772728</t>
  </si>
  <si>
    <t>7348</t>
  </si>
  <si>
    <t>TINTA ACRILICA PREMIUM PARA PISO</t>
  </si>
  <si>
    <t>0,0430000</t>
  </si>
  <si>
    <t>20,65</t>
  </si>
  <si>
    <t>0,88</t>
  </si>
  <si>
    <t>12815</t>
  </si>
  <si>
    <t>FITA CREPE ROLO DE 25 MM X 50 M</t>
  </si>
  <si>
    <t>10,48</t>
  </si>
  <si>
    <t>0,41</t>
  </si>
  <si>
    <t>0,0830000</t>
  </si>
  <si>
    <t>1,74</t>
  </si>
  <si>
    <t>0,0350000</t>
  </si>
  <si>
    <t>ESQUADRIAS E REVESTIMENTOS</t>
  </si>
  <si>
    <t>5,3370013</t>
  </si>
  <si>
    <t>34,49</t>
  </si>
  <si>
    <t>94,6629987</t>
  </si>
  <si>
    <t>1019</t>
  </si>
  <si>
    <t>CABO DE COBRE, FLEXIVEL, CLASSE 4 OU 5, ISOLACAO EM PVC/A, ANTICHAMA BWF-B, COBERTURA PVC-ST1, ANTICHAMA BWF-B, 1 CONDUTOR, 0,6/1 KV, SECAO NOMINAL 35 MM2</t>
  </si>
  <si>
    <t>1,0150000</t>
  </si>
  <si>
    <t>33,27</t>
  </si>
  <si>
    <t>33,76</t>
  </si>
  <si>
    <t>21127</t>
  </si>
  <si>
    <t>0,0090000</t>
  </si>
  <si>
    <t>3,97</t>
  </si>
  <si>
    <t>0,0697000</t>
  </si>
  <si>
    <t>17,23</t>
  </si>
  <si>
    <t>1,20</t>
  </si>
  <si>
    <t>20,71</t>
  </si>
  <si>
    <t>1,44</t>
  </si>
  <si>
    <t>6,4627151</t>
  </si>
  <si>
    <t>24,52</t>
  </si>
  <si>
    <t>93,5372849</t>
  </si>
  <si>
    <t>996</t>
  </si>
  <si>
    <t>CABO DE COBRE, FLEXIVEL, CLASSE 4 OU 5, ISOLACAO EM PVC/A, ANTICHAMA BWF-B, COBERTURA PVC-ST1, ANTICHAMA BWF-B, 1 CONDUTOR, 0,6/1 KV, SECAO NOMINAL 25 MM2</t>
  </si>
  <si>
    <t>23,54</t>
  </si>
  <si>
    <t>23,89</t>
  </si>
  <si>
    <t>0,0608000</t>
  </si>
  <si>
    <t>1,25</t>
  </si>
  <si>
    <t>0,34</t>
  </si>
  <si>
    <t>2,2486772</t>
  </si>
  <si>
    <t>14,84</t>
  </si>
  <si>
    <t>97,7513228</t>
  </si>
  <si>
    <t>979</t>
  </si>
  <si>
    <t>CABO DE COBRE, FLEXIVEL, CLASSE 4 OU 5, ISOLACAO EM PVC/A, ANTICHAMA BWF-B, 1 CONDUTOR, 450/750 V, SECAO NOMINAL 16 MM2</t>
  </si>
  <si>
    <t>1,0270000</t>
  </si>
  <si>
    <t>14,29</t>
  </si>
  <si>
    <t>14,67</t>
  </si>
  <si>
    <t>0,0100000</t>
  </si>
  <si>
    <t>0,0130000</t>
  </si>
  <si>
    <t>0,23</t>
  </si>
  <si>
    <t>2,1800947</t>
  </si>
  <si>
    <t>10,40</t>
  </si>
  <si>
    <t>97,8199053</t>
  </si>
  <si>
    <t>980</t>
  </si>
  <si>
    <t>CABO DE COBRE, FLEXIVEL, CLASSE 4 OU 5, ISOLACAO EM PVC/A, ANTICHAMA BWF-B, 1 CONDUTOR, 450/750 V, SECAO NOMINAL 10 MM2</t>
  </si>
  <si>
    <t>10,00</t>
  </si>
  <si>
    <t>10,27</t>
  </si>
  <si>
    <t>17,6687116</t>
  </si>
  <si>
    <t>6,76</t>
  </si>
  <si>
    <t>82,3312884</t>
  </si>
  <si>
    <t>982</t>
  </si>
  <si>
    <t>CABO DE COBRE, FLEXIVEL, CLASSE 4 OU 5, ISOLACAO EM PVC/A, ANTICHAMA BWF-B, 1 CONDUTOR, 450/750 V, SECAO NOMINAL 6 MM2</t>
  </si>
  <si>
    <t>5,23</t>
  </si>
  <si>
    <t>6,22</t>
  </si>
  <si>
    <t>0,0520000</t>
  </si>
  <si>
    <t>1,07</t>
  </si>
  <si>
    <t>18,9003436</t>
  </si>
  <si>
    <t>4,76</t>
  </si>
  <si>
    <t>81,0996564</t>
  </si>
  <si>
    <t>981</t>
  </si>
  <si>
    <t>CABO DE COBRE, FLEXIVEL, CLASSE 4 OU 5, ISOLACAO EM PVC/A, ANTICHAMA BWF-B, 1 CONDUTOR, 450/750 V, SECAO NOMINAL 4 MM2</t>
  </si>
  <si>
    <t>3,64</t>
  </si>
  <si>
    <t>4,33</t>
  </si>
  <si>
    <t>0,68</t>
  </si>
  <si>
    <t>0,82</t>
  </si>
  <si>
    <t>0,83</t>
  </si>
  <si>
    <t>22,1024258</t>
  </si>
  <si>
    <t>2,93</t>
  </si>
  <si>
    <t>77,8975742</t>
  </si>
  <si>
    <t>1014</t>
  </si>
  <si>
    <t>CABO DE COBRE, FLEXIVEL, CLASSE 4 OU 5, ISOLACAO EM PVC/A, ANTICHAMA BWF-B, 1 CONDUTOR, 450/750 V, SECAO NOMINAL 2,5 MM2</t>
  </si>
  <si>
    <t>2,19</t>
  </si>
  <si>
    <t>0,0300000</t>
  </si>
  <si>
    <t>0,51</t>
  </si>
  <si>
    <t>0,67</t>
  </si>
  <si>
    <t>26,2096774</t>
  </si>
  <si>
    <t>1,90</t>
  </si>
  <si>
    <t>73,7903226</t>
  </si>
  <si>
    <t>1013</t>
  </si>
  <si>
    <t>CABO DE COBRE, FLEXIVEL, CLASSE 4 OU 5, ISOLACAO EM PVC/A, ANTICHAMA BWF-B, 1 CONDUTOR, 450/750 V, SECAO NOMINAL 1,5 MM2</t>
  </si>
  <si>
    <t>1,38</t>
  </si>
  <si>
    <t>1,64</t>
  </si>
  <si>
    <t>0,0240000</t>
  </si>
  <si>
    <t>0,93</t>
  </si>
  <si>
    <t>1,6004130</t>
  </si>
  <si>
    <t>57,24</t>
  </si>
  <si>
    <t>98,3995870</t>
  </si>
  <si>
    <t>867</t>
  </si>
  <si>
    <t>CABO DE COBRE NU 50 MM2 MEIO-DURO</t>
  </si>
  <si>
    <t>1,1000000</t>
  </si>
  <si>
    <t>51,73</t>
  </si>
  <si>
    <t>56,90</t>
  </si>
  <si>
    <t>0,0337000</t>
  </si>
  <si>
    <t>0,58</t>
  </si>
  <si>
    <t>13,35</t>
  </si>
  <si>
    <t>70,0899948</t>
  </si>
  <si>
    <t>23,0280571</t>
  </si>
  <si>
    <t>6,8819481</t>
  </si>
  <si>
    <t>5795</t>
  </si>
  <si>
    <t>MARTELETE OU ROMPEDOR PNEUMÁTICO MANUAL, 28 KG, COM SILENCIADOR - CHP DIURNO. AF_07/2016</t>
  </si>
  <si>
    <t>0,1570000</t>
  </si>
  <si>
    <t>16,91</t>
  </si>
  <si>
    <t>2,65</t>
  </si>
  <si>
    <t>5952</t>
  </si>
  <si>
    <t>MARTELETE OU ROMPEDOR PNEUMÁTICO MANUAL, 28 KG, COM SILENCIADOR - CHI DIURNO. AF_07/2016</t>
  </si>
  <si>
    <t>0,3460000</t>
  </si>
  <si>
    <t>14,73</t>
  </si>
  <si>
    <t>5,09</t>
  </si>
  <si>
    <t>88248</t>
  </si>
  <si>
    <t>AUXILIAR DE ENCANADOR OU BOMBEIRO HIDRÁULICO COM ENCARGOS COMPLEMENTARES</t>
  </si>
  <si>
    <t>0,0790000</t>
  </si>
  <si>
    <t>16,45</t>
  </si>
  <si>
    <t>0,5030000</t>
  </si>
  <si>
    <t>9,99</t>
  </si>
  <si>
    <t>3,87</t>
  </si>
  <si>
    <t>76,5060241</t>
  </si>
  <si>
    <t>1,18</t>
  </si>
  <si>
    <t>23,4939759</t>
  </si>
  <si>
    <t>0,2160000</t>
  </si>
  <si>
    <t>4,47</t>
  </si>
  <si>
    <t>4,23</t>
  </si>
  <si>
    <t>22,2926571</t>
  </si>
  <si>
    <t>14,78</t>
  </si>
  <si>
    <t>77,7073429</t>
  </si>
  <si>
    <t>2442</t>
  </si>
  <si>
    <t>ELETRODUTO/DUTO PEAD FLEXIVEL PAREDE SIMPLES, CORRUGACAO HELICOIDAL, COR PRETA, SEM ROSCA, DE 3",  PARA CABEAMENTO SUBTERRANEO (NBR 15715)</t>
  </si>
  <si>
    <t>12,09</t>
  </si>
  <si>
    <t>13,29</t>
  </si>
  <si>
    <t>0,1511000</t>
  </si>
  <si>
    <t>3,12</t>
  </si>
  <si>
    <t>50,6918239</t>
  </si>
  <si>
    <t>49,3081761</t>
  </si>
  <si>
    <t>2688</t>
  </si>
  <si>
    <t>ELETRODUTO PVC FLEXIVEL CORRUGADO, COR AMARELA, DE 25 MM</t>
  </si>
  <si>
    <t>1,0170000</t>
  </si>
  <si>
    <t>2,58</t>
  </si>
  <si>
    <t>0,1440000</t>
  </si>
  <si>
    <t>2,48</t>
  </si>
  <si>
    <t>2,98</t>
  </si>
  <si>
    <t>4,78</t>
  </si>
  <si>
    <t>42,1238938</t>
  </si>
  <si>
    <t>6,58</t>
  </si>
  <si>
    <t>57,8761062</t>
  </si>
  <si>
    <t>2674</t>
  </si>
  <si>
    <t>ELETRODUTO DE PVC RIGIDO ROSCAVEL DE 3/4 ", SEM LUVA</t>
  </si>
  <si>
    <t>4,92</t>
  </si>
  <si>
    <t>2,92</t>
  </si>
  <si>
    <t>9,65</t>
  </si>
  <si>
    <t>36,5742499</t>
  </si>
  <si>
    <t>16,75</t>
  </si>
  <si>
    <t>63,4257501</t>
  </si>
  <si>
    <t>2559</t>
  </si>
  <si>
    <t>CONDULETE DE ALUMINIO TIPO C, PARA ELETRODUTO ROSCAVEL DE 3/4", COM TAMPA CEGA</t>
  </si>
  <si>
    <t>12,90</t>
  </si>
  <si>
    <t>0,48</t>
  </si>
  <si>
    <t>0,3434000</t>
  </si>
  <si>
    <t>5,91</t>
  </si>
  <si>
    <t>7,11</t>
  </si>
  <si>
    <t>13,45</t>
  </si>
  <si>
    <t>37,2189841</t>
  </si>
  <si>
    <t>22,70</t>
  </si>
  <si>
    <t>62,7810159</t>
  </si>
  <si>
    <t>91946</t>
  </si>
  <si>
    <t>SUPORTE PARAFUSADO COM PLACA DE ENCAIXE 4" X 2" MÉDIO (1,30 M DO PISO) PARA PONTO ELÉTRICO - FORNECIMENTO E INSTALAÇÃO. AF_12/2015</t>
  </si>
  <si>
    <t>6,54</t>
  </si>
  <si>
    <t>92006</t>
  </si>
  <si>
    <t>TOMADA BAIXA DE EMBUTIR (2 MÓDULOS), 2P+T 10 A, SEM SUPORTE E SEM PLACA - FORNECIMENTO E INSTALAÇÃO. AF_12/2015</t>
  </si>
  <si>
    <t>29,61</t>
  </si>
  <si>
    <t>17,56</t>
  </si>
  <si>
    <t>42,1356421</t>
  </si>
  <si>
    <t>24,13</t>
  </si>
  <si>
    <t>57,8643579</t>
  </si>
  <si>
    <t>92002</t>
  </si>
  <si>
    <t>TOMADA MÉDIA DE EMBUTIR (2 MÓDULOS), 2P+T 10 A, SEM SUPORTE E SEM PLACA - FORNECIMENTO E INSTALAÇÃO. AF_12/2015</t>
  </si>
  <si>
    <t>35,15</t>
  </si>
  <si>
    <t>38,4885764</t>
  </si>
  <si>
    <t>28,07</t>
  </si>
  <si>
    <t>61,5114236</t>
  </si>
  <si>
    <t>92003</t>
  </si>
  <si>
    <t>TOMADA MÉDIA DE EMBUTIR (2 MÓDULOS), 2P+T 20 A, SEM SUPORTE E SEM PLACA - FORNECIMENTO E INSTALAÇÃO. AF_12/2015</t>
  </si>
  <si>
    <t>39,09</t>
  </si>
  <si>
    <t>15,91</t>
  </si>
  <si>
    <t>49,1173737</t>
  </si>
  <si>
    <t>16,49</t>
  </si>
  <si>
    <t>50,8826263</t>
  </si>
  <si>
    <t>91990</t>
  </si>
  <si>
    <t>TOMADA ALTA DE EMBUTIR (1 MÓDULO), 2P+T 10 A, SEM SUPORTE E SEM PLACA - FORNECIMENTO E INSTALAÇÃO. AF_12/2015</t>
  </si>
  <si>
    <t>25,86</t>
  </si>
  <si>
    <t>8,27</t>
  </si>
  <si>
    <t>38,9334591</t>
  </si>
  <si>
    <t>12,99</t>
  </si>
  <si>
    <t>61,0665409</t>
  </si>
  <si>
    <t>91952</t>
  </si>
  <si>
    <t>INTERRUPTOR SIMPLES (1 MÓDULO), 10A/250V, SEM SUPORTE E SEM PLACA - FORNECIMENTO E INSTALAÇÃO. AF_12/2015</t>
  </si>
  <si>
    <t>14,72</t>
  </si>
  <si>
    <t>40,1650618</t>
  </si>
  <si>
    <t>59,8349382</t>
  </si>
  <si>
    <t>91960</t>
  </si>
  <si>
    <t>INTERRUPTOR PARALELO (2 MÓDULOS), 10A/250V, SEM SUPORTE E SEM PLACA - FORNECIMENTO E INSTALAÇÃO. AF_12/2015</t>
  </si>
  <si>
    <t>37,19</t>
  </si>
  <si>
    <t>19,87</t>
  </si>
  <si>
    <t>38,8366627</t>
  </si>
  <si>
    <t>31,30</t>
  </si>
  <si>
    <t>61,1633373</t>
  </si>
  <si>
    <t>91964</t>
  </si>
  <si>
    <t>INTERRUPTOR SIMPLES (2 MÓDULOS) COM INTERRUPTOR PARALELO (1 MÓDULO), 10A/250V, SEM SUPORTE E SEM PLACA - FORNECIMENTO E INSTALAÇÃO. AF_12/2015</t>
  </si>
  <si>
    <t>44,63</t>
  </si>
  <si>
    <t>3,74</t>
  </si>
  <si>
    <t>16,6074600</t>
  </si>
  <si>
    <t>18,81</t>
  </si>
  <si>
    <t>83,3925400</t>
  </si>
  <si>
    <t>38774</t>
  </si>
  <si>
    <t>LUMINARIA DE EMERGENCIA 30 LEDS, POTENCIA 2 W, BATERIA DE LITIO, AUTONOMIA DE 6 HORAS</t>
  </si>
  <si>
    <t>0,0748000</t>
  </si>
  <si>
    <t>1,28</t>
  </si>
  <si>
    <t>0,1795000</t>
  </si>
  <si>
    <t>3,71</t>
  </si>
  <si>
    <t>10,41</t>
  </si>
  <si>
    <t>34,5987345</t>
  </si>
  <si>
    <t>19,68</t>
  </si>
  <si>
    <t>65,4012655</t>
  </si>
  <si>
    <t>39385</t>
  </si>
  <si>
    <t>LUMINARIA LED PLAFON REDONDO DE SOBREPOR BIVOLT 12/13 W,  D = *17* CM</t>
  </si>
  <si>
    <t>16,06</t>
  </si>
  <si>
    <t>0,3700000</t>
  </si>
  <si>
    <t>7,66</t>
  </si>
  <si>
    <t>21,99</t>
  </si>
  <si>
    <t>13,5007367</t>
  </si>
  <si>
    <t>140,94</t>
  </si>
  <si>
    <t>86,4992633</t>
  </si>
  <si>
    <t>1576</t>
  </si>
  <si>
    <t>3,0000000</t>
  </si>
  <si>
    <t>2,64</t>
  </si>
  <si>
    <t>7,92</t>
  </si>
  <si>
    <t>2373</t>
  </si>
  <si>
    <t>125,31</t>
  </si>
  <si>
    <t>0,7830000</t>
  </si>
  <si>
    <t>13,49</t>
  </si>
  <si>
    <t>16,21</t>
  </si>
  <si>
    <t>15,95</t>
  </si>
  <si>
    <t>16,0945072</t>
  </si>
  <si>
    <t>83,16</t>
  </si>
  <si>
    <t>83,9054928</t>
  </si>
  <si>
    <t>1575</t>
  </si>
  <si>
    <t>TERMINAL A COMPRESSAO EM COBRE ESTANHADO PARA CABO 16 MM2, 1 FURO E 1 COMPRESSAO, PARA PARAFUSO DE FIXACAO M6</t>
  </si>
  <si>
    <t>1,91</t>
  </si>
  <si>
    <t>5,73</t>
  </si>
  <si>
    <t>34709</t>
  </si>
  <si>
    <t>DISJUNTOR TIPO DIN/IEC, TRIPOLAR DE 10 ATE 50A</t>
  </si>
  <si>
    <t>71,85</t>
  </si>
  <si>
    <t>0,5677000</t>
  </si>
  <si>
    <t>9,78</t>
  </si>
  <si>
    <t>11,75</t>
  </si>
  <si>
    <t>7,7974276</t>
  </si>
  <si>
    <t>11,54</t>
  </si>
  <si>
    <t>92,2025724</t>
  </si>
  <si>
    <t>1570</t>
  </si>
  <si>
    <t>TERMINAL A COMPRESSAO EM COBRE ESTANHADO PARA CABO 2,5 MM2, 1 FURO E 1 COMPRESSAO, PARA PARAFUSO DE FIXACAO M5</t>
  </si>
  <si>
    <t>0,96</t>
  </si>
  <si>
    <t>34653</t>
  </si>
  <si>
    <t>DISJUNTOR TIPO DIN/IEC, MONOPOLAR DE 6  ATE  32A</t>
  </si>
  <si>
    <t>10,23</t>
  </si>
  <si>
    <t>0,0352000</t>
  </si>
  <si>
    <t>10,1393188</t>
  </si>
  <si>
    <t>11,68</t>
  </si>
  <si>
    <t>89,8606812</t>
  </si>
  <si>
    <t>0,0476000</t>
  </si>
  <si>
    <t>0,98</t>
  </si>
  <si>
    <t>1,85</t>
  </si>
  <si>
    <t>13,2616487</t>
  </si>
  <si>
    <t>12,14</t>
  </si>
  <si>
    <t>86,7383513</t>
  </si>
  <si>
    <t>1571</t>
  </si>
  <si>
    <t>TERMINAL A COMPRESSAO EM COBRE ESTANHADO PARA CABO 4 MM2, 1 FURO E 1 COMPRESSAO, PARA PARAFUSO DE FIXACAO M5</t>
  </si>
  <si>
    <t>0,0663000</t>
  </si>
  <si>
    <t>1,14</t>
  </si>
  <si>
    <t>1,37</t>
  </si>
  <si>
    <t>4,1348104</t>
  </si>
  <si>
    <t>61,52</t>
  </si>
  <si>
    <t>95,8651896</t>
  </si>
  <si>
    <t>1,92</t>
  </si>
  <si>
    <t>34616</t>
  </si>
  <si>
    <t>DISJUNTOR TIPO DIN/IEC, BIPOLAR DE 6 ATE 32A</t>
  </si>
  <si>
    <t>58,64</t>
  </si>
  <si>
    <t>0,0952000</t>
  </si>
  <si>
    <t>1,97</t>
  </si>
  <si>
    <t>5,6118590</t>
  </si>
  <si>
    <t>62,45</t>
  </si>
  <si>
    <t>94,3881410</t>
  </si>
  <si>
    <t>2,50</t>
  </si>
  <si>
    <t>0,1325000</t>
  </si>
  <si>
    <t>2,28</t>
  </si>
  <si>
    <t>2,74</t>
  </si>
  <si>
    <t>5,10</t>
  </si>
  <si>
    <t>7,4496056</t>
  </si>
  <si>
    <t>63,43</t>
  </si>
  <si>
    <t>92,5503944</t>
  </si>
  <si>
    <t>1573</t>
  </si>
  <si>
    <t>1,49</t>
  </si>
  <si>
    <t>0,1823000</t>
  </si>
  <si>
    <t>3,14</t>
  </si>
  <si>
    <t>3,77</t>
  </si>
  <si>
    <t>7,10</t>
  </si>
  <si>
    <t>8,8905584</t>
  </si>
  <si>
    <t>72,82</t>
  </si>
  <si>
    <t>91,1094416</t>
  </si>
  <si>
    <t>3379</t>
  </si>
  <si>
    <t>HASTE DE ATERRAMENTO EM ACO COM 3,00 M DE COMPRIMENTO E DN = 5/8", REVESTIDA COM BAIXA CAMADA DE COBRE, SEM CONECTOR</t>
  </si>
  <si>
    <t>70,32</t>
  </si>
  <si>
    <t>0,2531000</t>
  </si>
  <si>
    <t>4,36</t>
  </si>
  <si>
    <t>5,24</t>
  </si>
  <si>
    <t>35,75</t>
  </si>
  <si>
    <t>9,0721754</t>
  </si>
  <si>
    <t>353,91</t>
  </si>
  <si>
    <t>89,7982549</t>
  </si>
  <si>
    <t>1,0914086</t>
  </si>
  <si>
    <t>0,0381611</t>
  </si>
  <si>
    <t>5678</t>
  </si>
  <si>
    <t>RETROESCAVADEIRA SOBRE RODAS COM CARREGADEIRA, TRAÇÃO 4X4, POTÊNCIA LÍQ. 88 HP, CAÇAMBA CARREG. CAP. MÍN. 1 M3, CAÇAMBA RETRO CAP. 0,26 M3, PESO OPERACIONAL MÍN. 6.674 KG, PROFUNDIDADE ESCAVAÇÃO MÁX. 4,37 M - CHP DIURNO. AF_06/2014</t>
  </si>
  <si>
    <t>0,0328000</t>
  </si>
  <si>
    <t>138,47</t>
  </si>
  <si>
    <t>4,54</t>
  </si>
  <si>
    <t>5679</t>
  </si>
  <si>
    <t>RETROESCAVADEIRA SOBRE RODAS COM CARREGADEIRA, TRAÇÃO 4X4, POTÊNCIA LÍQ. 88 HP, CAÇAMBA CARREG. CAP. MÍN. 1 M3, CAÇAMBA RETRO CAP. 0,26 M3, PESO OPERACIONAL MÍN. 6.674 KG, PROFUNDIDADE ESCAVAÇÃO MÁX. 4,37 M - CHI DIURNO. AF_06/2014</t>
  </si>
  <si>
    <t>0,0669000</t>
  </si>
  <si>
    <t>47,30</t>
  </si>
  <si>
    <t>3,16</t>
  </si>
  <si>
    <t>43431</t>
  </si>
  <si>
    <t>CAIXA DE CONCRETO ARMADO PRE-MOLDADO, SEM FUNDO, QUADRADA, DIMENSOES DE 0,60 X 0,60 X 0,50 M</t>
  </si>
  <si>
    <t>291,17</t>
  </si>
  <si>
    <t>0,0647000</t>
  </si>
  <si>
    <t>0,0508000</t>
  </si>
  <si>
    <t>97735</t>
  </si>
  <si>
    <t>PEÇA RETANGULAR PRÉ-MOLDADA, VOLUME DE CONCRETO DE 30 A 100 LITROS, TAXA DE AÇO APROXIMADA DE 30KG/M³. AF_01/2018</t>
  </si>
  <si>
    <t>0,0324000</t>
  </si>
  <si>
    <t>2.268,06</t>
  </si>
  <si>
    <t>73,48</t>
  </si>
  <si>
    <t>101619</t>
  </si>
  <si>
    <t>PREPARO DE FUNDO DE VALA COM LARGURA MENOR QUE 1,5 M, COM CAMADA DE BRITA, LANÇAMENTO MANUAL. AF_08/2020</t>
  </si>
  <si>
    <t>0,0810000</t>
  </si>
  <si>
    <t>242,75</t>
  </si>
  <si>
    <t>19,66</t>
  </si>
  <si>
    <t>1,5268152</t>
  </si>
  <si>
    <t>1.308,74</t>
  </si>
  <si>
    <t>98,4731848</t>
  </si>
  <si>
    <t>12042</t>
  </si>
  <si>
    <t>QUADRO DE DISTRIBUICAO COM BARRAMENTO TRIFASICO, DE EMBUTIR, EM CHAPA DE ACO GALVANIZADO, PARA 40 DISJUNTORES DIN, 100 A</t>
  </si>
  <si>
    <t>1.292,38</t>
  </si>
  <si>
    <t>87367</t>
  </si>
  <si>
    <t>ARGAMASSA TRAÇO 1:1:6 (EM VOLUME DE CIMENTO, CAL E AREIA MÉDIA ÚMIDA) PARA EMBOÇO/MASSA ÚNICA/ASSENTAMENTO DE ALVENARIA DE VEDAÇÃO, PREPARO MANUAL. AF_08/2019</t>
  </si>
  <si>
    <t>0,0189000</t>
  </si>
  <si>
    <t>658,43</t>
  </si>
  <si>
    <t>12,44</t>
  </si>
  <si>
    <t>0,6384000</t>
  </si>
  <si>
    <t>10,99</t>
  </si>
  <si>
    <t>13,22</t>
  </si>
  <si>
    <t>2,2031570</t>
  </si>
  <si>
    <t>897,22</t>
  </si>
  <si>
    <t>97,7968430</t>
  </si>
  <si>
    <t>12041</t>
  </si>
  <si>
    <t>QUADRO DE DISTRIBUICAO COM BARRAMENTO TRIFASICO, DE EMBUTIR, EM CHAPA DE ACO GALVANIZADO, PARA 30 DISJUNTORES DIN, 150 A</t>
  </si>
  <si>
    <t>880,76</t>
  </si>
  <si>
    <t>0,0192000</t>
  </si>
  <si>
    <t>12,64</t>
  </si>
  <si>
    <t>0,6337000</t>
  </si>
  <si>
    <t>10,91</t>
  </si>
  <si>
    <t>13,12</t>
  </si>
  <si>
    <t>2,1074406</t>
  </si>
  <si>
    <t>780,96</t>
  </si>
  <si>
    <t>97,8925594</t>
  </si>
  <si>
    <t>12039</t>
  </si>
  <si>
    <t>QUADRO DE DISTRIBUICAO COM BARRAMENTO TRIFASICO, DE EMBUTIR, EM CHAPA DE ACO GALVANIZADO, PARA 24 DISJUNTORES DIN, 100 A</t>
  </si>
  <si>
    <t>768,01</t>
  </si>
  <si>
    <t>0,0144000</t>
  </si>
  <si>
    <t>9,48</t>
  </si>
  <si>
    <t>0,5346000</t>
  </si>
  <si>
    <t>9,21</t>
  </si>
  <si>
    <t>11,07</t>
  </si>
  <si>
    <t>4,19</t>
  </si>
  <si>
    <t>48,7632508</t>
  </si>
  <si>
    <t>4,41</t>
  </si>
  <si>
    <t>51,2367492</t>
  </si>
  <si>
    <t>1872</t>
  </si>
  <si>
    <t>CAIXA DE PASSAGEM, EM PVC, DE 4" X 2", PARA ELETRODUTO FLEXIVEL CORRUGADO</t>
  </si>
  <si>
    <t>0,1450000</t>
  </si>
  <si>
    <t>2,49</t>
  </si>
  <si>
    <t>3,00</t>
  </si>
  <si>
    <t>88629</t>
  </si>
  <si>
    <t>ARGAMASSA TRAÇO 1:3 (EM VOLUME DE CIMENTO E AREIA MÉDIA ÚMIDA), PREPARO MANUAL. AF_08/2019</t>
  </si>
  <si>
    <t>708,97</t>
  </si>
  <si>
    <t>0,63</t>
  </si>
  <si>
    <t>7,06</t>
  </si>
  <si>
    <t>56,5885207</t>
  </si>
  <si>
    <t>5,41</t>
  </si>
  <si>
    <t>43,4114793</t>
  </si>
  <si>
    <t>0,2470000</t>
  </si>
  <si>
    <t>4,25</t>
  </si>
  <si>
    <t>5,11</t>
  </si>
  <si>
    <t>14,71</t>
  </si>
  <si>
    <t>64,5218158</t>
  </si>
  <si>
    <t>8,08</t>
  </si>
  <si>
    <t>35,4781842</t>
  </si>
  <si>
    <t>8,94</t>
  </si>
  <si>
    <t>10,74</t>
  </si>
  <si>
    <t>4,80</t>
  </si>
  <si>
    <t>39,7822445</t>
  </si>
  <si>
    <t>60,2177555</t>
  </si>
  <si>
    <t>1873</t>
  </si>
  <si>
    <t>CAIXA DE PASSAGEM, EM PVC, DE 4" X 4", PARA ELETRODUTO FLEXIVEL CORRUGADO</t>
  </si>
  <si>
    <t>0,1660000</t>
  </si>
  <si>
    <t>2,86</t>
  </si>
  <si>
    <t>3,43</t>
  </si>
  <si>
    <t>0,85</t>
  </si>
  <si>
    <t>34,0136054</t>
  </si>
  <si>
    <t>65,9863946</t>
  </si>
  <si>
    <t>12001</t>
  </si>
  <si>
    <t>CAIXA OCTOGONAL DE FUNDO MOVEL, EM PVC, DE 4" X 4", PARA ELETRODUTO FLEXIVEL CORRUGADO</t>
  </si>
  <si>
    <t>6,42</t>
  </si>
  <si>
    <t>0,1430000</t>
  </si>
  <si>
    <t>2,46</t>
  </si>
  <si>
    <t>2,96</t>
  </si>
  <si>
    <t>0,45</t>
  </si>
  <si>
    <t>1,2244897</t>
  </si>
  <si>
    <t>36,35</t>
  </si>
  <si>
    <t>98,7755103</t>
  </si>
  <si>
    <t>2510</t>
  </si>
  <si>
    <t>RELE FOTOELETRICO INTERNO E EXTERNO BIVOLT 1000 W, DE CONECTOR, SEM BASE</t>
  </si>
  <si>
    <t>36,10</t>
  </si>
  <si>
    <t>0,0210000</t>
  </si>
  <si>
    <t>0,08</t>
  </si>
  <si>
    <t>0,0168000</t>
  </si>
  <si>
    <t>0,38</t>
  </si>
  <si>
    <t>79,0697675</t>
  </si>
  <si>
    <t>20,9302325</t>
  </si>
  <si>
    <t>0,0095000</t>
  </si>
  <si>
    <t>0,19</t>
  </si>
  <si>
    <t>0,0187000</t>
  </si>
  <si>
    <t>0,0096000</t>
  </si>
  <si>
    <t>0,0188000</t>
  </si>
  <si>
    <t>76,1363637</t>
  </si>
  <si>
    <t>23,8636363</t>
  </si>
  <si>
    <t>0,0359000</t>
  </si>
  <si>
    <t>0,57</t>
  </si>
  <si>
    <t>32,3316062</t>
  </si>
  <si>
    <t>67,6683938</t>
  </si>
  <si>
    <t>39244</t>
  </si>
  <si>
    <t>ELETRODUTO PVC FLEXIVEL CORRUGADO, REFORCADO, COR LARANJA, DE 25 MM, PARA LAJES E PISOS</t>
  </si>
  <si>
    <t>3,88</t>
  </si>
  <si>
    <t>4,26</t>
  </si>
  <si>
    <t>91170</t>
  </si>
  <si>
    <t>FIXAÇÃO DE TUBOS HORIZONTAIS DE PVC, CPVC OU COBRE DIÂMETROS MENORES OU IGUAIS A 40 MM OU ELETROCALHAS ATÉ 150MM DE LARGURA, COM ABRAÇADEIRA METÁLICA RÍGIDA TIPO D 1/2, FIXADA EM PERFILADO EM LAJE. AF_05/2015</t>
  </si>
  <si>
    <t>2,90</t>
  </si>
  <si>
    <t>68,49</t>
  </si>
  <si>
    <t>44,6124389</t>
  </si>
  <si>
    <t>85,04</t>
  </si>
  <si>
    <t>55,3875611</t>
  </si>
  <si>
    <t>90447</t>
  </si>
  <si>
    <t>2,2000000</t>
  </si>
  <si>
    <t>5,05</t>
  </si>
  <si>
    <t>11,11</t>
  </si>
  <si>
    <t>90456</t>
  </si>
  <si>
    <t>QUEBRA EM ALVENARIA PARA INSTALAÇÃO DE CAIXA DE TOMADA (4X4 OU 4X2). AF_05/2015</t>
  </si>
  <si>
    <t>3,23</t>
  </si>
  <si>
    <t>90466</t>
  </si>
  <si>
    <t>CHUMBAMENTO LINEAR EM ALVENARIA PARA RAMAIS/DISTRIBUIÇÃO COM DIÂMETROS MENORES OU IGUAIS A 40 MM. AF_05/2015</t>
  </si>
  <si>
    <t>10,79</t>
  </si>
  <si>
    <t>23,73</t>
  </si>
  <si>
    <t>91842</t>
  </si>
  <si>
    <t>ELETRODUTO FLEXÍVEL CORRUGADO, PVC, DN 20 MM (1/2"), PARA CIRCUITOS TERMINAIS, INSTALADO EM LAJE - FORNECIMENTO E INSTALAÇÃO. AF_12/2015</t>
  </si>
  <si>
    <t>5,34</t>
  </si>
  <si>
    <t>10,68</t>
  </si>
  <si>
    <t>91852</t>
  </si>
  <si>
    <t>ELETRODUTO FLEXÍVEL CORRUGADO, PVC, DN 20 MM (1/2"), PARA CIRCUITOS TERMINAIS, INSTALADO EM PAREDE - FORNECIMENTO E INSTALAÇÃO. AF_12/2015</t>
  </si>
  <si>
    <t>15,99</t>
  </si>
  <si>
    <t>91926</t>
  </si>
  <si>
    <t>CABO DE COBRE FLEXÍVEL ISOLADO, 2,5 MM², ANTI-CHAMA 450/750 V, PARA CIRCUITOS TERMINAIS - FORNECIMENTO E INSTALAÇÃO. AF_12/2015</t>
  </si>
  <si>
    <t>12,6000000</t>
  </si>
  <si>
    <t>3,76</t>
  </si>
  <si>
    <t>47,37</t>
  </si>
  <si>
    <t>91937</t>
  </si>
  <si>
    <t>CAIXA OCTOGONAL 3" X 3", PVC, INSTALADA EM LAJE - FORNECIMENTO E INSTALAÇÃO. AF_12/2015</t>
  </si>
  <si>
    <t>0,3750000</t>
  </si>
  <si>
    <t>9,86</t>
  </si>
  <si>
    <t>3,69</t>
  </si>
  <si>
    <t>91940</t>
  </si>
  <si>
    <t>12,47</t>
  </si>
  <si>
    <t>91996</t>
  </si>
  <si>
    <t>TOMADA MÉDIA DE EMBUTIR (1 MÓDULO), 2P+T 10 A, INCLUINDO SUPORTE E PLACA - FORNECIMENTO E INSTALAÇÃO. AF_12/2015</t>
  </si>
  <si>
    <t>25,26</t>
  </si>
  <si>
    <t>1,95</t>
  </si>
  <si>
    <t>24,7133757</t>
  </si>
  <si>
    <t>5,98</t>
  </si>
  <si>
    <t>75,2866243</t>
  </si>
  <si>
    <t>122</t>
  </si>
  <si>
    <t>ADESIVO PLASTICO PARA PVC, FRASCO COM *850* GR</t>
  </si>
  <si>
    <t>0,0071000</t>
  </si>
  <si>
    <t>76,86</t>
  </si>
  <si>
    <t>0,54</t>
  </si>
  <si>
    <t>1956</t>
  </si>
  <si>
    <t>CURVA DE PVC 90 GRAUS, SOLDAVEL, 25 MM, PARA AGUA FRIA PREDIAL (NBR 5648)</t>
  </si>
  <si>
    <t>4,12</t>
  </si>
  <si>
    <t>20083</t>
  </si>
  <si>
    <t>SOLUCAO PREPARADORA / LIMPADORA PARA PVC, FRASCO COM 1000 CM3</t>
  </si>
  <si>
    <t>87,08</t>
  </si>
  <si>
    <t>38383</t>
  </si>
  <si>
    <t>LIXA D'AGUA EM FOLHA, GRAO 100</t>
  </si>
  <si>
    <t>0,0108000</t>
  </si>
  <si>
    <t>0,0706000</t>
  </si>
  <si>
    <t>1,16</t>
  </si>
  <si>
    <t>28,0752532</t>
  </si>
  <si>
    <t>5,03</t>
  </si>
  <si>
    <t>71,9247468</t>
  </si>
  <si>
    <t>1927</t>
  </si>
  <si>
    <t>CURVA DE PVC 45 GRAUS, SOLDAVEL, 25 MM, PARA AGUA FRIA PREDIAL (NBR 5648)</t>
  </si>
  <si>
    <t>3,18</t>
  </si>
  <si>
    <t>10,03</t>
  </si>
  <si>
    <t>33,2779255</t>
  </si>
  <si>
    <t>20,12</t>
  </si>
  <si>
    <t>66,7220745</t>
  </si>
  <si>
    <t>2560</t>
  </si>
  <si>
    <t>CONDULETE DE ALUMINIO TIPO C, PARA ELETRODUTO ROSCAVEL DE 1", COM TAMPA CEGA</t>
  </si>
  <si>
    <t>16,13</t>
  </si>
  <si>
    <t>0,3570000</t>
  </si>
  <si>
    <t>6,15</t>
  </si>
  <si>
    <t>7,39</t>
  </si>
  <si>
    <t>5,78</t>
  </si>
  <si>
    <t>14,4427786</t>
  </si>
  <si>
    <t>34,28</t>
  </si>
  <si>
    <t>85,5572214</t>
  </si>
  <si>
    <t>38083</t>
  </si>
  <si>
    <t>TOMADA RJ45, 8 FIOS, CAT 5E, CONJUNTO MONTADO PARA EMBUTIR 4" X 2" (PLACA + SUPORTE + MODULO)</t>
  </si>
  <si>
    <t>32,24</t>
  </si>
  <si>
    <t>0,2062000</t>
  </si>
  <si>
    <t>3,55</t>
  </si>
  <si>
    <t>4,27</t>
  </si>
  <si>
    <t>22,1880998</t>
  </si>
  <si>
    <t>20,31</t>
  </si>
  <si>
    <t>77,8119002</t>
  </si>
  <si>
    <t>38082</t>
  </si>
  <si>
    <t>TOMADA RJ11, 2 FIOS, CONJUNTO MONTADO PARA EMBUTIR 4" X 2" (PLACA + SUPORTE + MODULO)</t>
  </si>
  <si>
    <t>18,27</t>
  </si>
  <si>
    <t>1,3888888</t>
  </si>
  <si>
    <t>4,99</t>
  </si>
  <si>
    <t>98,6111112</t>
  </si>
  <si>
    <t>39598</t>
  </si>
  <si>
    <t>CABO DE REDE, PAR TRANCADO U/UTP, 4 PARES, CATEGORIA 5E (CAT 5E), ISOLAMENTO PVC (LSZH)</t>
  </si>
  <si>
    <t>4,74</t>
  </si>
  <si>
    <t>4,97</t>
  </si>
  <si>
    <t>0,0028000</t>
  </si>
  <si>
    <t>174,24</t>
  </si>
  <si>
    <t>33,8495016</t>
  </si>
  <si>
    <t>340,51</t>
  </si>
  <si>
    <t>66,1504984</t>
  </si>
  <si>
    <t>39594</t>
  </si>
  <si>
    <t>PATCH PANEL, 24 PORTAS, CATEGORIA 5E, COM RACKS DE 19" DE LARGURA E 1 U DE ALTURA</t>
  </si>
  <si>
    <t>279,51</t>
  </si>
  <si>
    <t>6,2007000</t>
  </si>
  <si>
    <t>106,83</t>
  </si>
  <si>
    <t>128,41</t>
  </si>
  <si>
    <t>4,61</t>
  </si>
  <si>
    <t>33,4062727</t>
  </si>
  <si>
    <t>9,19</t>
  </si>
  <si>
    <t>66,5937273</t>
  </si>
  <si>
    <t>39245</t>
  </si>
  <si>
    <t>ELETRODUTO PVC FLEXIVEL CORRUGADO, REFORCADO, COR LARANJA, DE 32 MM, PARA LAJES E PISOS</t>
  </si>
  <si>
    <t>7,47</t>
  </si>
  <si>
    <t>7,59</t>
  </si>
  <si>
    <t>0,1640000</t>
  </si>
  <si>
    <t>2,82</t>
  </si>
  <si>
    <t>4,50</t>
  </si>
  <si>
    <t>61,8055556</t>
  </si>
  <si>
    <t>2,77</t>
  </si>
  <si>
    <t>38,1944444</t>
  </si>
  <si>
    <t>1891</t>
  </si>
  <si>
    <t>LUVA EM PVC RIGIDO ROSCAVEL, DE 3/4", PARA ELETRODUTO</t>
  </si>
  <si>
    <t>0,1590000</t>
  </si>
  <si>
    <t>3,29</t>
  </si>
  <si>
    <t>11,5095913</t>
  </si>
  <si>
    <t>21,29</t>
  </si>
  <si>
    <t>88,4904087</t>
  </si>
  <si>
    <t>11267</t>
  </si>
  <si>
    <t>4,0000000</t>
  </si>
  <si>
    <t>1,15</t>
  </si>
  <si>
    <t>4,60</t>
  </si>
  <si>
    <t>11976</t>
  </si>
  <si>
    <t>CHUMBADOR, DIAMETRO 1/4" COM PARAFUSO 1/4" X 40 MM</t>
  </si>
  <si>
    <t>1,3330000</t>
  </si>
  <si>
    <t>1,73</t>
  </si>
  <si>
    <t>39029</t>
  </si>
  <si>
    <t>PERFILADO PERFURADO DUPLO 38 X 76 MM, CHAPA 22</t>
  </si>
  <si>
    <t>0,5600000</t>
  </si>
  <si>
    <t>19,33</t>
  </si>
  <si>
    <t>10,82</t>
  </si>
  <si>
    <t>39996</t>
  </si>
  <si>
    <t>VERGALHAO ZINCADO ROSCA TOTAL, 1/4 " (6,3 MM)</t>
  </si>
  <si>
    <t>0,4670000</t>
  </si>
  <si>
    <t>4,32</t>
  </si>
  <si>
    <t>2,01</t>
  </si>
  <si>
    <t>39997</t>
  </si>
  <si>
    <t>PORCA ZINCADA, SEXTAVADA, DIAMETRO 1/4"</t>
  </si>
  <si>
    <t>0,33</t>
  </si>
  <si>
    <t>0,0230000</t>
  </si>
  <si>
    <t>0,1610000</t>
  </si>
  <si>
    <t>3,20</t>
  </si>
  <si>
    <t>30,12</t>
  </si>
  <si>
    <t>8,8494535</t>
  </si>
  <si>
    <t>310,33</t>
  </si>
  <si>
    <t>91,1505465</t>
  </si>
  <si>
    <t>4351</t>
  </si>
  <si>
    <t>18,10</t>
  </si>
  <si>
    <t>108,60</t>
  </si>
  <si>
    <t>10426</t>
  </si>
  <si>
    <t>LAVATORIO DE LOUCA BRANCA, COM COLUNA, DIMENSOES *54 X 44* CM (L X C)</t>
  </si>
  <si>
    <t>181,56</t>
  </si>
  <si>
    <t>0,0866000</t>
  </si>
  <si>
    <t>10,70</t>
  </si>
  <si>
    <t>1,4667000</t>
  </si>
  <si>
    <t>0,6517000</t>
  </si>
  <si>
    <t>10,44</t>
  </si>
  <si>
    <t>2,3972602</t>
  </si>
  <si>
    <t>74,15</t>
  </si>
  <si>
    <t>97,6027398</t>
  </si>
  <si>
    <t>3146</t>
  </si>
  <si>
    <t>FITA VEDA ROSCA EM ROLOS DE 18 MM X 10 M (L X C)</t>
  </si>
  <si>
    <t>4,40</t>
  </si>
  <si>
    <t>0,09</t>
  </si>
  <si>
    <t>13415</t>
  </si>
  <si>
    <t>TORNEIRA DE MESA/BANCADA, PARA LAVATORIO, FIXA, METALICA CROMADA, PADRAO POPULAR, 1/2 " OU 3/4 " (REF 1193)</t>
  </si>
  <si>
    <t>73,50</t>
  </si>
  <si>
    <t>0,0960000</t>
  </si>
  <si>
    <t>0,0303000</t>
  </si>
  <si>
    <t>32,0495185</t>
  </si>
  <si>
    <t>4,98</t>
  </si>
  <si>
    <t>67,4002752</t>
  </si>
  <si>
    <t>0,5502063</t>
  </si>
  <si>
    <t>38992</t>
  </si>
  <si>
    <t>BUCHA DE REDUCAO, PPR, DN 32 X 25 MM, PARA AGUA QUENTE E FRIA PREDIAL</t>
  </si>
  <si>
    <t>0,0849000</t>
  </si>
  <si>
    <t>104091</t>
  </si>
  <si>
    <t>TERMOFUSORA PARA TUBOS E CONEXÕES EM PPR COM DIÂMETROS DE 20 A 63 MM, POTÊNCIA DE 800 W, TENSAO 220 V - CHP DIURNO. AF_05/2022</t>
  </si>
  <si>
    <t>0,0581000</t>
  </si>
  <si>
    <t>4,48</t>
  </si>
  <si>
    <t>42,4357754</t>
  </si>
  <si>
    <t>6,09</t>
  </si>
  <si>
    <t>57,5642246</t>
  </si>
  <si>
    <t>0,0094000</t>
  </si>
  <si>
    <t>3536</t>
  </si>
  <si>
    <t>JOELHO PVC, SOLDAVEL, 90 GRAUS, 32 MM, PARA AGUA FRIA PREDIAL</t>
  </si>
  <si>
    <t>0,0110000</t>
  </si>
  <si>
    <t>0,95</t>
  </si>
  <si>
    <t>0,0360000</t>
  </si>
  <si>
    <t>0,1621000</t>
  </si>
  <si>
    <t>2,66</t>
  </si>
  <si>
    <t>3,22</t>
  </si>
  <si>
    <t>31,3080771</t>
  </si>
  <si>
    <t>9,68</t>
  </si>
  <si>
    <t>68,6919229</t>
  </si>
  <si>
    <t>7140</t>
  </si>
  <si>
    <t>TE SOLDAVEL, PVC, 90 GRAUS, 32 MM, PARA AGUA FRIA PREDIAL (NBR 5648)</t>
  </si>
  <si>
    <t>5,54</t>
  </si>
  <si>
    <t>20080</t>
  </si>
  <si>
    <t>ADESIVO PLASTICO PARA PVC, FRASCO COM 175 GR</t>
  </si>
  <si>
    <t>0,0600000</t>
  </si>
  <si>
    <t>25,09</t>
  </si>
  <si>
    <t>0,06</t>
  </si>
  <si>
    <t>2,61</t>
  </si>
  <si>
    <t>10,55</t>
  </si>
  <si>
    <t>54,8016702</t>
  </si>
  <si>
    <t>8,69</t>
  </si>
  <si>
    <t>45,1983298</t>
  </si>
  <si>
    <t>9868</t>
  </si>
  <si>
    <t>TUBO PVC, SOLDAVEL, DN 25 MM, AGUA FRIA (NBR-5648)</t>
  </si>
  <si>
    <t>1,0493000</t>
  </si>
  <si>
    <t>5,22</t>
  </si>
  <si>
    <t>0,0886000</t>
  </si>
  <si>
    <t>0,3800000</t>
  </si>
  <si>
    <t>6,25</t>
  </si>
  <si>
    <t>7,55</t>
  </si>
  <si>
    <t>6,02</t>
  </si>
  <si>
    <t>15,1959544</t>
  </si>
  <si>
    <t>33,60</t>
  </si>
  <si>
    <t>84,8040456</t>
  </si>
  <si>
    <t>11703</t>
  </si>
  <si>
    <t>PAPELEIRA DE PAREDE EM METAL CROMADO SEM TAMPA</t>
  </si>
  <si>
    <t>31,75</t>
  </si>
  <si>
    <t>0,3162000</t>
  </si>
  <si>
    <t>6,28</t>
  </si>
  <si>
    <t>0,0996000</t>
  </si>
  <si>
    <t>1,59</t>
  </si>
  <si>
    <t>24,18</t>
  </si>
  <si>
    <t>3,2069816</t>
  </si>
  <si>
    <t>729,88</t>
  </si>
  <si>
    <t>96,7930184</t>
  </si>
  <si>
    <t>6142</t>
  </si>
  <si>
    <t>CONJUNTO DE LIGACAO PARA BACIA SANITARIA AJUSTAVEL, EM PLASTICO BRANCO, COM TUBO, CANOPLA E ESPUDE</t>
  </si>
  <si>
    <t>9,42</t>
  </si>
  <si>
    <t>95471</t>
  </si>
  <si>
    <t>VASO SANITARIO SIFONADO CONVENCIONAL PARA PCD SEM FURO FRONTAL COM  LOUÇA BRANCA SEM ASSENTO -  FORNECIMENTO E INSTALAÇÃO. AF_01/2020</t>
  </si>
  <si>
    <t>744,64</t>
  </si>
  <si>
    <t>33,3084391</t>
  </si>
  <si>
    <t>8,98</t>
  </si>
  <si>
    <t>66,6915609</t>
  </si>
  <si>
    <t>3501</t>
  </si>
  <si>
    <t>JOELHO, PVC SOLDAVEL, 45 GRAUS, 32 MM, PARA AGUA FRIA PREDIAL</t>
  </si>
  <si>
    <t>5,81</t>
  </si>
  <si>
    <t>3,50</t>
  </si>
  <si>
    <t>19,7845804</t>
  </si>
  <si>
    <t>14,22</t>
  </si>
  <si>
    <t>80,2154196</t>
  </si>
  <si>
    <t>0,0165000</t>
  </si>
  <si>
    <t>1,26</t>
  </si>
  <si>
    <t>3503</t>
  </si>
  <si>
    <t>JOELHO, PVC SOLDAVEL, 45 GRAUS, 50 MM, PARA AGUA FRIA PREDIAL</t>
  </si>
  <si>
    <t>9,90</t>
  </si>
  <si>
    <t>0,0220000</t>
  </si>
  <si>
    <t>0,0190000</t>
  </si>
  <si>
    <t>0,1271000</t>
  </si>
  <si>
    <t>2,09</t>
  </si>
  <si>
    <t>2,52</t>
  </si>
  <si>
    <t>4,22</t>
  </si>
  <si>
    <t>47,7765108</t>
  </si>
  <si>
    <t>4,62</t>
  </si>
  <si>
    <t>52,2234892</t>
  </si>
  <si>
    <t>3500</t>
  </si>
  <si>
    <t>JOELHO, PVC SOLDAVEL, 45 GRAUS, 25 MM, PARA AGUA FRIA PREDIAL</t>
  </si>
  <si>
    <t>0,0338000</t>
  </si>
  <si>
    <t>0,1520000</t>
  </si>
  <si>
    <t>3,02</t>
  </si>
  <si>
    <t>22,8552717</t>
  </si>
  <si>
    <t>11,85</t>
  </si>
  <si>
    <t>77,1447283</t>
  </si>
  <si>
    <t>3540</t>
  </si>
  <si>
    <t>JOELHO PVC, SOLDAVEL, 90 GRAUS, 50 MM, PARA AGUA FRIA PREDIAL</t>
  </si>
  <si>
    <t>7,53</t>
  </si>
  <si>
    <t>3,32</t>
  </si>
  <si>
    <t>30,9859154</t>
  </si>
  <si>
    <t>7,40</t>
  </si>
  <si>
    <t>69,0140846</t>
  </si>
  <si>
    <t>3522</t>
  </si>
  <si>
    <t>JOELHO PVC,  SOLDAVEL COM ROSCA, 90 GRAUS, 25 MM X 3/4", PARA AGUA FRIA PREDIAL</t>
  </si>
  <si>
    <t>0,1200000</t>
  </si>
  <si>
    <t>2,38</t>
  </si>
  <si>
    <t>2,22</t>
  </si>
  <si>
    <t>20,7317073</t>
  </si>
  <si>
    <t>8,51</t>
  </si>
  <si>
    <t>79,2682927</t>
  </si>
  <si>
    <t>0,0047000</t>
  </si>
  <si>
    <t>0,36</t>
  </si>
  <si>
    <t>3855</t>
  </si>
  <si>
    <t>LUVA SOLDAVEL COM BUCHA DE LATAO, PVC, 20 MM X 1/2"</t>
  </si>
  <si>
    <t>6,86</t>
  </si>
  <si>
    <t>0,52</t>
  </si>
  <si>
    <t>0,0291000</t>
  </si>
  <si>
    <t>0,0805000</t>
  </si>
  <si>
    <t>1,60</t>
  </si>
  <si>
    <t>18,0957128</t>
  </si>
  <si>
    <t>81,9042872</t>
  </si>
  <si>
    <t>0,0176000</t>
  </si>
  <si>
    <t>1,35</t>
  </si>
  <si>
    <t>7129</t>
  </si>
  <si>
    <t>TE DE REDUCAO, PVC, SOLDAVEL, 90 GRAUS, 50 MM X 25 MM, PARA AGUA FRIA PREDIAL</t>
  </si>
  <si>
    <t>11,99</t>
  </si>
  <si>
    <t>0,0225000</t>
  </si>
  <si>
    <t>0,0244000</t>
  </si>
  <si>
    <t>0,1318000</t>
  </si>
  <si>
    <t>2,16</t>
  </si>
  <si>
    <t>15,6485613</t>
  </si>
  <si>
    <t>54,88</t>
  </si>
  <si>
    <t>84,3514387</t>
  </si>
  <si>
    <t>7143</t>
  </si>
  <si>
    <t>TE SOLDAVEL, PVC, 90 GRAUS, 60 MM, PARA AGUA FRIA PREDIAL (NBR 5648)</t>
  </si>
  <si>
    <t>40,38</t>
  </si>
  <si>
    <t>0,2310000</t>
  </si>
  <si>
    <t>5,79</t>
  </si>
  <si>
    <t>0,0550000</t>
  </si>
  <si>
    <t>0,3680000</t>
  </si>
  <si>
    <t>6,05</t>
  </si>
  <si>
    <t>7,31</t>
  </si>
  <si>
    <t>11,3039608</t>
  </si>
  <si>
    <t>19,99</t>
  </si>
  <si>
    <t>88,6960392</t>
  </si>
  <si>
    <t>3850</t>
  </si>
  <si>
    <t>LUVA DE REDUCAO SOLDAVEL, PVC, 60 MM X 50 MM, PARA AGUA FRIA PREDIAL</t>
  </si>
  <si>
    <t>15,44</t>
  </si>
  <si>
    <t>2,26</t>
  </si>
  <si>
    <t>0,0206000</t>
  </si>
  <si>
    <t>0,0924000</t>
  </si>
  <si>
    <t>1,83</t>
  </si>
  <si>
    <t>1,81</t>
  </si>
  <si>
    <t>16,3063063</t>
  </si>
  <si>
    <t>9,33</t>
  </si>
  <si>
    <t>83,6936937</t>
  </si>
  <si>
    <t>0,0118000</t>
  </si>
  <si>
    <t>0,90</t>
  </si>
  <si>
    <t>0,0150000</t>
  </si>
  <si>
    <t>38023</t>
  </si>
  <si>
    <t>LUVA DE REDUCAO, PVC, SOLDAVEL, 50 X 25 MM, PARA AGUA FRIA PREDIAL</t>
  </si>
  <si>
    <t>6,52</t>
  </si>
  <si>
    <t>0,0149000</t>
  </si>
  <si>
    <t>0,0659000</t>
  </si>
  <si>
    <t>43,3234421</t>
  </si>
  <si>
    <t>56,6765579</t>
  </si>
  <si>
    <t>7139</t>
  </si>
  <si>
    <t>TE SOLDAVEL, PVC, 90 GRAUS, 25 MM, PARA AGUA FRIA PREDIAL (NBR 5648)</t>
  </si>
  <si>
    <t>1,66</t>
  </si>
  <si>
    <t>6,8298620</t>
  </si>
  <si>
    <t>68,95</t>
  </si>
  <si>
    <t>93,1701380</t>
  </si>
  <si>
    <t>3148</t>
  </si>
  <si>
    <t>FITA VEDA ROSCA EM ROLOS DE 18 MM X 50 M (L X C)</t>
  </si>
  <si>
    <t>0,0084000</t>
  </si>
  <si>
    <t>16,22</t>
  </si>
  <si>
    <t>6021</t>
  </si>
  <si>
    <t>REGISTRO PRESSAO COM ACABAMENTO E CANOPLA CROMADA, SIMPLES, BITOLA 1/2 " (REF 1416)</t>
  </si>
  <si>
    <t>67,24</t>
  </si>
  <si>
    <t>0,1829000</t>
  </si>
  <si>
    <t>3,63</t>
  </si>
  <si>
    <t>3,75</t>
  </si>
  <si>
    <t>17,0464904</t>
  </si>
  <si>
    <t>18,26</t>
  </si>
  <si>
    <t>82,9535096</t>
  </si>
  <si>
    <t>96</t>
  </si>
  <si>
    <t>ADAPTADOR PVC SOLDAVEL, COM FLANGE E ANEL DE VEDACAO, 25 MM X 3/4", PARA CAIXA D'AGUA</t>
  </si>
  <si>
    <t>14,95</t>
  </si>
  <si>
    <t>0,0460000</t>
  </si>
  <si>
    <t>0,1360000</t>
  </si>
  <si>
    <t>2,70</t>
  </si>
  <si>
    <t>8,2890365</t>
  </si>
  <si>
    <t>55,26</t>
  </si>
  <si>
    <t>91,7109635</t>
  </si>
  <si>
    <t>100</t>
  </si>
  <si>
    <t>ADAPTADOR PVC SOLDAVEL, COM FLANGES E ANEL DE VEDACAO, 60 MM X 2", PARA CAIXA D' AGUA</t>
  </si>
  <si>
    <t>44,27</t>
  </si>
  <si>
    <t>0,1940000</t>
  </si>
  <si>
    <t>4,86</t>
  </si>
  <si>
    <t>4,52</t>
  </si>
  <si>
    <t>0,1810000</t>
  </si>
  <si>
    <t>2,97</t>
  </si>
  <si>
    <t>3,59</t>
  </si>
  <si>
    <t>14,1666666</t>
  </si>
  <si>
    <t>22,73</t>
  </si>
  <si>
    <t>85,8333334</t>
  </si>
  <si>
    <t>97</t>
  </si>
  <si>
    <t>ADAPTADOR PVC SOLDAVEL, COM FLANGE E ANEL DE VEDACAO, 32 MM X 1", PARA CAIXA D'AGUA</t>
  </si>
  <si>
    <t>19,41</t>
  </si>
  <si>
    <t>6,10</t>
  </si>
  <si>
    <t>7,4544787</t>
  </si>
  <si>
    <t>75,79</t>
  </si>
  <si>
    <t>92,5455213</t>
  </si>
  <si>
    <t>0,0106000</t>
  </si>
  <si>
    <t>0,17</t>
  </si>
  <si>
    <t>6005</t>
  </si>
  <si>
    <t>REGISTRO GAVETA COM ACABAMENTO E CANOPLA CROMADOS, SIMPLES, BITOLA 3/4 " (REF 1509)</t>
  </si>
  <si>
    <t>73,70</t>
  </si>
  <si>
    <t>0,2212000</t>
  </si>
  <si>
    <t>4,39</t>
  </si>
  <si>
    <t>12,55</t>
  </si>
  <si>
    <t>44,1269841</t>
  </si>
  <si>
    <t>15,90</t>
  </si>
  <si>
    <t>55,8730159</t>
  </si>
  <si>
    <t>9869</t>
  </si>
  <si>
    <t>TUBO PVC, SOLDAVEL, DN 32 MM, AGUA FRIA (NBR-5648)</t>
  </si>
  <si>
    <t>11,18</t>
  </si>
  <si>
    <t>11,73</t>
  </si>
  <si>
    <t>0,1056000</t>
  </si>
  <si>
    <t>0,4530000</t>
  </si>
  <si>
    <t>7,45</t>
  </si>
  <si>
    <t>9,00</t>
  </si>
  <si>
    <t>0,92</t>
  </si>
  <si>
    <t>4,4315992</t>
  </si>
  <si>
    <t>19,89</t>
  </si>
  <si>
    <t>95,5684008</t>
  </si>
  <si>
    <t>9875</t>
  </si>
  <si>
    <t>TUBO PVC, SOLDAVEL, DN 50 MM, PARA AGUA FRIA (NBR-5648)</t>
  </si>
  <si>
    <t>18,65</t>
  </si>
  <si>
    <t>0,0341000</t>
  </si>
  <si>
    <t>3,1386224</t>
  </si>
  <si>
    <t>33,39</t>
  </si>
  <si>
    <t>96,8613776</t>
  </si>
  <si>
    <t>9873</t>
  </si>
  <si>
    <t>TUBO PVC, SOLDAVEL, DN 60 MM, AGUA FRIA (NBR-5648)</t>
  </si>
  <si>
    <t>31,46</t>
  </si>
  <si>
    <t>33,01</t>
  </si>
  <si>
    <t>0,0093000</t>
  </si>
  <si>
    <t>3,42</t>
  </si>
  <si>
    <t>8,3536883</t>
  </si>
  <si>
    <t>37,60</t>
  </si>
  <si>
    <t>91,6463117</t>
  </si>
  <si>
    <t>11829</t>
  </si>
  <si>
    <t>TORNEIRA DE BOIA CONVENCIONAL PARA CAIXA D'AGUA, AGUA FRIA, 1/2", COM HASTE E TORNEIRA METALICOS E BALAO PLASTICO</t>
  </si>
  <si>
    <t>36,46</t>
  </si>
  <si>
    <t>0,1242000</t>
  </si>
  <si>
    <t>2,04</t>
  </si>
  <si>
    <t>4,16</t>
  </si>
  <si>
    <t>0,8957795</t>
  </si>
  <si>
    <t>460,32</t>
  </si>
  <si>
    <t>99,1042205</t>
  </si>
  <si>
    <t>34636</t>
  </si>
  <si>
    <t>CAIXA D'AGUA EM POLIETILENO 1000 LITROS, COM TAMPA</t>
  </si>
  <si>
    <t>459,00</t>
  </si>
  <si>
    <t>0,1510000</t>
  </si>
  <si>
    <t>95545</t>
  </si>
  <si>
    <t>38,82</t>
  </si>
  <si>
    <t>15,5096774</t>
  </si>
  <si>
    <t>32,80</t>
  </si>
  <si>
    <t>84,4903226</t>
  </si>
  <si>
    <t>11757</t>
  </si>
  <si>
    <t>SABONETEIRA DE PAREDE EM METAL CROMADO</t>
  </si>
  <si>
    <t>30,95</t>
  </si>
  <si>
    <t>169,00</t>
  </si>
  <si>
    <t>32,3975866</t>
  </si>
  <si>
    <t>350,07</t>
  </si>
  <si>
    <t>67,1047577</t>
  </si>
  <si>
    <t>0,4015832</t>
  </si>
  <si>
    <t>0,50</t>
  </si>
  <si>
    <t>0,0960725</t>
  </si>
  <si>
    <t>0,0054000</t>
  </si>
  <si>
    <t>0,1184000</t>
  </si>
  <si>
    <t>0,1408000</t>
  </si>
  <si>
    <t>5069</t>
  </si>
  <si>
    <t>PREGO DE ACO POLIDO COM CABECA 17 X 27 (2 1/2 X 11)</t>
  </si>
  <si>
    <t>0,0125000</t>
  </si>
  <si>
    <t>0,0087000</t>
  </si>
  <si>
    <t>0,0178000</t>
  </si>
  <si>
    <t>0,84</t>
  </si>
  <si>
    <t>0,4416000</t>
  </si>
  <si>
    <t>7,42</t>
  </si>
  <si>
    <t>7258</t>
  </si>
  <si>
    <t>TIJOLO CERAMICO MACICO COMUM *5 X 10 X 20* CM (L X A X C)</t>
  </si>
  <si>
    <t>131,8188000</t>
  </si>
  <si>
    <t>121,27</t>
  </si>
  <si>
    <t>87316</t>
  </si>
  <si>
    <t>ARGAMASSA TRAÇO 1:4 (EM VOLUME DE CIMENTO E AREIA GROSSA ÚMIDA) PARA CHAPISCO CONVENCIONAL, PREPARO MECÂNICO COM BETONEIRA 400 L. AF_08/2019</t>
  </si>
  <si>
    <t>0,0148000</t>
  </si>
  <si>
    <t>507,80</t>
  </si>
  <si>
    <t>7,51</t>
  </si>
  <si>
    <t>5,0944000</t>
  </si>
  <si>
    <t>101,78</t>
  </si>
  <si>
    <t>4,0028000</t>
  </si>
  <si>
    <t>64,12</t>
  </si>
  <si>
    <t>88628</t>
  </si>
  <si>
    <t>ARGAMASSA TRAÇO 1:3 (EM VOLUME DE CIMENTO E AREIA MÉDIA ÚMIDA), PREPARO MECÂNICO COM BETONEIRA 400 L. AF_08/2019</t>
  </si>
  <si>
    <t>0,1156000</t>
  </si>
  <si>
    <t>624,89</t>
  </si>
  <si>
    <t>72,23</t>
  </si>
  <si>
    <t>0,0744000</t>
  </si>
  <si>
    <t>37,66</t>
  </si>
  <si>
    <t>0,0448000</t>
  </si>
  <si>
    <t>101,60</t>
  </si>
  <si>
    <t>101616</t>
  </si>
  <si>
    <t>PREPARO DE FUNDO DE VALA COM LARGURA MENOR QUE 1,5 M (ACERTO DO SOLO NATURAL). AF_08/2020</t>
  </si>
  <si>
    <t>0,8100000</t>
  </si>
  <si>
    <t>3,72</t>
  </si>
  <si>
    <t>11,63</t>
  </si>
  <si>
    <t>3,9887505</t>
  </si>
  <si>
    <t>280,01</t>
  </si>
  <si>
    <t>96,0112495</t>
  </si>
  <si>
    <t>4384</t>
  </si>
  <si>
    <t>PARAFUSO NIQUELADO COM ACABAMENTO CROMADO PARA FIXAR PECA SANITARIA, INCLUI PORCA CEGA, ARRUELA E BUCHA DE NYLON TAMANHO S-10</t>
  </si>
  <si>
    <t>24,41</t>
  </si>
  <si>
    <t>48,82</t>
  </si>
  <si>
    <t>6138</t>
  </si>
  <si>
    <t>ANEL DE VEDACAO, PVC FLEXIVEL, 100 MM, PARA SAIDA DE BACIA / VASO SANITARIO</t>
  </si>
  <si>
    <t>13,02</t>
  </si>
  <si>
    <t>10420</t>
  </si>
  <si>
    <t>BACIA SANITARIA (VASO) CONVENCIONAL, DE LOUCA BRANCA, SIFAO APARENTE, SAIDA VERTICAL (SEM ASSENTO)</t>
  </si>
  <si>
    <t>203,45</t>
  </si>
  <si>
    <t>0,0881000</t>
  </si>
  <si>
    <t>10,89</t>
  </si>
  <si>
    <t>0,4968000</t>
  </si>
  <si>
    <t>9,87</t>
  </si>
  <si>
    <t>0,3495000</t>
  </si>
  <si>
    <t>5,59</t>
  </si>
  <si>
    <t>2,91</t>
  </si>
  <si>
    <t>6,6483893</t>
  </si>
  <si>
    <t>40,94</t>
  </si>
  <si>
    <t>93,3516107</t>
  </si>
  <si>
    <t>377</t>
  </si>
  <si>
    <t>ASSENTO SANITARIO DE PLASTICO, TIPO CONVENCIONAL</t>
  </si>
  <si>
    <t>40,03</t>
  </si>
  <si>
    <t>0,1536000</t>
  </si>
  <si>
    <t>3,05</t>
  </si>
  <si>
    <t>0,0484000</t>
  </si>
  <si>
    <t>11,02</t>
  </si>
  <si>
    <t>23,1497056</t>
  </si>
  <si>
    <t>36,60</t>
  </si>
  <si>
    <t>76,8502944</t>
  </si>
  <si>
    <t>0,0292000</t>
  </si>
  <si>
    <t>2,24</t>
  </si>
  <si>
    <t>5103</t>
  </si>
  <si>
    <t>CAIXA SIFONADA PVC, 100 X 100 X 50 MM, COM GRELHA REDONDA, BRANCA</t>
  </si>
  <si>
    <t>27,05</t>
  </si>
  <si>
    <t>3,83</t>
  </si>
  <si>
    <t>0,0154000</t>
  </si>
  <si>
    <t>0,3987000</t>
  </si>
  <si>
    <t>6,55</t>
  </si>
  <si>
    <t>12,30</t>
  </si>
  <si>
    <t>32,3328067</t>
  </si>
  <si>
    <t>25,76</t>
  </si>
  <si>
    <t>67,6671933</t>
  </si>
  <si>
    <t>9836</t>
  </si>
  <si>
    <t>TUBO PVC  SERIE NORMAL, DN 100 MM, PARA ESGOTO  PREDIAL (NBR 5688)</t>
  </si>
  <si>
    <t>1,0549000</t>
  </si>
  <si>
    <t>20,73</t>
  </si>
  <si>
    <t>21,86</t>
  </si>
  <si>
    <t>0,0247000</t>
  </si>
  <si>
    <t>0,4444000</t>
  </si>
  <si>
    <t>8,83</t>
  </si>
  <si>
    <t>8,12</t>
  </si>
  <si>
    <t>43,8007579</t>
  </si>
  <si>
    <t>56,1992421</t>
  </si>
  <si>
    <t>9835</t>
  </si>
  <si>
    <t>TUBO PVC  SERIE NORMAL, DN 40 MM, PARA ESGOTO  PREDIAL (NBR 5688)</t>
  </si>
  <si>
    <t>0,0163000</t>
  </si>
  <si>
    <t>0,2930000</t>
  </si>
  <si>
    <t>4,81</t>
  </si>
  <si>
    <t>5,82</t>
  </si>
  <si>
    <t>8,81</t>
  </si>
  <si>
    <t>35,2587244</t>
  </si>
  <si>
    <t>16,20</t>
  </si>
  <si>
    <t>64,7412756</t>
  </si>
  <si>
    <t>9838</t>
  </si>
  <si>
    <t>TUBO PVC SERIE NORMAL, DN 50 MM, PARA ESGOTO PREDIAL (NBR 5688)</t>
  </si>
  <si>
    <t>12,73</t>
  </si>
  <si>
    <t>13,42</t>
  </si>
  <si>
    <t>0,0177000</t>
  </si>
  <si>
    <t>0,3182000</t>
  </si>
  <si>
    <t>6,32</t>
  </si>
  <si>
    <t>5,99</t>
  </si>
  <si>
    <t>19,8013245</t>
  </si>
  <si>
    <t>24,29</t>
  </si>
  <si>
    <t>80,1986755</t>
  </si>
  <si>
    <t>301</t>
  </si>
  <si>
    <t>ANEL BORRACHA PARA TUBO ESGOTO PREDIAL, DN 100 MM (NBR 5688)</t>
  </si>
  <si>
    <t>6,98</t>
  </si>
  <si>
    <t>3520</t>
  </si>
  <si>
    <t>JOELHO PVC, SOLDAVEL, PB, 90 GRAUS, DN 100 MM, PARA ESGOTO PREDIAL</t>
  </si>
  <si>
    <t>11,78</t>
  </si>
  <si>
    <t>20078</t>
  </si>
  <si>
    <t>PASTA LUBRIFICANTE PARA TUBOS E CONEXOES COM JUNTA ELASTICA, EMBALAGEM DE *400* GR (USO EM PVC, ACO, POLIETILENO E OUTROS)</t>
  </si>
  <si>
    <t>31,72</t>
  </si>
  <si>
    <t>0,2172000</t>
  </si>
  <si>
    <t>3,57</t>
  </si>
  <si>
    <t>4,31</t>
  </si>
  <si>
    <t>0,0099000</t>
  </si>
  <si>
    <t>0,76</t>
  </si>
  <si>
    <t>3517</t>
  </si>
  <si>
    <t>JOELHO PVC, SOLDAVEL, BB, 90 GRAUS, DN 40 MM, PARA ESGOTO PREDIAL</t>
  </si>
  <si>
    <t>5,18</t>
  </si>
  <si>
    <t>0,1270000</t>
  </si>
  <si>
    <t>2,08</t>
  </si>
  <si>
    <t>8,2585278</t>
  </si>
  <si>
    <t>10,28</t>
  </si>
  <si>
    <t>91,7414722</t>
  </si>
  <si>
    <t>296</t>
  </si>
  <si>
    <t>ANEL BORRACHA PARA TUBO ESGOTO PREDIAL, DN 50 MM (NBR 5688)</t>
  </si>
  <si>
    <t>3,94</t>
  </si>
  <si>
    <t>3518</t>
  </si>
  <si>
    <t>JOELHO PVC, SOLDAVEL, PB, 45 GRAUS, DN 50 MM, PARA ESGOTO PREDIAL</t>
  </si>
  <si>
    <t>4,44</t>
  </si>
  <si>
    <t>0,0500000</t>
  </si>
  <si>
    <t>0,0343000</t>
  </si>
  <si>
    <t>43,1396786</t>
  </si>
  <si>
    <t>56,8603214</t>
  </si>
  <si>
    <t>3516</t>
  </si>
  <si>
    <t>JOELHO PVC, SOLDAVEL, BB, 45 GRAUS, DN 40 MM, PARA ESGOTO PREDIAL</t>
  </si>
  <si>
    <t>3,82</t>
  </si>
  <si>
    <t>25,5376344</t>
  </si>
  <si>
    <t>11,14</t>
  </si>
  <si>
    <t>74,4623656</t>
  </si>
  <si>
    <t>0,1379000</t>
  </si>
  <si>
    <t>5,32</t>
  </si>
  <si>
    <t>18,1631956</t>
  </si>
  <si>
    <t>23,99</t>
  </si>
  <si>
    <t>81,8368044</t>
  </si>
  <si>
    <t>3528</t>
  </si>
  <si>
    <t>JOELHO PVC, SOLDAVEL, PB, 45 GRAUS, DN 100 MM, PARA ESGOTO PREDIAL</t>
  </si>
  <si>
    <t>11,71</t>
  </si>
  <si>
    <t>0,1926000</t>
  </si>
  <si>
    <t>18,1198910</t>
  </si>
  <si>
    <t>24,06</t>
  </si>
  <si>
    <t>81,8801090</t>
  </si>
  <si>
    <t>6,2751004</t>
  </si>
  <si>
    <t>18,73</t>
  </si>
  <si>
    <t>93,7248996</t>
  </si>
  <si>
    <t>7097</t>
  </si>
  <si>
    <t>TE SANITARIO, PVC, DN 50 X 50 MM, SERIE NORMAL, PARA ESGOTO PREDIAL</t>
  </si>
  <si>
    <t>10,05</t>
  </si>
  <si>
    <t>0,0750000</t>
  </si>
  <si>
    <t>2,37</t>
  </si>
  <si>
    <t>0,0457000</t>
  </si>
  <si>
    <t>0,75</t>
  </si>
  <si>
    <t>4,68</t>
  </si>
  <si>
    <t>33,3571939</t>
  </si>
  <si>
    <t>9,37</t>
  </si>
  <si>
    <t>66,6428061</t>
  </si>
  <si>
    <t>1,13</t>
  </si>
  <si>
    <t>7116</t>
  </si>
  <si>
    <t>TE PVC SOLDAVEL, BBB, 90 GRAUS, DN 40 MM, PARA ESGOTO SECUNDARIO PREDIAL</t>
  </si>
  <si>
    <t>0,0107000</t>
  </si>
  <si>
    <t>0,1693000</t>
  </si>
  <si>
    <t>2,78</t>
  </si>
  <si>
    <t>1,12</t>
  </si>
  <si>
    <t>7,5218267</t>
  </si>
  <si>
    <t>13,85</t>
  </si>
  <si>
    <t>92,4781733</t>
  </si>
  <si>
    <t>0,0415000</t>
  </si>
  <si>
    <t>4,1800330</t>
  </si>
  <si>
    <t>98,66</t>
  </si>
  <si>
    <t>95,8199670</t>
  </si>
  <si>
    <t>298</t>
  </si>
  <si>
    <t>ANEL BORRACHA, DN 75 MM, PARA TUBO SERIE REFORCADA ESGOTO PREDIAL</t>
  </si>
  <si>
    <t>3,15</t>
  </si>
  <si>
    <t>299</t>
  </si>
  <si>
    <t>ANEL BORRACHA, DN 100 MM, PARA TUBO SERIE REFORCADA ESGOTO PREDIAL</t>
  </si>
  <si>
    <t>4,09</t>
  </si>
  <si>
    <t>8,18</t>
  </si>
  <si>
    <t>0,1525000</t>
  </si>
  <si>
    <t>4,83</t>
  </si>
  <si>
    <t>20143</t>
  </si>
  <si>
    <t>JUNCAO SIMPLES, PVC SERIE R, DN 100 X 75 MM, PARA ESGOTO OU AGUAS PLUVIAIS PREDIAIS</t>
  </si>
  <si>
    <t>77,64</t>
  </si>
  <si>
    <t>0,1563000</t>
  </si>
  <si>
    <t>3,10</t>
  </si>
  <si>
    <t>1,41</t>
  </si>
  <si>
    <t>6,9698467</t>
  </si>
  <si>
    <t>18,89</t>
  </si>
  <si>
    <t>93,0301533</t>
  </si>
  <si>
    <t>20045</t>
  </si>
  <si>
    <t>REDUCAO EXCENTRICA PVC, SERIE R, DN 75 X 50 MM, PARA ESGOTO OU AGUAS PLUVIAIS PREDIAIS</t>
  </si>
  <si>
    <t>10,72</t>
  </si>
  <si>
    <t>0,0625000</t>
  </si>
  <si>
    <t>1,98</t>
  </si>
  <si>
    <t>20085</t>
  </si>
  <si>
    <t>ANEL BORRACHA, DN 50 MM, PARA TUBO SERIE REFORCADA ESGOTO PREDIAL</t>
  </si>
  <si>
    <t>2,59</t>
  </si>
  <si>
    <t>0,0516000</t>
  </si>
  <si>
    <t>1,02</t>
  </si>
  <si>
    <t>7,3122529</t>
  </si>
  <si>
    <t>28,21</t>
  </si>
  <si>
    <t>92,6877471</t>
  </si>
  <si>
    <t>20141</t>
  </si>
  <si>
    <t>JUNCAO SIMPLES, PVC SERIE R, DN 50 X 50 MM, PARA ESGOTO OU AGUAS PLUVIAIS PREDIAIS</t>
  </si>
  <si>
    <t>17,36</t>
  </si>
  <si>
    <t>0,0809000</t>
  </si>
  <si>
    <t>8,8142431</t>
  </si>
  <si>
    <t>104,03</t>
  </si>
  <si>
    <t>91,1857569</t>
  </si>
  <si>
    <t>12,27</t>
  </si>
  <si>
    <t>0,1725000</t>
  </si>
  <si>
    <t>5,47</t>
  </si>
  <si>
    <t>20144</t>
  </si>
  <si>
    <t>JUNCAO SIMPLES, PVC SERIE R, DN 100 X 100 MM, PARA ESGOTO OU AGUAS PLUVIAIS PREDIAIS</t>
  </si>
  <si>
    <t>83,13</t>
  </si>
  <si>
    <t>0,3638000</t>
  </si>
  <si>
    <t>7,23</t>
  </si>
  <si>
    <t>18,09</t>
  </si>
  <si>
    <t>4,0802977</t>
  </si>
  <si>
    <t>425,32</t>
  </si>
  <si>
    <t>95,9197023</t>
  </si>
  <si>
    <t>36204</t>
  </si>
  <si>
    <t>BARRA DE APOIO RETA, EM ACO INOX POLIDO, COMPRIMENTO 60CM, DIAMETRO MINIMO 3 CM</t>
  </si>
  <si>
    <t>311,18</t>
  </si>
  <si>
    <t>0,9485000</t>
  </si>
  <si>
    <t>18,85</t>
  </si>
  <si>
    <t>0,2988000</t>
  </si>
  <si>
    <t>43,26</t>
  </si>
  <si>
    <t>4,9589524</t>
  </si>
  <si>
    <t>829,18</t>
  </si>
  <si>
    <t>95,0410476</t>
  </si>
  <si>
    <t>86872</t>
  </si>
  <si>
    <t>TANQUE DE LOUÇA BRANCA COM COLUNA, 30L OU EQUIVALENTE - FORNECIMENTO E INSTALAÇÃO. AF_01/2020</t>
  </si>
  <si>
    <t>694,55</t>
  </si>
  <si>
    <t>86877</t>
  </si>
  <si>
    <t>VÁLVULA EM METAL CROMADO 1.1/2 X 1.1/2 PARA TANQUE OU LAVATÓRIO, COM OU SEM LADRÃO - FORNECIMENTO E INSTALAÇÃO. AF_01/2020</t>
  </si>
  <si>
    <t>63,59</t>
  </si>
  <si>
    <t>86883</t>
  </si>
  <si>
    <t>SIFÃO DO TIPO FLEXÍVEL EM PVC 1  X 1.1/2  - FORNECIMENTO E INSTALAÇÃO. AF_01/2020</t>
  </si>
  <si>
    <t>14,68</t>
  </si>
  <si>
    <t>86914</t>
  </si>
  <si>
    <t>TORNEIRA CROMADA 1/2 OU 3/4 PARA TANQUE, PADRÃO MÉDIO - FORNECIMENTO E INSTALAÇÃO. AF_01/2020</t>
  </si>
  <si>
    <t>99,62</t>
  </si>
  <si>
    <t>16,0986221</t>
  </si>
  <si>
    <t>11,65</t>
  </si>
  <si>
    <t>83,9013779</t>
  </si>
  <si>
    <t>3324</t>
  </si>
  <si>
    <t>GRAMA BATATAIS EM PLACAS, SEM PLANTIO</t>
  </si>
  <si>
    <t>0,1564000</t>
  </si>
  <si>
    <t>88441</t>
  </si>
  <si>
    <t>JARDINEIRO COM ENCARGOS COMPLEMENTARES</t>
  </si>
  <si>
    <t>0,0391000</t>
  </si>
  <si>
    <t>20,5945628</t>
  </si>
  <si>
    <t>40,72</t>
  </si>
  <si>
    <t>79,4054372</t>
  </si>
  <si>
    <t>4059</t>
  </si>
  <si>
    <t>MEIO-FIO OU GUIA DE CONCRETO, PRE-MOLDADO, COMP 1 M, *30 X 12/15* CM (H X L1/L2)</t>
  </si>
  <si>
    <t>34,74</t>
  </si>
  <si>
    <t>34,91</t>
  </si>
  <si>
    <t>0,3940000</t>
  </si>
  <si>
    <t>7,87</t>
  </si>
  <si>
    <t>0,0020000</t>
  </si>
  <si>
    <t>23,6982520</t>
  </si>
  <si>
    <t>41,57</t>
  </si>
  <si>
    <t>76,3017480</t>
  </si>
  <si>
    <t>0,4830000</t>
  </si>
  <si>
    <t>44,49</t>
  </si>
  <si>
    <t>70,1926114</t>
  </si>
  <si>
    <t>18,88</t>
  </si>
  <si>
    <t>29,8073886</t>
  </si>
  <si>
    <t>3,9560000</t>
  </si>
  <si>
    <t>31,2797619</t>
  </si>
  <si>
    <t>23,20</t>
  </si>
  <si>
    <t>68,7202381</t>
  </si>
  <si>
    <t>38365</t>
  </si>
  <si>
    <t>CAMADA SEPARADORA DE FILME DE POLIETILENO 20 A 25 MICRA</t>
  </si>
  <si>
    <t>1,0400000</t>
  </si>
  <si>
    <t>2,68</t>
  </si>
  <si>
    <t>87372</t>
  </si>
  <si>
    <t>ARGAMASSA TRAÇO 1:3 (EM VOLUME DE CIMENTO E AREIA MÉDIA ÚMIDA) PARA CONTRAPISO, PREPARO MANUAL. AF_08/2019</t>
  </si>
  <si>
    <t>853,90</t>
  </si>
  <si>
    <t>21,34</t>
  </si>
  <si>
    <t>0,4190000</t>
  </si>
  <si>
    <t>8,37</t>
  </si>
  <si>
    <t>0,0850000</t>
  </si>
  <si>
    <t>1,36</t>
  </si>
  <si>
    <t>11,36</t>
  </si>
  <si>
    <t>22,0556745</t>
  </si>
  <si>
    <t>40,16</t>
  </si>
  <si>
    <t>77,9443255</t>
  </si>
  <si>
    <t>10931</t>
  </si>
  <si>
    <t>TELA DE ARAME GALVANIZADA, HEXAGONAL, FIO 0,56 MM (24 BWG), MALHA 1/2", H = 1 M</t>
  </si>
  <si>
    <t>18,43</t>
  </si>
  <si>
    <t>19,35</t>
  </si>
  <si>
    <t>0,0940000</t>
  </si>
  <si>
    <t>7,44</t>
  </si>
  <si>
    <t>5,1398963</t>
  </si>
  <si>
    <t>137,38</t>
  </si>
  <si>
    <t>94,8601037</t>
  </si>
  <si>
    <t>43148</t>
  </si>
  <si>
    <t>MEMBRANA IMPERMEABILIZANTE A BASE DE POLIURETANO</t>
  </si>
  <si>
    <t>67,29</t>
  </si>
  <si>
    <t>134,58</t>
  </si>
  <si>
    <t>88243</t>
  </si>
  <si>
    <t>AJUDANTE ESPECIALIZADO COM ENCARGOS COMPLEMENTARES</t>
  </si>
  <si>
    <t>16,84</t>
  </si>
  <si>
    <t>1,61</t>
  </si>
  <si>
    <t>88270</t>
  </si>
  <si>
    <t>IMPERMEABILIZADOR COM ENCARGOS COMPLEMENTARES</t>
  </si>
  <si>
    <t>0,4760000</t>
  </si>
  <si>
    <t>18,14</t>
  </si>
  <si>
    <t>8,63</t>
  </si>
  <si>
    <t>BRNO BORGES DE SOUZA ME</t>
  </si>
  <si>
    <t>CNPJ</t>
  </si>
  <si>
    <t>33.559.602/0001-32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</si>
</sst>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quot; &quot;[$R$]#,##0.00&quot; &quot;;&quot;-&quot;[$R$]#,##0.00&quot; &quot;;&quot; &quot;[$R$]&quot;-&quot;00&quot; &quot;;&quot; &quot;@&quot; &quot;"/>
    <numFmt numFmtId="165" formatCode="#,##0.000"/>
    <numFmt numFmtId="166" formatCode="0.00000"/>
    <numFmt numFmtId="167" formatCode="&quot; &quot;#,##0.00&quot; &quot;;&quot; (&quot;#,##0.00&quot;)&quot;;&quot; -&quot;#&quot; &quot;;&quot; &quot;@&quot; &quot;"/>
    <numFmt numFmtId="168" formatCode="&quot; R$ &quot;#,##0.00&quot; &quot;;&quot;-R$ &quot;#,##0.00&quot; &quot;;&quot; R$ -&quot;#&quot; &quot;;&quot; &quot;@&quot; &quot;"/>
    <numFmt numFmtId="169" formatCode="[$R$-416]#,##0.00"/>
    <numFmt numFmtId="170" formatCode="&quot; &quot;#,##0.00&quot; &quot;;&quot; (&quot;#,##0.00&quot;)&quot;;&quot; -&quot;00&quot; &quot;;&quot; &quot;@&quot; &quot;"/>
    <numFmt numFmtId="171" formatCode="[$R$]#,##0.00"/>
    <numFmt numFmtId="172" formatCode="&quot; &quot;#,##0.00&quot; &quot;;&quot;-&quot;#,##0.00&quot; &quot;;&quot; -&quot;00&quot; &quot;;&quot; &quot;@&quot; &quot;"/>
    <numFmt numFmtId="173" formatCode="&quot;R$&quot;#,##0.00"/>
    <numFmt numFmtId="174" formatCode="&quot;R$&quot;\ #,##0.00"/>
    <numFmt numFmtId="175" formatCode="0.000000"/>
  </numFmts>
  <fonts count="80">
    <font>
      <sz val="11"/>
      <color rgb="FF000000"/>
      <name val="Arial1"/>
    </font>
    <font>
      <sz val="11"/>
      <color theme="1"/>
      <name val="Calibri"/>
      <family val="2"/>
      <scheme val="minor"/>
    </font>
    <font>
      <sz val="11"/>
      <color rgb="FF000000"/>
      <name val="Arial1"/>
    </font>
    <font>
      <b/>
      <sz val="10"/>
      <color rgb="FF000000"/>
      <name val="Arial1"/>
    </font>
    <font>
      <sz val="10"/>
      <color rgb="FFFFFFFF"/>
      <name val="Arial1"/>
    </font>
    <font>
      <sz val="10"/>
      <color rgb="FFCC0000"/>
      <name val="Arial1"/>
    </font>
    <font>
      <b/>
      <sz val="10"/>
      <color rgb="FFFFFFFF"/>
      <name val="Arial1"/>
    </font>
    <font>
      <i/>
      <sz val="10"/>
      <color rgb="FF808080"/>
      <name val="Arial1"/>
    </font>
    <font>
      <sz val="10"/>
      <color rgb="FF006600"/>
      <name val="Arial1"/>
    </font>
    <font>
      <b/>
      <sz val="24"/>
      <color rgb="FF000000"/>
      <name val="Arial1"/>
    </font>
    <font>
      <sz val="18"/>
      <color rgb="FF000000"/>
      <name val="Arial1"/>
    </font>
    <font>
      <sz val="12"/>
      <color rgb="FF000000"/>
      <name val="Arial1"/>
    </font>
    <font>
      <u/>
      <sz val="10"/>
      <color rgb="FF0000EE"/>
      <name val="Arial1"/>
    </font>
    <font>
      <sz val="10"/>
      <color rgb="FF996600"/>
      <name val="Arial1"/>
    </font>
    <font>
      <sz val="10"/>
      <color rgb="FF333333"/>
      <name val="Arial1"/>
    </font>
    <font>
      <sz val="10"/>
      <color rgb="FF000000"/>
      <name val="Arial"/>
      <family val="2"/>
    </font>
    <font>
      <b/>
      <i/>
      <u/>
      <sz val="10"/>
      <color rgb="FF000000"/>
      <name val="Arial1"/>
    </font>
    <font>
      <sz val="8"/>
      <color rgb="FF000000"/>
      <name val="Arial"/>
      <family val="2"/>
    </font>
    <font>
      <sz val="11"/>
      <color rgb="FF000000"/>
      <name val="Arial"/>
      <family val="2"/>
    </font>
    <font>
      <b/>
      <sz val="12"/>
      <color rgb="FF000000"/>
      <name val="Arial"/>
      <family val="2"/>
    </font>
    <font>
      <b/>
      <sz val="10"/>
      <color rgb="FF000000"/>
      <name val="Arial"/>
      <family val="2"/>
    </font>
    <font>
      <sz val="12"/>
      <color rgb="FF000000"/>
      <name val="Arial"/>
      <family val="2"/>
    </font>
    <font>
      <b/>
      <sz val="10"/>
      <color rgb="FFFF0000"/>
      <name val="Arial"/>
      <family val="2"/>
    </font>
    <font>
      <sz val="10"/>
      <color rgb="FFFF0000"/>
      <name val="Arial"/>
      <family val="2"/>
    </font>
    <font>
      <sz val="10"/>
      <color rgb="FF0000FF"/>
      <name val="Arial"/>
      <family val="2"/>
    </font>
    <font>
      <b/>
      <sz val="8"/>
      <color rgb="FFFF0000"/>
      <name val="Arial"/>
      <family val="2"/>
    </font>
    <font>
      <sz val="10"/>
      <color rgb="FF000000"/>
      <name val="Arial1"/>
    </font>
    <font>
      <b/>
      <sz val="14"/>
      <color rgb="FF000000"/>
      <name val="Arial"/>
      <family val="2"/>
    </font>
    <font>
      <b/>
      <sz val="7"/>
      <color rgb="FF000000"/>
      <name val="Arial"/>
      <family val="2"/>
    </font>
    <font>
      <sz val="7"/>
      <color rgb="FF000000"/>
      <name val="Arial"/>
      <family val="2"/>
    </font>
    <font>
      <sz val="10"/>
      <color rgb="FF333333"/>
      <name val="Arial"/>
      <family val="2"/>
    </font>
    <font>
      <sz val="28"/>
      <color rgb="FF000000"/>
      <name val="Times New Roman"/>
      <family val="1"/>
    </font>
    <font>
      <sz val="8"/>
      <color rgb="FFFF0000"/>
      <name val="Arial"/>
      <family val="2"/>
    </font>
    <font>
      <b/>
      <sz val="11"/>
      <name val="Arial"/>
      <family val="2"/>
    </font>
    <font>
      <b/>
      <sz val="10"/>
      <name val="Arial"/>
      <family val="2"/>
    </font>
    <font>
      <b/>
      <sz val="9"/>
      <name val="Arial"/>
      <family val="2"/>
    </font>
    <font>
      <b/>
      <sz val="8"/>
      <name val="Arial"/>
      <family val="2"/>
    </font>
    <font>
      <b/>
      <sz val="14"/>
      <name val="Arial"/>
      <family val="2"/>
    </font>
    <font>
      <sz val="16"/>
      <color rgb="FF000000"/>
      <name val="Arial1"/>
    </font>
    <font>
      <b/>
      <sz val="16"/>
      <color rgb="FF000000"/>
      <name val="Arial1"/>
    </font>
    <font>
      <b/>
      <sz val="16"/>
      <name val="Arial"/>
      <family val="2"/>
    </font>
    <font>
      <sz val="10"/>
      <name val="Arial"/>
      <family val="2"/>
    </font>
    <font>
      <b/>
      <i/>
      <sz val="10"/>
      <name val="Arial"/>
      <family val="2"/>
    </font>
    <font>
      <b/>
      <sz val="9"/>
      <name val="Segoe UI"/>
      <family val="2"/>
    </font>
    <font>
      <sz val="9"/>
      <name val="Segoe UI"/>
      <family val="2"/>
    </font>
    <font>
      <b/>
      <sz val="9"/>
      <name val="Calibri"/>
      <family val="2"/>
    </font>
    <font>
      <b/>
      <sz val="9"/>
      <color indexed="9"/>
      <name val="Calibri"/>
      <family val="1"/>
    </font>
    <font>
      <b/>
      <sz val="9"/>
      <name val="Calibri"/>
      <family val="1"/>
    </font>
    <font>
      <sz val="9"/>
      <name val="Calibri"/>
      <family val="2"/>
    </font>
    <font>
      <sz val="9"/>
      <name val="Calibri"/>
      <family val="1"/>
    </font>
    <font>
      <sz val="9"/>
      <color rgb="FF000000"/>
      <name val="Calibri"/>
      <family val="2"/>
    </font>
    <font>
      <b/>
      <sz val="9"/>
      <color rgb="FF000000"/>
      <name val="Calibri"/>
      <family val="2"/>
    </font>
    <font>
      <b/>
      <sz val="9"/>
      <color rgb="FFFFFFFF"/>
      <name val="Calibri"/>
      <family val="2"/>
    </font>
    <font>
      <sz val="24"/>
      <color rgb="FF000000"/>
      <name val="Arial1"/>
    </font>
    <font>
      <sz val="9"/>
      <color rgb="FF000000"/>
      <name val="Arial1"/>
    </font>
    <font>
      <b/>
      <sz val="12"/>
      <color rgb="FF000000"/>
      <name val="Arial1"/>
    </font>
    <font>
      <sz val="10"/>
      <name val="Courier New"/>
      <family val="3"/>
    </font>
    <font>
      <sz val="10"/>
      <name val="Arial1"/>
    </font>
    <font>
      <b/>
      <sz val="10"/>
      <name val="Courier New"/>
      <family val="3"/>
    </font>
    <font>
      <b/>
      <sz val="14"/>
      <name val="Courier New"/>
      <family val="3"/>
    </font>
    <font>
      <u/>
      <sz val="8"/>
      <color rgb="FF000000"/>
      <name val="Arial"/>
      <family val="2"/>
    </font>
    <font>
      <u/>
      <sz val="10"/>
      <color rgb="FF000000"/>
      <name val="Arial"/>
      <family val="2"/>
    </font>
    <font>
      <b/>
      <sz val="11"/>
      <color rgb="FF000000"/>
      <name val="Arial"/>
      <family val="2"/>
    </font>
    <font>
      <sz val="11"/>
      <color rgb="FF005BAA"/>
      <name val="Courier"/>
    </font>
    <font>
      <sz val="11"/>
      <name val="Arial"/>
      <family val="2"/>
    </font>
    <font>
      <u/>
      <sz val="28"/>
      <color rgb="FF000000"/>
      <name val="Times New Roman"/>
      <family val="1"/>
    </font>
    <font>
      <b/>
      <u/>
      <sz val="14"/>
      <color rgb="FF000000"/>
      <name val="Arial"/>
      <family val="2"/>
    </font>
    <font>
      <b/>
      <u/>
      <sz val="11"/>
      <name val="Arial"/>
      <family val="2"/>
    </font>
    <font>
      <b/>
      <u/>
      <sz val="9"/>
      <name val="Arial"/>
      <family val="2"/>
    </font>
    <font>
      <u/>
      <sz val="11"/>
      <color rgb="FF000000"/>
      <name val="Arial1"/>
    </font>
    <font>
      <u/>
      <sz val="8"/>
      <color rgb="FFFF0000"/>
      <name val="Arial"/>
      <family val="2"/>
    </font>
    <font>
      <b/>
      <u/>
      <sz val="10"/>
      <name val="Arial"/>
      <family val="2"/>
    </font>
    <font>
      <b/>
      <u/>
      <sz val="8"/>
      <name val="Arial"/>
      <family val="2"/>
    </font>
    <font>
      <b/>
      <u/>
      <sz val="12"/>
      <color rgb="FF000000"/>
      <name val="Arial"/>
      <family val="2"/>
    </font>
    <font>
      <b/>
      <u/>
      <sz val="10"/>
      <color rgb="FF000000"/>
      <name val="Arial"/>
      <family val="2"/>
    </font>
    <font>
      <b/>
      <u/>
      <sz val="8"/>
      <color rgb="FF000000"/>
      <name val="Arial"/>
      <family val="2"/>
    </font>
    <font>
      <b/>
      <u/>
      <sz val="10"/>
      <color rgb="FFFF0000"/>
      <name val="Arial"/>
      <family val="2"/>
    </font>
    <font>
      <b/>
      <u/>
      <sz val="8"/>
      <color rgb="FFFF0000"/>
      <name val="Arial"/>
      <family val="2"/>
    </font>
    <font>
      <u/>
      <sz val="8"/>
      <color rgb="FF003300"/>
      <name val="Arial"/>
      <family val="2"/>
    </font>
    <font>
      <u/>
      <sz val="8"/>
      <color rgb="FF005BAA"/>
      <name val="Courier"/>
    </font>
  </fonts>
  <fills count="24">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rgb="FFCCCCFF"/>
        <bgColor rgb="FFCCCCFF"/>
      </patternFill>
    </fill>
    <fill>
      <patternFill patternType="solid">
        <fgColor rgb="FFC0C0C0"/>
        <bgColor rgb="FFC0C0C0"/>
      </patternFill>
    </fill>
    <fill>
      <patternFill patternType="solid">
        <fgColor rgb="FFFF0000"/>
        <bgColor rgb="FFFF0000"/>
      </patternFill>
    </fill>
    <fill>
      <patternFill patternType="solid">
        <fgColor rgb="FFB4C6E7"/>
        <bgColor rgb="FFB4C6E7"/>
      </patternFill>
    </fill>
    <fill>
      <patternFill patternType="solid">
        <fgColor rgb="FFFFFFFF"/>
        <bgColor indexed="64"/>
      </patternFill>
    </fill>
    <fill>
      <patternFill patternType="solid">
        <fgColor theme="4" tint="0.39997558519241921"/>
        <bgColor rgb="FFC0C0C0"/>
      </patternFill>
    </fill>
    <fill>
      <patternFill patternType="solid">
        <fgColor theme="0" tint="-0.14996795556505021"/>
        <bgColor indexed="64"/>
      </patternFill>
    </fill>
    <fill>
      <patternFill patternType="solid">
        <fgColor rgb="FF548CD4"/>
      </patternFill>
    </fill>
    <fill>
      <patternFill patternType="solid">
        <fgColor rgb="FF808080"/>
      </patternFill>
    </fill>
    <fill>
      <patternFill patternType="solid">
        <fgColor rgb="FFB8CCE4"/>
      </patternFill>
    </fill>
    <fill>
      <patternFill patternType="solid">
        <fgColor theme="4" tint="0.39997558519241921"/>
        <bgColor rgb="FFFFFFFF"/>
      </patternFill>
    </fill>
    <fill>
      <patternFill patternType="solid">
        <fgColor theme="4" tint="0.39997558519241921"/>
        <bgColor indexed="64"/>
      </patternFill>
    </fill>
    <fill>
      <patternFill patternType="solid">
        <fgColor rgb="FFFF0000"/>
        <bgColor indexed="64"/>
      </patternFill>
    </fill>
    <fill>
      <patternFill patternType="solid">
        <fgColor rgb="FFFF0000"/>
        <bgColor rgb="FFFFFFFF"/>
      </patternFill>
    </fill>
  </fills>
  <borders count="70">
    <border>
      <left/>
      <right/>
      <top/>
      <bottom/>
      <diagonal/>
    </border>
    <border>
      <left style="thin">
        <color rgb="FF808080"/>
      </left>
      <right style="thin">
        <color rgb="FF808080"/>
      </right>
      <top style="thin">
        <color rgb="FF808080"/>
      </top>
      <bottom style="thin">
        <color rgb="FF80808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medium">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medium">
        <color rgb="FF000000"/>
      </left>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top style="thin">
        <color auto="1"/>
      </top>
      <bottom/>
      <diagonal/>
    </border>
    <border>
      <left/>
      <right/>
      <top/>
      <bottom style="medium">
        <color auto="1"/>
      </bottom>
      <diagonal/>
    </border>
    <border>
      <left style="medium">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auto="1"/>
      </left>
      <right/>
      <top/>
      <bottom style="thin">
        <color rgb="FF000000"/>
      </bottom>
      <diagonal/>
    </border>
    <border>
      <left/>
      <right style="thin">
        <color auto="1"/>
      </right>
      <top/>
      <bottom style="thin">
        <color rgb="FF000000"/>
      </bottom>
      <diagonal/>
    </border>
    <border>
      <left style="medium">
        <color rgb="FF000000"/>
      </left>
      <right style="medium">
        <color rgb="FF000000"/>
      </right>
      <top/>
      <bottom style="medium">
        <color rgb="FF000000"/>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rgb="FF7BA0CD"/>
      </left>
      <right/>
      <top style="thin">
        <color rgb="FF7BA0CD"/>
      </top>
      <bottom style="thin">
        <color rgb="FF7BA0CD"/>
      </bottom>
      <diagonal/>
    </border>
    <border>
      <left/>
      <right/>
      <top style="thin">
        <color rgb="FF7BA0CD"/>
      </top>
      <bottom style="thin">
        <color rgb="FF7BA0CD"/>
      </bottom>
      <diagonal/>
    </border>
    <border>
      <left/>
      <right style="thin">
        <color rgb="FF7BA0CD"/>
      </right>
      <top style="thin">
        <color rgb="FF7BA0CD"/>
      </top>
      <bottom style="thin">
        <color rgb="FF7BA0CD"/>
      </bottom>
      <diagonal/>
    </border>
    <border>
      <left style="thin">
        <color rgb="FF7BA0CD"/>
      </left>
      <right style="thin">
        <color rgb="FF7BA0CD"/>
      </right>
      <top style="thin">
        <color rgb="FF7BA0CD"/>
      </top>
      <bottom/>
      <diagonal/>
    </border>
    <border>
      <left style="thin">
        <color rgb="FF7BA0CD"/>
      </left>
      <right style="thin">
        <color rgb="FF7BA0CD"/>
      </right>
      <top/>
      <bottom style="thin">
        <color rgb="FF7BA0CD"/>
      </bottom>
      <diagonal/>
    </border>
    <border>
      <left style="thin">
        <color rgb="FF7BA0CD"/>
      </left>
      <right style="thin">
        <color rgb="FF7BA0CD"/>
      </right>
      <top style="thin">
        <color rgb="FF7BA0CD"/>
      </top>
      <bottom style="thin">
        <color rgb="FF7BA0CD"/>
      </bottom>
      <diagonal/>
    </border>
    <border>
      <left/>
      <right/>
      <top/>
      <bottom style="thin">
        <color rgb="FF7BA0CD"/>
      </bottom>
      <diagonal/>
    </border>
  </borders>
  <cellStyleXfs count="31">
    <xf numFmtId="0" fontId="0" fillId="0" borderId="0"/>
    <xf numFmtId="172"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3" fillId="0" borderId="0" applyNumberFormat="0" applyBorder="0" applyProtection="0"/>
    <xf numFmtId="0" fontId="4" fillId="2" borderId="0" applyNumberFormat="0" applyBorder="0" applyProtection="0"/>
    <xf numFmtId="0" fontId="4" fillId="3" borderId="0" applyNumberFormat="0" applyBorder="0" applyProtection="0"/>
    <xf numFmtId="0" fontId="3" fillId="4" borderId="0" applyNumberFormat="0" applyBorder="0" applyProtection="0"/>
    <xf numFmtId="0" fontId="5" fillId="5" borderId="0" applyNumberFormat="0" applyBorder="0" applyProtection="0"/>
    <xf numFmtId="0" fontId="6" fillId="6" borderId="0" applyNumberFormat="0" applyBorder="0" applyProtection="0"/>
    <xf numFmtId="167" fontId="2" fillId="0" borderId="0" applyFont="0" applyBorder="0" applyProtection="0"/>
    <xf numFmtId="0" fontId="7" fillId="0" borderId="0" applyNumberFormat="0" applyBorder="0" applyProtection="0"/>
    <xf numFmtId="0" fontId="8" fillId="7"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2" fillId="0" borderId="0" applyNumberFormat="0" applyBorder="0" applyProtection="0"/>
    <xf numFmtId="168" fontId="2" fillId="0" borderId="0" applyFont="0" applyBorder="0" applyProtection="0"/>
    <xf numFmtId="0" fontId="13" fillId="8" borderId="0" applyNumberFormat="0" applyBorder="0" applyProtection="0"/>
    <xf numFmtId="0" fontId="14" fillId="8" borderId="1" applyNumberFormat="0" applyProtection="0"/>
    <xf numFmtId="9" fontId="15" fillId="0" borderId="0" applyFill="0" applyBorder="0" applyAlignment="0" applyProtection="0"/>
    <xf numFmtId="9" fontId="15" fillId="0" borderId="0" applyFill="0" applyBorder="0" applyAlignment="0" applyProtection="0"/>
    <xf numFmtId="0" fontId="16" fillId="0" borderId="0" applyNumberFormat="0" applyBorder="0" applyProtection="0"/>
    <xf numFmtId="167" fontId="2" fillId="0" borderId="0" applyFont="0" applyBorder="0" applyProtection="0"/>
    <xf numFmtId="167" fontId="15" fillId="0" borderId="0" applyBorder="0" applyProtection="0"/>
    <xf numFmtId="0" fontId="2" fillId="0" borderId="0" applyNumberFormat="0" applyFont="0" applyBorder="0" applyProtection="0"/>
    <xf numFmtId="0" fontId="2" fillId="0" borderId="0" applyNumberFormat="0" applyFont="0" applyBorder="0" applyProtection="0"/>
    <xf numFmtId="170" fontId="15" fillId="0" borderId="0" applyFill="0" applyBorder="0" applyAlignment="0" applyProtection="0"/>
    <xf numFmtId="0" fontId="5" fillId="0" borderId="0" applyNumberFormat="0" applyBorder="0" applyProtection="0"/>
    <xf numFmtId="0" fontId="41" fillId="0" borderId="0"/>
    <xf numFmtId="0" fontId="1" fillId="0" borderId="0"/>
  </cellStyleXfs>
  <cellXfs count="690">
    <xf numFmtId="0" fontId="0" fillId="0" borderId="0" xfId="0"/>
    <xf numFmtId="4" fontId="15" fillId="0" borderId="0" xfId="0" applyNumberFormat="1" applyFont="1" applyAlignment="1"/>
    <xf numFmtId="4" fontId="15" fillId="9" borderId="0" xfId="0" applyNumberFormat="1" applyFont="1" applyFill="1" applyAlignment="1"/>
    <xf numFmtId="4" fontId="15" fillId="0" borderId="0" xfId="0" applyNumberFormat="1" applyFont="1"/>
    <xf numFmtId="2" fontId="15" fillId="0" borderId="0" xfId="0" applyNumberFormat="1" applyFont="1"/>
    <xf numFmtId="4" fontId="0" fillId="0" borderId="0" xfId="0" applyNumberFormat="1"/>
    <xf numFmtId="4" fontId="17" fillId="0" borderId="0" xfId="0" applyNumberFormat="1" applyFont="1" applyAlignment="1">
      <alignment vertical="center"/>
    </xf>
    <xf numFmtId="4" fontId="17" fillId="0" borderId="0" xfId="0" applyNumberFormat="1" applyFont="1" applyAlignment="1">
      <alignment wrapText="1"/>
    </xf>
    <xf numFmtId="4" fontId="15" fillId="0" borderId="0" xfId="0" applyNumberFormat="1" applyFont="1" applyAlignment="1">
      <alignment vertical="center"/>
    </xf>
    <xf numFmtId="0" fontId="17" fillId="10" borderId="6" xfId="0" applyFont="1" applyFill="1" applyBorder="1" applyAlignment="1">
      <alignment wrapText="1"/>
    </xf>
    <xf numFmtId="4" fontId="18" fillId="0" borderId="0" xfId="0" applyNumberFormat="1" applyFont="1" applyAlignment="1">
      <alignment horizontal="left"/>
    </xf>
    <xf numFmtId="4" fontId="20" fillId="0" borderId="0" xfId="0" applyNumberFormat="1" applyFont="1" applyAlignment="1">
      <alignment horizontal="center"/>
    </xf>
    <xf numFmtId="4" fontId="20" fillId="9" borderId="0" xfId="0" applyNumberFormat="1" applyFont="1" applyFill="1" applyAlignment="1">
      <alignment horizontal="center"/>
    </xf>
    <xf numFmtId="4" fontId="15" fillId="0" borderId="0" xfId="0" applyNumberFormat="1" applyFont="1" applyAlignment="1">
      <alignment horizontal="center"/>
    </xf>
    <xf numFmtId="4" fontId="15" fillId="9" borderId="0" xfId="0" applyNumberFormat="1" applyFont="1" applyFill="1" applyAlignment="1">
      <alignment horizontal="center"/>
    </xf>
    <xf numFmtId="4" fontId="20" fillId="0" borderId="0" xfId="0" applyNumberFormat="1" applyFont="1" applyAlignment="1"/>
    <xf numFmtId="4" fontId="20" fillId="9" borderId="6" xfId="0" applyNumberFormat="1" applyFont="1" applyFill="1" applyBorder="1" applyAlignment="1"/>
    <xf numFmtId="4" fontId="20" fillId="0" borderId="0" xfId="0" applyNumberFormat="1" applyFont="1"/>
    <xf numFmtId="0" fontId="20" fillId="0" borderId="0" xfId="0" applyFont="1"/>
    <xf numFmtId="4" fontId="20" fillId="11" borderId="6" xfId="0" applyNumberFormat="1" applyFont="1" applyFill="1" applyBorder="1" applyAlignment="1">
      <alignment horizontal="right"/>
    </xf>
    <xf numFmtId="4" fontId="20" fillId="9" borderId="12" xfId="0" applyNumberFormat="1" applyFont="1" applyFill="1" applyBorder="1" applyAlignment="1"/>
    <xf numFmtId="167" fontId="15" fillId="0" borderId="6" xfId="10" applyFont="1" applyFill="1" applyBorder="1" applyAlignment="1">
      <alignment horizontal="right" vertical="top"/>
    </xf>
    <xf numFmtId="167" fontId="15" fillId="9" borderId="6" xfId="10" applyFont="1" applyFill="1" applyBorder="1" applyAlignment="1">
      <alignment vertical="top"/>
    </xf>
    <xf numFmtId="4" fontId="20" fillId="0" borderId="0" xfId="0" applyNumberFormat="1" applyFont="1" applyFill="1" applyAlignment="1"/>
    <xf numFmtId="4" fontId="15" fillId="0" borderId="0" xfId="0" applyNumberFormat="1" applyFont="1" applyFill="1"/>
    <xf numFmtId="2" fontId="15" fillId="0" borderId="0" xfId="0" applyNumberFormat="1" applyFont="1" applyFill="1"/>
    <xf numFmtId="4" fontId="20" fillId="0" borderId="0" xfId="0" applyNumberFormat="1" applyFont="1" applyFill="1"/>
    <xf numFmtId="0" fontId="20" fillId="0" borderId="0" xfId="0" applyFont="1" applyFill="1"/>
    <xf numFmtId="4" fontId="15" fillId="0" borderId="6" xfId="0" applyNumberFormat="1" applyFont="1" applyFill="1" applyBorder="1" applyAlignment="1"/>
    <xf numFmtId="4" fontId="15" fillId="9" borderId="6" xfId="0" applyNumberFormat="1" applyFont="1" applyFill="1" applyBorder="1" applyAlignment="1"/>
    <xf numFmtId="4" fontId="20" fillId="0" borderId="6" xfId="0" applyNumberFormat="1" applyFont="1" applyBorder="1" applyAlignment="1"/>
    <xf numFmtId="4" fontId="20" fillId="10" borderId="0" xfId="0" applyNumberFormat="1" applyFont="1" applyFill="1" applyAlignment="1"/>
    <xf numFmtId="4" fontId="15" fillId="0" borderId="0" xfId="0" applyNumberFormat="1" applyFont="1" applyFill="1" applyAlignment="1"/>
    <xf numFmtId="0" fontId="15" fillId="0" borderId="0" xfId="0" applyFont="1" applyFill="1"/>
    <xf numFmtId="4" fontId="15" fillId="0" borderId="12" xfId="0" applyNumberFormat="1" applyFont="1" applyFill="1" applyBorder="1" applyAlignment="1"/>
    <xf numFmtId="0" fontId="15" fillId="0" borderId="6" xfId="0" applyFont="1" applyFill="1" applyBorder="1"/>
    <xf numFmtId="4" fontId="15" fillId="9" borderId="13" xfId="0" applyNumberFormat="1" applyFont="1" applyFill="1" applyBorder="1" applyAlignment="1"/>
    <xf numFmtId="0" fontId="21" fillId="0" borderId="0" xfId="0" applyFont="1"/>
    <xf numFmtId="4" fontId="15" fillId="0" borderId="14" xfId="0" applyNumberFormat="1" applyFont="1" applyFill="1" applyBorder="1" applyAlignment="1"/>
    <xf numFmtId="4" fontId="15" fillId="12" borderId="0" xfId="0" applyNumberFormat="1" applyFont="1" applyFill="1" applyAlignment="1"/>
    <xf numFmtId="0" fontId="17" fillId="9" borderId="6" xfId="0" applyFont="1" applyFill="1" applyBorder="1" applyAlignment="1">
      <alignment wrapText="1"/>
    </xf>
    <xf numFmtId="4" fontId="0" fillId="0" borderId="0" xfId="0" applyNumberFormat="1" applyFill="1"/>
    <xf numFmtId="0" fontId="0" fillId="0" borderId="0" xfId="0" applyFill="1"/>
    <xf numFmtId="4" fontId="22" fillId="0" borderId="0" xfId="0" applyNumberFormat="1" applyFont="1" applyAlignment="1"/>
    <xf numFmtId="4" fontId="23" fillId="0" borderId="0" xfId="0" applyNumberFormat="1" applyFont="1"/>
    <xf numFmtId="2" fontId="23" fillId="0" borderId="0" xfId="0" applyNumberFormat="1" applyFont="1"/>
    <xf numFmtId="4" fontId="22" fillId="0" borderId="0" xfId="0" applyNumberFormat="1" applyFont="1"/>
    <xf numFmtId="0" fontId="22" fillId="0" borderId="0" xfId="0" applyFont="1"/>
    <xf numFmtId="4" fontId="15" fillId="0" borderId="6" xfId="0" applyNumberFormat="1" applyFont="1" applyBorder="1" applyAlignment="1"/>
    <xf numFmtId="4" fontId="24" fillId="9" borderId="0" xfId="0" applyNumberFormat="1" applyFont="1" applyFill="1" applyAlignment="1"/>
    <xf numFmtId="4" fontId="15" fillId="9" borderId="0" xfId="0" applyNumberFormat="1" applyFont="1" applyFill="1"/>
    <xf numFmtId="2" fontId="15" fillId="9" borderId="0" xfId="0" applyNumberFormat="1" applyFont="1" applyFill="1"/>
    <xf numFmtId="4" fontId="20" fillId="9" borderId="0" xfId="0" applyNumberFormat="1" applyFont="1" applyFill="1"/>
    <xf numFmtId="4" fontId="0" fillId="9" borderId="0" xfId="0" applyNumberFormat="1" applyFill="1"/>
    <xf numFmtId="0" fontId="20" fillId="9" borderId="0" xfId="0" applyFont="1" applyFill="1"/>
    <xf numFmtId="4" fontId="24" fillId="0" borderId="0" xfId="0" applyNumberFormat="1" applyFont="1" applyFill="1" applyAlignment="1"/>
    <xf numFmtId="4" fontId="24" fillId="0" borderId="0" xfId="0" applyNumberFormat="1" applyFont="1" applyFill="1"/>
    <xf numFmtId="4" fontId="15" fillId="0" borderId="6" xfId="0" applyNumberFormat="1" applyFont="1" applyFill="1" applyBorder="1"/>
    <xf numFmtId="0" fontId="20" fillId="9" borderId="6" xfId="0" applyFont="1" applyFill="1" applyBorder="1"/>
    <xf numFmtId="2" fontId="15" fillId="0" borderId="6" xfId="0" applyNumberFormat="1" applyFont="1" applyFill="1" applyBorder="1"/>
    <xf numFmtId="4" fontId="20" fillId="9" borderId="6" xfId="0" applyNumberFormat="1" applyFont="1" applyFill="1" applyBorder="1" applyAlignment="1">
      <alignment vertical="center"/>
    </xf>
    <xf numFmtId="4" fontId="26" fillId="0" borderId="0" xfId="0" applyNumberFormat="1" applyFont="1" applyFill="1"/>
    <xf numFmtId="4" fontId="23" fillId="0" borderId="0" xfId="0" applyNumberFormat="1" applyFont="1" applyFill="1"/>
    <xf numFmtId="2" fontId="23" fillId="0" borderId="0" xfId="0" applyNumberFormat="1" applyFont="1" applyFill="1"/>
    <xf numFmtId="4" fontId="22" fillId="0" borderId="0" xfId="0" applyNumberFormat="1" applyFont="1" applyFill="1"/>
    <xf numFmtId="0" fontId="22" fillId="0" borderId="0" xfId="0" applyFont="1" applyFill="1"/>
    <xf numFmtId="2" fontId="20" fillId="0" borderId="0" xfId="0" applyNumberFormat="1" applyFont="1"/>
    <xf numFmtId="2" fontId="20" fillId="0" borderId="0" xfId="0" applyNumberFormat="1" applyFont="1" applyFill="1"/>
    <xf numFmtId="0" fontId="0" fillId="9" borderId="0" xfId="0" applyFill="1"/>
    <xf numFmtId="4" fontId="15" fillId="0" borderId="0" xfId="0" applyNumberFormat="1" applyFont="1" applyFill="1" applyAlignment="1">
      <alignment wrapText="1"/>
    </xf>
    <xf numFmtId="0" fontId="23" fillId="0" borderId="0" xfId="0" applyFont="1" applyFill="1"/>
    <xf numFmtId="4" fontId="15" fillId="0" borderId="0" xfId="0" applyNumberFormat="1" applyFont="1" applyFill="1" applyAlignment="1" applyProtection="1">
      <alignment horizontal="right" vertical="top"/>
    </xf>
    <xf numFmtId="0" fontId="17" fillId="12" borderId="12" xfId="0" applyFont="1" applyFill="1" applyBorder="1" applyAlignment="1">
      <alignment horizontal="right" wrapText="1"/>
    </xf>
    <xf numFmtId="0" fontId="17" fillId="12" borderId="12" xfId="0" applyFont="1" applyFill="1" applyBorder="1" applyAlignment="1">
      <alignment wrapText="1"/>
    </xf>
    <xf numFmtId="4" fontId="15" fillId="12" borderId="6" xfId="0" applyNumberFormat="1" applyFont="1" applyFill="1" applyBorder="1" applyAlignment="1">
      <alignment horizontal="center"/>
    </xf>
    <xf numFmtId="4" fontId="15" fillId="12" borderId="14" xfId="0" applyNumberFormat="1" applyFont="1" applyFill="1" applyBorder="1" applyAlignment="1">
      <alignment horizontal="right"/>
    </xf>
    <xf numFmtId="4" fontId="15" fillId="12" borderId="6" xfId="0" applyNumberFormat="1" applyFont="1" applyFill="1" applyBorder="1" applyAlignment="1"/>
    <xf numFmtId="4" fontId="15" fillId="12" borderId="6" xfId="0" applyNumberFormat="1" applyFont="1" applyFill="1" applyBorder="1" applyAlignment="1">
      <alignment horizontal="right"/>
    </xf>
    <xf numFmtId="4" fontId="15" fillId="12" borderId="15" xfId="0" applyNumberFormat="1" applyFont="1" applyFill="1" applyBorder="1" applyAlignment="1">
      <alignment horizontal="right"/>
    </xf>
    <xf numFmtId="0" fontId="17" fillId="12" borderId="6" xfId="0" applyFont="1" applyFill="1" applyBorder="1" applyAlignment="1">
      <alignment horizontal="right" wrapText="1"/>
    </xf>
    <xf numFmtId="0" fontId="17" fillId="12" borderId="6" xfId="0" applyFont="1" applyFill="1" applyBorder="1" applyAlignment="1">
      <alignment wrapText="1"/>
    </xf>
    <xf numFmtId="4" fontId="15" fillId="12" borderId="3" xfId="0" applyNumberFormat="1" applyFont="1" applyFill="1" applyBorder="1" applyAlignment="1">
      <alignment horizontal="center"/>
    </xf>
    <xf numFmtId="0" fontId="17" fillId="12" borderId="0" xfId="0" applyFont="1" applyFill="1" applyAlignment="1">
      <alignment horizontal="right" wrapText="1"/>
    </xf>
    <xf numFmtId="0" fontId="17" fillId="12" borderId="0" xfId="0" applyFont="1" applyFill="1" applyAlignment="1">
      <alignment wrapText="1"/>
    </xf>
    <xf numFmtId="4" fontId="15" fillId="12" borderId="0" xfId="0" applyNumberFormat="1" applyFont="1" applyFill="1" applyAlignment="1">
      <alignment horizontal="center"/>
    </xf>
    <xf numFmtId="4" fontId="15" fillId="12" borderId="0" xfId="0" applyNumberFormat="1" applyFont="1" applyFill="1" applyAlignment="1">
      <alignment horizontal="right"/>
    </xf>
    <xf numFmtId="4" fontId="22" fillId="0" borderId="0" xfId="0" applyNumberFormat="1" applyFont="1" applyFill="1" applyAlignment="1"/>
    <xf numFmtId="4" fontId="23" fillId="0" borderId="0" xfId="0" applyNumberFormat="1" applyFont="1" applyFill="1" applyAlignment="1" applyProtection="1">
      <alignment horizontal="right" vertical="top"/>
    </xf>
    <xf numFmtId="4" fontId="15" fillId="9" borderId="0" xfId="0" applyNumberFormat="1" applyFont="1" applyFill="1" applyAlignment="1" applyProtection="1">
      <alignment horizontal="right" vertical="top"/>
    </xf>
    <xf numFmtId="4" fontId="15" fillId="9" borderId="6" xfId="0" applyNumberFormat="1" applyFont="1" applyFill="1" applyBorder="1" applyAlignment="1">
      <alignment vertical="center"/>
    </xf>
    <xf numFmtId="4" fontId="22" fillId="0" borderId="0" xfId="0" applyNumberFormat="1" applyFont="1" applyFill="1" applyAlignment="1" applyProtection="1">
      <alignment horizontal="right" vertical="top"/>
    </xf>
    <xf numFmtId="2" fontId="22" fillId="0" borderId="0" xfId="0" applyNumberFormat="1" applyFont="1" applyFill="1"/>
    <xf numFmtId="0" fontId="0" fillId="0" borderId="0" xfId="0" applyAlignment="1">
      <alignment vertical="center"/>
    </xf>
    <xf numFmtId="4" fontId="15" fillId="9" borderId="14" xfId="0" applyNumberFormat="1" applyFont="1" applyFill="1" applyBorder="1" applyAlignment="1"/>
    <xf numFmtId="4" fontId="19" fillId="0" borderId="0" xfId="0" applyNumberFormat="1" applyFont="1" applyAlignment="1">
      <alignment horizontal="left" wrapText="1"/>
    </xf>
    <xf numFmtId="4" fontId="19" fillId="9" borderId="0" xfId="0" applyNumberFormat="1" applyFont="1" applyFill="1" applyAlignment="1">
      <alignment horizontal="left" wrapText="1"/>
    </xf>
    <xf numFmtId="0" fontId="26" fillId="0" borderId="0" xfId="0" applyFont="1"/>
    <xf numFmtId="10" fontId="0" fillId="0" borderId="0" xfId="0" applyNumberFormat="1"/>
    <xf numFmtId="4" fontId="0" fillId="0" borderId="5" xfId="0" applyNumberFormat="1" applyBorder="1"/>
    <xf numFmtId="10" fontId="15" fillId="0" borderId="0" xfId="0" applyNumberFormat="1" applyFont="1" applyFill="1"/>
    <xf numFmtId="0" fontId="0" fillId="0" borderId="4" xfId="0" applyBorder="1"/>
    <xf numFmtId="4" fontId="21" fillId="0" borderId="0" xfId="0" applyNumberFormat="1" applyFont="1" applyAlignment="1"/>
    <xf numFmtId="4" fontId="21" fillId="0" borderId="0" xfId="0" applyNumberFormat="1" applyFont="1"/>
    <xf numFmtId="4" fontId="21" fillId="0" borderId="0" xfId="0" applyNumberFormat="1" applyFont="1" applyFill="1"/>
    <xf numFmtId="10" fontId="21" fillId="0" borderId="0" xfId="0" applyNumberFormat="1" applyFont="1" applyFill="1"/>
    <xf numFmtId="9" fontId="0" fillId="0" borderId="0" xfId="0" applyNumberFormat="1"/>
    <xf numFmtId="4" fontId="26" fillId="0" borderId="9" xfId="0" applyNumberFormat="1" applyFont="1" applyBorder="1"/>
    <xf numFmtId="4" fontId="26" fillId="0" borderId="10" xfId="0" applyNumberFormat="1" applyFont="1" applyBorder="1"/>
    <xf numFmtId="4" fontId="15" fillId="0" borderId="10" xfId="0" applyNumberFormat="1" applyFont="1" applyFill="1" applyBorder="1"/>
    <xf numFmtId="10" fontId="15" fillId="0" borderId="10" xfId="0" applyNumberFormat="1" applyFont="1" applyFill="1" applyBorder="1"/>
    <xf numFmtId="4" fontId="15" fillId="0" borderId="10" xfId="0" applyNumberFormat="1" applyFont="1" applyBorder="1"/>
    <xf numFmtId="4" fontId="0" fillId="0" borderId="11" xfId="0" applyNumberFormat="1" applyBorder="1"/>
    <xf numFmtId="10" fontId="28" fillId="11" borderId="9" xfId="0" applyNumberFormat="1" applyFont="1" applyFill="1" applyBorder="1"/>
    <xf numFmtId="0" fontId="28" fillId="0" borderId="0" xfId="0" applyFont="1"/>
    <xf numFmtId="10" fontId="28" fillId="0" borderId="0" xfId="0" applyNumberFormat="1" applyFont="1"/>
    <xf numFmtId="10" fontId="28" fillId="11" borderId="19" xfId="0" applyNumberFormat="1" applyFont="1" applyFill="1" applyBorder="1"/>
    <xf numFmtId="9" fontId="28" fillId="11" borderId="17" xfId="0" applyNumberFormat="1" applyFont="1" applyFill="1" applyBorder="1" applyAlignment="1">
      <alignment horizontal="center"/>
    </xf>
    <xf numFmtId="4" fontId="28" fillId="11" borderId="17" xfId="0" applyNumberFormat="1" applyFont="1" applyFill="1" applyBorder="1" applyAlignment="1">
      <alignment horizontal="center"/>
    </xf>
    <xf numFmtId="10" fontId="28" fillId="11" borderId="17" xfId="0" applyNumberFormat="1" applyFont="1" applyFill="1" applyBorder="1" applyAlignment="1">
      <alignment horizontal="center"/>
    </xf>
    <xf numFmtId="4" fontId="28" fillId="11" borderId="19" xfId="0" applyNumberFormat="1" applyFont="1" applyFill="1" applyBorder="1" applyAlignment="1">
      <alignment horizontal="center"/>
    </xf>
    <xf numFmtId="10" fontId="28" fillId="11" borderId="19" xfId="0" applyNumberFormat="1" applyFont="1" applyFill="1" applyBorder="1" applyAlignment="1">
      <alignment horizontal="center"/>
    </xf>
    <xf numFmtId="0" fontId="29" fillId="0" borderId="20" xfId="0" applyFont="1" applyBorder="1" applyAlignment="1">
      <alignment horizontal="center"/>
    </xf>
    <xf numFmtId="0" fontId="29" fillId="0" borderId="0" xfId="0" applyFont="1" applyAlignment="1">
      <alignment horizontal="center"/>
    </xf>
    <xf numFmtId="10" fontId="29" fillId="0" borderId="0" xfId="0" applyNumberFormat="1" applyFont="1"/>
    <xf numFmtId="4" fontId="29" fillId="0" borderId="14" xfId="0" applyNumberFormat="1" applyFont="1" applyBorder="1" applyAlignment="1">
      <alignment horizontal="center"/>
    </xf>
    <xf numFmtId="9" fontId="29" fillId="0" borderId="0" xfId="0" applyNumberFormat="1" applyFont="1" applyFill="1"/>
    <xf numFmtId="4" fontId="29" fillId="0" borderId="0" xfId="0" applyNumberFormat="1" applyFont="1"/>
    <xf numFmtId="10" fontId="29" fillId="0" borderId="0" xfId="0" applyNumberFormat="1" applyFont="1" applyFill="1"/>
    <xf numFmtId="4" fontId="29" fillId="0" borderId="15" xfId="0" applyNumberFormat="1" applyFont="1" applyBorder="1"/>
    <xf numFmtId="0" fontId="29" fillId="0" borderId="0" xfId="0" applyFont="1"/>
    <xf numFmtId="0" fontId="15" fillId="0" borderId="0" xfId="0" applyFont="1"/>
    <xf numFmtId="4" fontId="29" fillId="0" borderId="21" xfId="0" applyNumberFormat="1" applyFont="1" applyBorder="1"/>
    <xf numFmtId="4" fontId="29" fillId="0" borderId="6" xfId="0" applyNumberFormat="1" applyFont="1" applyBorder="1"/>
    <xf numFmtId="10" fontId="29" fillId="0" borderId="6" xfId="0" applyNumberFormat="1" applyFont="1" applyBorder="1"/>
    <xf numFmtId="9" fontId="29" fillId="0" borderId="6" xfId="0" applyNumberFormat="1" applyFont="1" applyFill="1" applyBorder="1"/>
    <xf numFmtId="4" fontId="29" fillId="0" borderId="6" xfId="0" applyNumberFormat="1" applyFont="1" applyFill="1" applyBorder="1"/>
    <xf numFmtId="10" fontId="29" fillId="0" borderId="6" xfId="0" applyNumberFormat="1" applyFont="1" applyFill="1" applyBorder="1"/>
    <xf numFmtId="4" fontId="29" fillId="0" borderId="22" xfId="0" applyNumberFormat="1" applyFont="1" applyBorder="1"/>
    <xf numFmtId="4" fontId="20" fillId="9" borderId="23" xfId="0" applyNumberFormat="1" applyFont="1" applyFill="1" applyBorder="1" applyAlignment="1">
      <alignment horizontal="right"/>
    </xf>
    <xf numFmtId="9" fontId="29" fillId="3" borderId="6" xfId="0" applyNumberFormat="1" applyFont="1" applyFill="1" applyBorder="1"/>
    <xf numFmtId="4" fontId="29" fillId="3" borderId="6" xfId="0" applyNumberFormat="1" applyFont="1" applyFill="1" applyBorder="1"/>
    <xf numFmtId="10" fontId="29" fillId="3" borderId="6" xfId="0" applyNumberFormat="1" applyFont="1" applyFill="1" applyBorder="1"/>
    <xf numFmtId="0" fontId="29" fillId="0" borderId="21" xfId="0" applyFont="1" applyBorder="1"/>
    <xf numFmtId="4" fontId="29" fillId="9" borderId="6" xfId="0" applyNumberFormat="1" applyFont="1" applyFill="1" applyBorder="1"/>
    <xf numFmtId="9" fontId="29" fillId="9" borderId="6" xfId="0" applyNumberFormat="1" applyFont="1" applyFill="1" applyBorder="1"/>
    <xf numFmtId="10" fontId="29" fillId="9" borderId="6" xfId="0" applyNumberFormat="1" applyFont="1" applyFill="1" applyBorder="1"/>
    <xf numFmtId="165" fontId="29" fillId="0" borderId="22" xfId="0" applyNumberFormat="1" applyFont="1" applyBorder="1"/>
    <xf numFmtId="4" fontId="28" fillId="3" borderId="6" xfId="0" applyNumberFormat="1" applyFont="1" applyFill="1" applyBorder="1"/>
    <xf numFmtId="9" fontId="28" fillId="3" borderId="6" xfId="0" applyNumberFormat="1" applyFont="1" applyFill="1" applyBorder="1"/>
    <xf numFmtId="0" fontId="29" fillId="0" borderId="21" xfId="0" applyFont="1" applyFill="1" applyBorder="1"/>
    <xf numFmtId="0" fontId="29" fillId="0" borderId="0" xfId="0" applyFont="1" applyFill="1"/>
    <xf numFmtId="4" fontId="29" fillId="0" borderId="6" xfId="0" applyNumberFormat="1" applyFont="1" applyBorder="1" applyAlignment="1">
      <alignment wrapText="1"/>
    </xf>
    <xf numFmtId="10" fontId="29" fillId="11" borderId="17" xfId="0" applyNumberFormat="1" applyFont="1" applyFill="1" applyBorder="1"/>
    <xf numFmtId="4" fontId="29" fillId="11" borderId="17" xfId="0" applyNumberFormat="1" applyFont="1" applyFill="1" applyBorder="1"/>
    <xf numFmtId="4" fontId="29" fillId="11" borderId="18" xfId="0" applyNumberFormat="1" applyFont="1" applyFill="1" applyBorder="1"/>
    <xf numFmtId="10" fontId="0" fillId="0" borderId="0" xfId="0" applyNumberFormat="1" applyFill="1"/>
    <xf numFmtId="0" fontId="26" fillId="0" borderId="0" xfId="0" applyFont="1" applyFill="1" applyAlignment="1" applyProtection="1"/>
    <xf numFmtId="0" fontId="3" fillId="0" borderId="0" xfId="0" applyFont="1"/>
    <xf numFmtId="0" fontId="20" fillId="0" borderId="6" xfId="0" applyFont="1" applyFill="1" applyBorder="1" applyAlignment="1">
      <alignment horizontal="center"/>
    </xf>
    <xf numFmtId="0" fontId="15" fillId="13" borderId="6" xfId="0" applyFont="1" applyFill="1" applyBorder="1"/>
    <xf numFmtId="166" fontId="15" fillId="13" borderId="6" xfId="0" applyNumberFormat="1" applyFont="1" applyFill="1" applyBorder="1"/>
    <xf numFmtId="164" fontId="15" fillId="13" borderId="6" xfId="2" applyFont="1" applyFill="1" applyBorder="1"/>
    <xf numFmtId="0" fontId="20" fillId="0" borderId="6" xfId="0" applyFont="1" applyBorder="1"/>
    <xf numFmtId="49" fontId="15" fillId="0" borderId="6" xfId="0" applyNumberFormat="1" applyFont="1" applyBorder="1" applyAlignment="1">
      <alignment horizontal="center"/>
    </xf>
    <xf numFmtId="0" fontId="15" fillId="0" borderId="6" xfId="0" applyFont="1" applyBorder="1"/>
    <xf numFmtId="0" fontId="15" fillId="9" borderId="6" xfId="0" applyFont="1" applyFill="1" applyBorder="1" applyAlignment="1">
      <alignment vertical="center" wrapText="1"/>
    </xf>
    <xf numFmtId="0" fontId="15" fillId="0" borderId="6" xfId="0" applyFont="1" applyBorder="1" applyAlignment="1">
      <alignment horizontal="center"/>
    </xf>
    <xf numFmtId="166" fontId="15" fillId="0" borderId="6" xfId="0" applyNumberFormat="1" applyFont="1" applyBorder="1"/>
    <xf numFmtId="164" fontId="15" fillId="0" borderId="6" xfId="2" applyFont="1" applyBorder="1"/>
    <xf numFmtId="49" fontId="15" fillId="0" borderId="12" xfId="0" applyNumberFormat="1" applyFont="1" applyBorder="1" applyAlignment="1">
      <alignment horizontal="center"/>
    </xf>
    <xf numFmtId="0" fontId="15" fillId="0" borderId="12" xfId="0" applyFont="1" applyBorder="1"/>
    <xf numFmtId="0" fontId="15" fillId="9" borderId="12" xfId="0" applyFont="1" applyFill="1" applyBorder="1" applyAlignment="1">
      <alignment vertical="center" wrapText="1"/>
    </xf>
    <xf numFmtId="0" fontId="15" fillId="0" borderId="12" xfId="0" applyFont="1" applyBorder="1" applyAlignment="1">
      <alignment horizontal="center"/>
    </xf>
    <xf numFmtId="166" fontId="15" fillId="0" borderId="12" xfId="0" applyNumberFormat="1" applyFont="1" applyBorder="1"/>
    <xf numFmtId="164" fontId="15" fillId="0" borderId="12" xfId="2" applyFont="1" applyBorder="1"/>
    <xf numFmtId="164" fontId="20" fillId="0" borderId="6" xfId="2" applyFont="1" applyBorder="1"/>
    <xf numFmtId="0" fontId="15" fillId="9" borderId="6" xfId="0" applyFont="1" applyFill="1" applyBorder="1" applyAlignment="1">
      <alignment horizontal="center" vertical="top"/>
    </xf>
    <xf numFmtId="167" fontId="15" fillId="9" borderId="6" xfId="23" applyFont="1" applyFill="1" applyBorder="1" applyAlignment="1">
      <alignment vertical="top"/>
    </xf>
    <xf numFmtId="164" fontId="15" fillId="9" borderId="6" xfId="2" applyFont="1" applyFill="1" applyBorder="1" applyAlignment="1">
      <alignment vertical="top"/>
    </xf>
    <xf numFmtId="164" fontId="15" fillId="9" borderId="6" xfId="2" applyFont="1" applyFill="1" applyBorder="1" applyAlignment="1">
      <alignment horizontal="right"/>
    </xf>
    <xf numFmtId="2" fontId="15" fillId="0" borderId="0" xfId="0" applyNumberFormat="1" applyFont="1" applyAlignment="1">
      <alignment wrapText="1"/>
    </xf>
    <xf numFmtId="164" fontId="15" fillId="0" borderId="0" xfId="2" applyFont="1"/>
    <xf numFmtId="0" fontId="15" fillId="9" borderId="6" xfId="0" applyFont="1" applyFill="1" applyBorder="1" applyAlignment="1">
      <alignment horizontal="center" vertical="center" wrapText="1"/>
    </xf>
    <xf numFmtId="164" fontId="15" fillId="9" borderId="6" xfId="2" applyFont="1" applyFill="1" applyBorder="1" applyAlignment="1">
      <alignment vertical="center" wrapText="1"/>
    </xf>
    <xf numFmtId="0" fontId="15" fillId="9" borderId="0" xfId="0" applyFont="1" applyFill="1" applyAlignment="1">
      <alignment vertical="center" wrapText="1"/>
    </xf>
    <xf numFmtId="0" fontId="15" fillId="13" borderId="12" xfId="0" applyFont="1" applyFill="1" applyBorder="1" applyAlignment="1">
      <alignment wrapText="1"/>
    </xf>
    <xf numFmtId="0" fontId="15" fillId="13" borderId="12" xfId="0" applyFont="1" applyFill="1" applyBorder="1"/>
    <xf numFmtId="166" fontId="15" fillId="13" borderId="12" xfId="0" applyNumberFormat="1" applyFont="1" applyFill="1" applyBorder="1"/>
    <xf numFmtId="164" fontId="15" fillId="13" borderId="12" xfId="2" applyFont="1" applyFill="1" applyBorder="1"/>
    <xf numFmtId="0" fontId="15" fillId="9" borderId="6" xfId="0" applyFont="1" applyFill="1" applyBorder="1" applyAlignment="1">
      <alignment wrapText="1"/>
    </xf>
    <xf numFmtId="164" fontId="15" fillId="9" borderId="6" xfId="2" applyFont="1" applyFill="1" applyBorder="1" applyAlignment="1">
      <alignment horizontal="center"/>
    </xf>
    <xf numFmtId="0" fontId="15" fillId="9" borderId="6" xfId="0" applyFont="1" applyFill="1" applyBorder="1" applyAlignment="1">
      <alignment horizontal="center"/>
    </xf>
    <xf numFmtId="2" fontId="15" fillId="0" borderId="0" xfId="0" applyNumberFormat="1" applyFont="1" applyAlignment="1">
      <alignment horizontal="center"/>
    </xf>
    <xf numFmtId="0" fontId="26" fillId="0" borderId="6" xfId="0" applyFont="1" applyBorder="1"/>
    <xf numFmtId="0" fontId="15" fillId="9" borderId="6" xfId="0" applyFont="1" applyFill="1" applyBorder="1" applyAlignment="1"/>
    <xf numFmtId="2" fontId="15" fillId="9" borderId="6" xfId="0" applyNumberFormat="1" applyFont="1" applyFill="1" applyBorder="1" applyAlignment="1"/>
    <xf numFmtId="0" fontId="15" fillId="9" borderId="6" xfId="0" applyFont="1" applyFill="1" applyBorder="1"/>
    <xf numFmtId="164" fontId="20" fillId="9" borderId="6" xfId="2" applyFont="1" applyFill="1" applyBorder="1" applyAlignment="1"/>
    <xf numFmtId="0" fontId="3" fillId="9" borderId="0" xfId="0" applyFont="1" applyFill="1"/>
    <xf numFmtId="0" fontId="20" fillId="13" borderId="6" xfId="0" applyFont="1" applyFill="1" applyBorder="1" applyAlignment="1">
      <alignment wrapText="1"/>
    </xf>
    <xf numFmtId="0" fontId="20" fillId="13" borderId="6" xfId="0" applyFont="1" applyFill="1" applyBorder="1"/>
    <xf numFmtId="0" fontId="20" fillId="9" borderId="6" xfId="0" applyFont="1" applyFill="1" applyBorder="1" applyAlignment="1">
      <alignment vertical="center" wrapText="1"/>
    </xf>
    <xf numFmtId="0" fontId="20" fillId="9" borderId="6" xfId="0" applyFont="1" applyFill="1" applyBorder="1" applyAlignment="1">
      <alignment horizontal="center" vertical="center" wrapText="1"/>
    </xf>
    <xf numFmtId="167" fontId="20" fillId="9" borderId="14" xfId="24" applyFont="1" applyFill="1" applyBorder="1" applyAlignment="1">
      <alignment horizontal="center" vertical="center" wrapText="1"/>
    </xf>
    <xf numFmtId="168" fontId="20" fillId="9" borderId="6" xfId="17" applyFont="1" applyFill="1" applyBorder="1" applyAlignment="1">
      <alignment horizontal="center" vertical="center" wrapText="1"/>
    </xf>
    <xf numFmtId="2" fontId="15" fillId="9" borderId="6" xfId="0" applyNumberFormat="1" applyFont="1" applyFill="1" applyBorder="1"/>
    <xf numFmtId="164" fontId="15" fillId="9" borderId="6" xfId="2" applyFont="1" applyFill="1" applyBorder="1"/>
    <xf numFmtId="0" fontId="15" fillId="9" borderId="24" xfId="0" applyFont="1" applyFill="1" applyBorder="1"/>
    <xf numFmtId="164" fontId="20" fillId="9" borderId="6" xfId="2" applyFont="1" applyFill="1" applyBorder="1"/>
    <xf numFmtId="0" fontId="15" fillId="0" borderId="24" xfId="0" applyFont="1" applyBorder="1"/>
    <xf numFmtId="0" fontId="20" fillId="9" borderId="12" xfId="0" applyFont="1" applyFill="1" applyBorder="1"/>
    <xf numFmtId="0" fontId="15" fillId="9" borderId="12" xfId="0" applyFont="1" applyFill="1" applyBorder="1"/>
    <xf numFmtId="164" fontId="15" fillId="9" borderId="12" xfId="2" applyFont="1" applyFill="1" applyBorder="1"/>
    <xf numFmtId="164" fontId="20" fillId="9" borderId="12" xfId="2" applyFont="1" applyFill="1" applyBorder="1"/>
    <xf numFmtId="0" fontId="26" fillId="0" borderId="6" xfId="0" applyFont="1" applyFill="1" applyBorder="1" applyAlignment="1" applyProtection="1"/>
    <xf numFmtId="169" fontId="26" fillId="0" borderId="0" xfId="0" applyNumberFormat="1" applyFont="1" applyFill="1" applyAlignment="1" applyProtection="1"/>
    <xf numFmtId="0" fontId="15" fillId="9" borderId="0" xfId="0" applyFont="1" applyFill="1"/>
    <xf numFmtId="164" fontId="15" fillId="9" borderId="0" xfId="2" applyFont="1" applyFill="1"/>
    <xf numFmtId="164" fontId="20" fillId="9" borderId="0" xfId="2" applyFont="1" applyFill="1"/>
    <xf numFmtId="49" fontId="15" fillId="0" borderId="6" xfId="0" applyNumberFormat="1" applyFont="1" applyBorder="1"/>
    <xf numFmtId="164" fontId="15" fillId="9" borderId="6" xfId="2" applyFont="1" applyFill="1" applyBorder="1" applyAlignment="1"/>
    <xf numFmtId="0" fontId="30" fillId="0" borderId="0" xfId="0" applyFont="1"/>
    <xf numFmtId="49" fontId="15" fillId="9" borderId="14" xfId="0" applyNumberFormat="1" applyFont="1" applyFill="1" applyBorder="1" applyAlignment="1">
      <alignment horizontal="right"/>
    </xf>
    <xf numFmtId="0" fontId="20" fillId="9" borderId="6" xfId="0" applyFont="1" applyFill="1" applyBorder="1" applyAlignment="1"/>
    <xf numFmtId="49" fontId="15" fillId="9" borderId="0" xfId="0" applyNumberFormat="1" applyFont="1" applyFill="1" applyAlignment="1">
      <alignment horizontal="right"/>
    </xf>
    <xf numFmtId="4" fontId="15" fillId="9" borderId="0" xfId="0" applyNumberFormat="1" applyFont="1" applyFill="1" applyAlignment="1">
      <alignment wrapText="1"/>
    </xf>
    <xf numFmtId="0" fontId="20" fillId="9" borderId="0" xfId="0" applyFont="1" applyFill="1" applyAlignment="1"/>
    <xf numFmtId="0" fontId="15" fillId="9" borderId="0" xfId="0" applyFont="1" applyFill="1" applyAlignment="1"/>
    <xf numFmtId="170" fontId="20" fillId="9" borderId="0" xfId="0" applyNumberFormat="1" applyFont="1" applyFill="1" applyAlignment="1">
      <alignment horizontal="right"/>
    </xf>
    <xf numFmtId="49" fontId="15" fillId="9" borderId="25" xfId="0" applyNumberFormat="1" applyFont="1" applyFill="1" applyBorder="1" applyAlignment="1">
      <alignment horizontal="right"/>
    </xf>
    <xf numFmtId="2" fontId="15" fillId="9" borderId="12" xfId="0" applyNumberFormat="1" applyFont="1" applyFill="1" applyBorder="1" applyAlignment="1"/>
    <xf numFmtId="164" fontId="15" fillId="9" borderId="12" xfId="2" applyFont="1" applyFill="1" applyBorder="1" applyAlignment="1"/>
    <xf numFmtId="164" fontId="20" fillId="9" borderId="13" xfId="2" applyFont="1" applyFill="1" applyBorder="1" applyAlignment="1"/>
    <xf numFmtId="49" fontId="15" fillId="9" borderId="6" xfId="0" applyNumberFormat="1" applyFont="1" applyFill="1" applyBorder="1"/>
    <xf numFmtId="0" fontId="15" fillId="9" borderId="6" xfId="0" applyFont="1" applyFill="1" applyBorder="1" applyAlignment="1">
      <alignment horizontal="center" wrapText="1"/>
    </xf>
    <xf numFmtId="2" fontId="15" fillId="9" borderId="6" xfId="0" applyNumberFormat="1" applyFont="1" applyFill="1" applyBorder="1" applyAlignment="1">
      <alignment wrapText="1"/>
    </xf>
    <xf numFmtId="164" fontId="15" fillId="9" borderId="6" xfId="2" applyFont="1" applyFill="1" applyBorder="1" applyAlignment="1">
      <alignment wrapText="1"/>
    </xf>
    <xf numFmtId="0" fontId="15" fillId="0" borderId="6" xfId="0" applyFont="1" applyFill="1" applyBorder="1" applyAlignment="1">
      <alignment wrapText="1"/>
    </xf>
    <xf numFmtId="170" fontId="15" fillId="9" borderId="6" xfId="0" applyNumberFormat="1" applyFont="1" applyFill="1" applyBorder="1" applyAlignment="1">
      <alignment horizontal="right"/>
    </xf>
    <xf numFmtId="0" fontId="20" fillId="0" borderId="12" xfId="0" applyFont="1" applyBorder="1"/>
    <xf numFmtId="49" fontId="15" fillId="9" borderId="6" xfId="0" applyNumberFormat="1" applyFont="1" applyFill="1" applyBorder="1" applyAlignment="1">
      <alignment horizontal="center" vertical="top"/>
    </xf>
    <xf numFmtId="0" fontId="15" fillId="9" borderId="13" xfId="0" applyFont="1" applyFill="1" applyBorder="1" applyAlignment="1">
      <alignment wrapText="1"/>
    </xf>
    <xf numFmtId="0" fontId="20" fillId="9" borderId="0" xfId="0" applyFont="1" applyFill="1" applyAlignment="1">
      <alignment horizontal="center"/>
    </xf>
    <xf numFmtId="164" fontId="20" fillId="9" borderId="0" xfId="2" applyFont="1" applyFill="1" applyAlignment="1"/>
    <xf numFmtId="49" fontId="15" fillId="0" borderId="24" xfId="0" applyNumberFormat="1" applyFont="1" applyBorder="1"/>
    <xf numFmtId="4" fontId="15" fillId="9" borderId="13" xfId="0" applyNumberFormat="1" applyFont="1" applyFill="1" applyBorder="1" applyAlignment="1">
      <alignment wrapText="1"/>
    </xf>
    <xf numFmtId="49" fontId="15" fillId="9" borderId="24" xfId="0" applyNumberFormat="1" applyFont="1" applyFill="1" applyBorder="1" applyAlignment="1">
      <alignment horizontal="center" vertical="top"/>
    </xf>
    <xf numFmtId="0" fontId="20" fillId="9" borderId="12" xfId="0" applyFont="1" applyFill="1" applyBorder="1" applyAlignment="1">
      <alignment vertical="center" wrapText="1"/>
    </xf>
    <xf numFmtId="0" fontId="20" fillId="9" borderId="12" xfId="0" applyFont="1" applyFill="1" applyBorder="1" applyAlignment="1">
      <alignment horizontal="center" vertical="center" wrapText="1"/>
    </xf>
    <xf numFmtId="167" fontId="20" fillId="9" borderId="25" xfId="24" applyFont="1" applyFill="1" applyBorder="1" applyAlignment="1">
      <alignment horizontal="center" vertical="center" wrapText="1"/>
    </xf>
    <xf numFmtId="168" fontId="20" fillId="9" borderId="12" xfId="17" applyFont="1" applyFill="1" applyBorder="1" applyAlignment="1">
      <alignment horizontal="center" vertical="center" wrapText="1"/>
    </xf>
    <xf numFmtId="171" fontId="15" fillId="9" borderId="6" xfId="0" applyNumberFormat="1" applyFont="1" applyFill="1" applyBorder="1" applyAlignment="1">
      <alignment horizontal="right" wrapText="1"/>
    </xf>
    <xf numFmtId="164" fontId="20" fillId="9" borderId="11" xfId="2" applyFont="1" applyFill="1" applyBorder="1" applyAlignment="1"/>
    <xf numFmtId="49" fontId="20" fillId="9" borderId="0" xfId="0" applyNumberFormat="1" applyFont="1" applyFill="1" applyAlignment="1">
      <alignment horizontal="center" vertical="top"/>
    </xf>
    <xf numFmtId="0" fontId="20" fillId="9" borderId="0" xfId="0" applyFont="1" applyFill="1" applyAlignment="1">
      <alignment wrapText="1"/>
    </xf>
    <xf numFmtId="2" fontId="20" fillId="9" borderId="0" xfId="0" applyNumberFormat="1" applyFont="1" applyFill="1" applyAlignment="1">
      <alignment wrapText="1"/>
    </xf>
    <xf numFmtId="0" fontId="20" fillId="0" borderId="2" xfId="0" applyFont="1" applyBorder="1"/>
    <xf numFmtId="0" fontId="20" fillId="9" borderId="13" xfId="0" applyFont="1" applyFill="1" applyBorder="1" applyAlignment="1">
      <alignment vertical="center" wrapText="1"/>
    </xf>
    <xf numFmtId="49" fontId="15" fillId="9" borderId="24" xfId="0" applyNumberFormat="1" applyFont="1" applyFill="1" applyBorder="1"/>
    <xf numFmtId="2" fontId="15" fillId="9" borderId="6" xfId="24" applyNumberFormat="1" applyFont="1" applyFill="1" applyBorder="1" applyAlignment="1">
      <alignment horizontal="center" vertical="top"/>
    </xf>
    <xf numFmtId="14" fontId="15" fillId="0" borderId="21" xfId="0" applyNumberFormat="1" applyFont="1" applyFill="1" applyBorder="1" applyAlignment="1">
      <alignment horizontal="center" vertical="center"/>
    </xf>
    <xf numFmtId="0" fontId="20" fillId="0" borderId="6" xfId="0" applyFont="1" applyFill="1" applyBorder="1" applyAlignment="1">
      <alignment horizontal="center" vertical="center"/>
    </xf>
    <xf numFmtId="4" fontId="15" fillId="0" borderId="6" xfId="0" applyNumberFormat="1" applyFont="1" applyFill="1" applyBorder="1" applyAlignment="1">
      <alignment horizontal="center" vertical="center" wrapText="1"/>
    </xf>
    <xf numFmtId="0" fontId="15" fillId="0" borderId="6" xfId="0" applyFont="1" applyFill="1" applyBorder="1" applyAlignment="1">
      <alignment horizontal="center" vertical="center" wrapText="1"/>
    </xf>
    <xf numFmtId="10" fontId="15" fillId="9" borderId="24" xfId="21" applyNumberFormat="1" applyFont="1" applyFill="1" applyBorder="1" applyAlignment="1">
      <alignment vertical="center"/>
    </xf>
    <xf numFmtId="4" fontId="15" fillId="0" borderId="6" xfId="0" applyNumberFormat="1" applyFont="1" applyFill="1" applyBorder="1" applyAlignment="1">
      <alignment vertical="center" wrapText="1"/>
    </xf>
    <xf numFmtId="10" fontId="15" fillId="9" borderId="6" xfId="21" applyNumberFormat="1" applyFont="1" applyFill="1" applyBorder="1" applyAlignment="1">
      <alignment vertical="center"/>
    </xf>
    <xf numFmtId="4" fontId="15" fillId="0" borderId="15" xfId="0" applyNumberFormat="1" applyFont="1" applyFill="1" applyBorder="1" applyAlignment="1">
      <alignment vertical="center"/>
    </xf>
    <xf numFmtId="4" fontId="15" fillId="0" borderId="6" xfId="0" applyNumberFormat="1" applyFont="1" applyFill="1" applyBorder="1" applyAlignment="1">
      <alignment horizontal="center" vertical="center"/>
    </xf>
    <xf numFmtId="10" fontId="15" fillId="9" borderId="6" xfId="20" applyNumberFormat="1" applyFont="1" applyFill="1" applyBorder="1" applyAlignment="1">
      <alignment vertical="center"/>
    </xf>
    <xf numFmtId="4" fontId="15" fillId="0" borderId="22" xfId="0" applyNumberFormat="1" applyFont="1" applyFill="1" applyBorder="1" applyAlignment="1">
      <alignment vertical="center" wrapText="1"/>
    </xf>
    <xf numFmtId="49" fontId="20" fillId="9" borderId="6" xfId="0" applyNumberFormat="1" applyFont="1" applyFill="1" applyBorder="1" applyAlignment="1">
      <alignment horizontal="center" vertical="top"/>
    </xf>
    <xf numFmtId="0" fontId="20" fillId="9" borderId="6" xfId="0" applyFont="1" applyFill="1" applyBorder="1" applyAlignment="1">
      <alignment wrapText="1"/>
    </xf>
    <xf numFmtId="2" fontId="20" fillId="9" borderId="6" xfId="0" applyNumberFormat="1" applyFont="1" applyFill="1" applyBorder="1" applyAlignment="1">
      <alignment wrapText="1"/>
    </xf>
    <xf numFmtId="2" fontId="15" fillId="9" borderId="6" xfId="1" applyNumberFormat="1" applyFont="1" applyFill="1" applyBorder="1" applyAlignment="1">
      <alignment horizontal="center" vertical="top"/>
    </xf>
    <xf numFmtId="172" fontId="15" fillId="9" borderId="6" xfId="1" applyFont="1" applyFill="1" applyBorder="1" applyAlignment="1">
      <alignment vertical="top"/>
    </xf>
    <xf numFmtId="0" fontId="15" fillId="13" borderId="2" xfId="0" applyFont="1" applyFill="1" applyBorder="1" applyAlignment="1">
      <alignment vertical="center" wrapText="1"/>
    </xf>
    <xf numFmtId="0" fontId="20" fillId="0" borderId="14" xfId="0" applyFont="1" applyBorder="1"/>
    <xf numFmtId="0" fontId="15" fillId="13" borderId="6" xfId="0" applyFont="1" applyFill="1" applyBorder="1" applyAlignment="1">
      <alignment horizontal="left" vertical="top" wrapText="1"/>
    </xf>
    <xf numFmtId="0" fontId="26" fillId="0" borderId="24" xfId="0" applyFont="1" applyBorder="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164" fontId="26" fillId="0" borderId="6" xfId="2" applyFont="1" applyBorder="1" applyAlignment="1">
      <alignment horizontal="center" vertical="center"/>
    </xf>
    <xf numFmtId="164" fontId="15" fillId="0" borderId="6" xfId="2" applyFont="1" applyBorder="1" applyAlignment="1">
      <alignment horizontal="center" vertical="center"/>
    </xf>
    <xf numFmtId="0" fontId="15" fillId="9" borderId="6" xfId="0" applyFont="1" applyFill="1" applyBorder="1" applyAlignment="1">
      <alignment horizontal="center" vertical="center"/>
    </xf>
    <xf numFmtId="164" fontId="15" fillId="9" borderId="6" xfId="2" applyFont="1" applyFill="1" applyBorder="1" applyAlignment="1">
      <alignment horizontal="center" vertical="center"/>
    </xf>
    <xf numFmtId="0" fontId="15" fillId="0" borderId="0" xfId="0" applyFont="1" applyAlignment="1">
      <alignment wrapText="1"/>
    </xf>
    <xf numFmtId="0" fontId="15" fillId="0" borderId="6" xfId="0" applyFont="1" applyBorder="1" applyAlignment="1">
      <alignment horizontal="center" vertical="top" wrapText="1"/>
    </xf>
    <xf numFmtId="0" fontId="15" fillId="9" borderId="6" xfId="0" applyFont="1" applyFill="1" applyBorder="1" applyAlignment="1">
      <alignment horizontal="right" vertical="top" wrapText="1"/>
    </xf>
    <xf numFmtId="0" fontId="15" fillId="0" borderId="6" xfId="0" applyFont="1" applyBorder="1" applyAlignment="1">
      <alignment horizontal="left" vertical="top" wrapText="1"/>
    </xf>
    <xf numFmtId="0" fontId="15" fillId="9" borderId="6" xfId="0" applyFont="1" applyFill="1" applyBorder="1" applyAlignment="1">
      <alignment horizontal="right" vertical="top"/>
    </xf>
    <xf numFmtId="164" fontId="15" fillId="0" borderId="6" xfId="2" applyFont="1" applyFill="1" applyBorder="1"/>
    <xf numFmtId="0" fontId="15" fillId="9" borderId="12" xfId="0" applyFont="1" applyFill="1" applyBorder="1" applyAlignment="1">
      <alignment horizontal="right" vertical="top"/>
    </xf>
    <xf numFmtId="0" fontId="15" fillId="0" borderId="12" xfId="0" applyFont="1" applyBorder="1" applyAlignment="1">
      <alignment horizontal="left" vertical="top" wrapText="1"/>
    </xf>
    <xf numFmtId="164" fontId="15" fillId="0" borderId="12" xfId="2" applyFont="1" applyFill="1" applyBorder="1"/>
    <xf numFmtId="164" fontId="15" fillId="0" borderId="13" xfId="2" applyFont="1" applyBorder="1"/>
    <xf numFmtId="164" fontId="20" fillId="0" borderId="13" xfId="2" applyFont="1" applyBorder="1"/>
    <xf numFmtId="0" fontId="26" fillId="0" borderId="24" xfId="0" applyFont="1" applyBorder="1" applyAlignment="1">
      <alignment horizontal="center" vertical="center"/>
    </xf>
    <xf numFmtId="0" fontId="26" fillId="0" borderId="0" xfId="0" applyFont="1" applyFill="1" applyAlignment="1" applyProtection="1">
      <alignment wrapText="1"/>
    </xf>
    <xf numFmtId="2" fontId="26" fillId="0" borderId="6" xfId="0" applyNumberFormat="1" applyFont="1" applyBorder="1"/>
    <xf numFmtId="164" fontId="26" fillId="0" borderId="6" xfId="2" applyFont="1" applyBorder="1"/>
    <xf numFmtId="0" fontId="0" fillId="0" borderId="6" xfId="0" applyBorder="1" applyAlignment="1">
      <alignment horizontal="center" vertical="center"/>
    </xf>
    <xf numFmtId="0" fontId="15" fillId="0" borderId="6" xfId="0" applyFont="1" applyBorder="1" applyAlignment="1">
      <alignment wrapText="1"/>
    </xf>
    <xf numFmtId="0" fontId="26" fillId="0" borderId="6" xfId="0" applyFont="1" applyFill="1" applyBorder="1" applyAlignment="1" applyProtection="1">
      <alignment horizontal="center" vertical="center"/>
    </xf>
    <xf numFmtId="0" fontId="33" fillId="14" borderId="26" xfId="0" applyFont="1" applyFill="1" applyBorder="1" applyAlignment="1">
      <alignment vertical="top" wrapText="1"/>
    </xf>
    <xf numFmtId="0" fontId="35" fillId="14" borderId="26" xfId="0" applyFont="1" applyFill="1" applyBorder="1" applyAlignment="1">
      <alignment horizontal="center" vertical="center" wrapText="1"/>
    </xf>
    <xf numFmtId="10" fontId="34" fillId="14" borderId="26" xfId="3" applyNumberFormat="1" applyFont="1" applyFill="1" applyBorder="1" applyAlignment="1">
      <alignment vertical="center" wrapText="1"/>
    </xf>
    <xf numFmtId="0" fontId="33" fillId="14" borderId="26" xfId="0" applyFont="1" applyFill="1" applyBorder="1" applyAlignment="1">
      <alignment horizontal="center" vertical="center" wrapText="1"/>
    </xf>
    <xf numFmtId="4" fontId="20" fillId="15" borderId="6" xfId="0" applyNumberFormat="1" applyFont="1" applyFill="1" applyBorder="1" applyAlignment="1">
      <alignment vertical="center"/>
    </xf>
    <xf numFmtId="4" fontId="20" fillId="15" borderId="6" xfId="0" applyNumberFormat="1" applyFont="1" applyFill="1" applyBorder="1" applyAlignment="1">
      <alignment horizontal="right"/>
    </xf>
    <xf numFmtId="0" fontId="33" fillId="14" borderId="26" xfId="0" applyFont="1" applyFill="1" applyBorder="1" applyAlignment="1">
      <alignment horizontal="right" vertical="top" wrapText="1"/>
    </xf>
    <xf numFmtId="0" fontId="35" fillId="14" borderId="26" xfId="0" applyFont="1" applyFill="1" applyBorder="1" applyAlignment="1">
      <alignment vertical="center" wrapText="1"/>
    </xf>
    <xf numFmtId="0" fontId="36" fillId="14" borderId="26" xfId="0" applyFont="1" applyFill="1" applyBorder="1" applyAlignment="1">
      <alignment vertical="center" wrapText="1"/>
    </xf>
    <xf numFmtId="0" fontId="38" fillId="0" borderId="0" xfId="0" applyFont="1"/>
    <xf numFmtId="0" fontId="40" fillId="14" borderId="26" xfId="0" applyFont="1" applyFill="1" applyBorder="1" applyAlignment="1">
      <alignment vertical="top" wrapText="1"/>
    </xf>
    <xf numFmtId="173" fontId="40" fillId="14" borderId="26" xfId="0" applyNumberFormat="1" applyFont="1" applyFill="1" applyBorder="1" applyAlignment="1">
      <alignment vertical="top" wrapText="1"/>
    </xf>
    <xf numFmtId="0" fontId="0" fillId="0" borderId="26" xfId="0" applyBorder="1"/>
    <xf numFmtId="10" fontId="0" fillId="0" borderId="26" xfId="3" applyNumberFormat="1" applyFont="1" applyBorder="1"/>
    <xf numFmtId="10" fontId="39" fillId="0" borderId="26" xfId="0" applyNumberFormat="1" applyFont="1" applyBorder="1"/>
    <xf numFmtId="0" fontId="33" fillId="14" borderId="32" xfId="0" applyFont="1" applyFill="1" applyBorder="1" applyAlignment="1">
      <alignment vertical="center" wrapText="1"/>
    </xf>
    <xf numFmtId="0" fontId="41" fillId="0" borderId="28" xfId="29" applyBorder="1"/>
    <xf numFmtId="0" fontId="41" fillId="0" borderId="0" xfId="29"/>
    <xf numFmtId="174" fontId="41" fillId="0" borderId="0" xfId="29" applyNumberFormat="1"/>
    <xf numFmtId="10" fontId="34" fillId="0" borderId="36" xfId="29" applyNumberFormat="1" applyFont="1" applyBorder="1" applyAlignment="1">
      <alignment horizontal="center" vertical="center"/>
    </xf>
    <xf numFmtId="10" fontId="41" fillId="0" borderId="38" xfId="29" applyNumberFormat="1" applyBorder="1" applyAlignment="1">
      <alignment horizontal="center" vertical="center"/>
    </xf>
    <xf numFmtId="10" fontId="34" fillId="0" borderId="43" xfId="29" applyNumberFormat="1" applyFont="1" applyBorder="1" applyAlignment="1">
      <alignment horizontal="center" vertical="center"/>
    </xf>
    <xf numFmtId="10" fontId="41" fillId="16" borderId="38" xfId="29" applyNumberFormat="1" applyFill="1" applyBorder="1" applyAlignment="1">
      <alignment horizontal="center" vertical="center"/>
    </xf>
    <xf numFmtId="0" fontId="34" fillId="0" borderId="31" xfId="29" applyFont="1" applyBorder="1" applyAlignment="1">
      <alignment horizontal="right" vertical="center"/>
    </xf>
    <xf numFmtId="0" fontId="34" fillId="0" borderId="0" xfId="29" applyFont="1" applyAlignment="1">
      <alignment horizontal="right" vertical="center"/>
    </xf>
    <xf numFmtId="10" fontId="34" fillId="0" borderId="44" xfId="29" applyNumberFormat="1" applyFont="1" applyBorder="1" applyAlignment="1">
      <alignment horizontal="center" vertical="center"/>
    </xf>
    <xf numFmtId="0" fontId="41" fillId="0" borderId="44" xfId="29" applyBorder="1"/>
    <xf numFmtId="0" fontId="41" fillId="0" borderId="45" xfId="29" applyBorder="1"/>
    <xf numFmtId="0" fontId="41" fillId="0" borderId="30" xfId="29" applyBorder="1"/>
    <xf numFmtId="174" fontId="41" fillId="0" borderId="30" xfId="29" applyNumberFormat="1" applyBorder="1"/>
    <xf numFmtId="0" fontId="41" fillId="0" borderId="46" xfId="29" applyBorder="1"/>
    <xf numFmtId="175" fontId="15" fillId="9" borderId="0" xfId="3" applyNumberFormat="1" applyFont="1" applyFill="1" applyAlignment="1"/>
    <xf numFmtId="0" fontId="37" fillId="14" borderId="26" xfId="0" applyFont="1" applyFill="1" applyBorder="1" applyAlignment="1">
      <alignment vertical="center" wrapText="1"/>
    </xf>
    <xf numFmtId="0" fontId="25" fillId="14" borderId="26" xfId="0" applyFont="1" applyFill="1" applyBorder="1" applyAlignment="1">
      <alignment vertical="center" wrapText="1"/>
    </xf>
    <xf numFmtId="0" fontId="41" fillId="0" borderId="26" xfId="29" applyBorder="1"/>
    <xf numFmtId="10" fontId="15" fillId="0" borderId="0" xfId="3" applyNumberFormat="1" applyFont="1"/>
    <xf numFmtId="0" fontId="0" fillId="0" borderId="26" xfId="0" applyBorder="1" applyAlignment="1">
      <alignment horizontal="center"/>
    </xf>
    <xf numFmtId="0" fontId="0" fillId="0" borderId="26" xfId="0" applyBorder="1" applyAlignment="1"/>
    <xf numFmtId="0" fontId="0" fillId="0" borderId="26" xfId="0" applyBorder="1" applyAlignment="1">
      <alignment horizontal="left"/>
    </xf>
    <xf numFmtId="10" fontId="34" fillId="14" borderId="54" xfId="3" applyNumberFormat="1" applyFont="1" applyFill="1" applyBorder="1" applyAlignment="1">
      <alignment vertical="center" wrapText="1"/>
    </xf>
    <xf numFmtId="0" fontId="36" fillId="14" borderId="54" xfId="0" applyFont="1" applyFill="1" applyBorder="1" applyAlignment="1">
      <alignment horizontal="center" vertical="center" wrapText="1"/>
    </xf>
    <xf numFmtId="164" fontId="0" fillId="0" borderId="26" xfId="2" applyFont="1" applyBorder="1" applyAlignment="1"/>
    <xf numFmtId="164" fontId="0" fillId="0" borderId="26" xfId="2" applyFont="1" applyBorder="1"/>
    <xf numFmtId="164" fontId="0" fillId="0" borderId="0" xfId="2" applyFont="1"/>
    <xf numFmtId="10" fontId="34" fillId="0" borderId="40" xfId="29" applyNumberFormat="1" applyFont="1" applyBorder="1" applyAlignment="1">
      <alignment horizontal="center" vertical="center"/>
    </xf>
    <xf numFmtId="0" fontId="41" fillId="0" borderId="26" xfId="29" applyBorder="1" applyAlignment="1">
      <alignment vertical="center"/>
    </xf>
    <xf numFmtId="0" fontId="41" fillId="0" borderId="26" xfId="29" applyBorder="1" applyAlignment="1">
      <alignment vertical="center" wrapText="1"/>
    </xf>
    <xf numFmtId="174" fontId="41" fillId="0" borderId="26" xfId="29" applyNumberFormat="1" applyBorder="1"/>
    <xf numFmtId="0" fontId="33" fillId="14" borderId="26" xfId="0" applyFont="1" applyFill="1" applyBorder="1" applyAlignment="1">
      <alignment horizontal="center" vertical="center" wrapText="1"/>
    </xf>
    <xf numFmtId="10" fontId="34" fillId="14" borderId="26" xfId="3" applyNumberFormat="1" applyFont="1" applyFill="1" applyBorder="1" applyAlignment="1">
      <alignment horizontal="center" vertical="center" wrapText="1"/>
    </xf>
    <xf numFmtId="0" fontId="0" fillId="0" borderId="68" xfId="0" applyBorder="1" applyAlignment="1">
      <alignment horizontal="center" vertical="top" wrapText="1"/>
    </xf>
    <xf numFmtId="0" fontId="48" fillId="0" borderId="68" xfId="0" applyFont="1" applyBorder="1" applyAlignment="1">
      <alignment horizontal="center" vertical="top" wrapText="1"/>
    </xf>
    <xf numFmtId="0" fontId="48" fillId="0" borderId="68" xfId="0" applyFont="1" applyBorder="1" applyAlignment="1">
      <alignment horizontal="left" vertical="top" wrapText="1"/>
    </xf>
    <xf numFmtId="10" fontId="50" fillId="0" borderId="68" xfId="0" applyNumberFormat="1" applyFont="1" applyBorder="1" applyAlignment="1">
      <alignment horizontal="left" vertical="top" indent="2" shrinkToFit="1"/>
    </xf>
    <xf numFmtId="10" fontId="50" fillId="0" borderId="68" xfId="0" applyNumberFormat="1" applyFont="1" applyBorder="1" applyAlignment="1">
      <alignment horizontal="center" vertical="top" shrinkToFit="1"/>
    </xf>
    <xf numFmtId="0" fontId="48" fillId="19" borderId="68" xfId="0" applyFont="1" applyFill="1" applyBorder="1" applyAlignment="1">
      <alignment horizontal="center" vertical="top" wrapText="1"/>
    </xf>
    <xf numFmtId="0" fontId="48" fillId="19" borderId="68" xfId="0" applyFont="1" applyFill="1" applyBorder="1" applyAlignment="1">
      <alignment horizontal="left" vertical="top" wrapText="1"/>
    </xf>
    <xf numFmtId="10" fontId="50" fillId="19" borderId="68" xfId="0" applyNumberFormat="1" applyFont="1" applyFill="1" applyBorder="1" applyAlignment="1">
      <alignment horizontal="left" vertical="top" indent="2" shrinkToFit="1"/>
    </xf>
    <xf numFmtId="10" fontId="50" fillId="19" borderId="68" xfId="0" applyNumberFormat="1" applyFont="1" applyFill="1" applyBorder="1" applyAlignment="1">
      <alignment horizontal="center" vertical="top" shrinkToFit="1"/>
    </xf>
    <xf numFmtId="0" fontId="45" fillId="19" borderId="68" xfId="0" applyFont="1" applyFill="1" applyBorder="1" applyAlignment="1">
      <alignment horizontal="center" vertical="top" wrapText="1"/>
    </xf>
    <xf numFmtId="10" fontId="51" fillId="19" borderId="68" xfId="0" applyNumberFormat="1" applyFont="1" applyFill="1" applyBorder="1" applyAlignment="1">
      <alignment horizontal="left" vertical="top" indent="2" shrinkToFit="1"/>
    </xf>
    <xf numFmtId="10" fontId="51" fillId="19" borderId="68" xfId="0" applyNumberFormat="1" applyFont="1" applyFill="1" applyBorder="1" applyAlignment="1">
      <alignment horizontal="center" vertical="top" shrinkToFit="1"/>
    </xf>
    <xf numFmtId="0" fontId="45" fillId="0" borderId="68" xfId="0" applyFont="1" applyBorder="1" applyAlignment="1">
      <alignment horizontal="center" vertical="top" wrapText="1"/>
    </xf>
    <xf numFmtId="10" fontId="51" fillId="0" borderId="68" xfId="0" applyNumberFormat="1" applyFont="1" applyBorder="1" applyAlignment="1">
      <alignment horizontal="left" vertical="top" indent="2" shrinkToFit="1"/>
    </xf>
    <xf numFmtId="10" fontId="51" fillId="0" borderId="68" xfId="0" applyNumberFormat="1" applyFont="1" applyBorder="1" applyAlignment="1">
      <alignment horizontal="center" vertical="top" shrinkToFit="1"/>
    </xf>
    <xf numFmtId="0" fontId="48" fillId="19" borderId="68" xfId="0" applyFont="1" applyFill="1" applyBorder="1" applyAlignment="1">
      <alignment horizontal="center" vertical="center" wrapText="1"/>
    </xf>
    <xf numFmtId="0" fontId="0" fillId="19" borderId="68" xfId="0" applyFill="1" applyBorder="1" applyAlignment="1">
      <alignment horizontal="left" vertical="top" wrapText="1"/>
    </xf>
    <xf numFmtId="10" fontId="50" fillId="19" borderId="68" xfId="0" applyNumberFormat="1" applyFont="1" applyFill="1" applyBorder="1" applyAlignment="1">
      <alignment horizontal="left" vertical="center" indent="2" shrinkToFit="1"/>
    </xf>
    <xf numFmtId="10" fontId="50" fillId="19" borderId="68" xfId="0" applyNumberFormat="1" applyFont="1" applyFill="1" applyBorder="1" applyAlignment="1">
      <alignment horizontal="center" vertical="center" shrinkToFit="1"/>
    </xf>
    <xf numFmtId="10" fontId="52" fillId="17" borderId="68" xfId="0" applyNumberFormat="1" applyFont="1" applyFill="1" applyBorder="1" applyAlignment="1">
      <alignment horizontal="left" vertical="top" indent="1" shrinkToFit="1"/>
    </xf>
    <xf numFmtId="10" fontId="52" fillId="17" borderId="68" xfId="0" applyNumberFormat="1" applyFont="1" applyFill="1" applyBorder="1" applyAlignment="1">
      <alignment horizontal="center" vertical="top" shrinkToFit="1"/>
    </xf>
    <xf numFmtId="0" fontId="0" fillId="0" borderId="0" xfId="0" applyAlignment="1">
      <alignment horizontal="center"/>
    </xf>
    <xf numFmtId="10" fontId="0" fillId="0" borderId="0" xfId="0" applyNumberFormat="1" applyAlignment="1">
      <alignment horizontal="center" vertical="center"/>
    </xf>
    <xf numFmtId="0" fontId="0" fillId="0" borderId="0" xfId="0" applyAlignment="1">
      <alignment horizontal="center" vertical="center"/>
    </xf>
    <xf numFmtId="0" fontId="33" fillId="14" borderId="26" xfId="0" applyFont="1" applyFill="1" applyBorder="1" applyAlignment="1">
      <alignment vertical="center" wrapText="1"/>
    </xf>
    <xf numFmtId="0" fontId="0" fillId="0" borderId="0" xfId="0" applyAlignment="1">
      <alignment horizontal="center" vertical="center" wrapText="1"/>
    </xf>
    <xf numFmtId="0" fontId="0" fillId="0" borderId="0" xfId="0" applyAlignment="1"/>
    <xf numFmtId="4" fontId="15" fillId="20" borderId="6" xfId="0" applyNumberFormat="1" applyFont="1" applyFill="1" applyBorder="1" applyAlignment="1">
      <alignment horizontal="right"/>
    </xf>
    <xf numFmtId="1" fontId="17" fillId="20" borderId="6" xfId="0" applyNumberFormat="1" applyFont="1" applyFill="1" applyBorder="1" applyAlignment="1">
      <alignment horizontal="right"/>
    </xf>
    <xf numFmtId="4" fontId="17" fillId="20" borderId="6" xfId="0" applyNumberFormat="1" applyFont="1" applyFill="1" applyBorder="1" applyAlignment="1">
      <alignment wrapText="1"/>
    </xf>
    <xf numFmtId="0" fontId="0" fillId="0" borderId="0" xfId="0" applyFill="1" applyBorder="1" applyAlignment="1"/>
    <xf numFmtId="0" fontId="0" fillId="21" borderId="0" xfId="0" applyFill="1"/>
    <xf numFmtId="0" fontId="56" fillId="21" borderId="0" xfId="29" applyFont="1" applyFill="1" applyAlignment="1">
      <alignment horizontal="left"/>
    </xf>
    <xf numFmtId="0" fontId="56" fillId="21" borderId="0" xfId="29" applyFont="1" applyFill="1" applyAlignment="1">
      <alignment horizontal="left" wrapText="1"/>
    </xf>
    <xf numFmtId="0" fontId="18" fillId="0" borderId="0" xfId="0" applyFont="1"/>
    <xf numFmtId="0" fontId="0" fillId="21" borderId="0" xfId="0" applyFill="1" applyAlignment="1">
      <alignment vertical="center"/>
    </xf>
    <xf numFmtId="0" fontId="0" fillId="21" borderId="0" xfId="0" applyFill="1" applyAlignment="1">
      <alignment horizontal="center" vertical="center"/>
    </xf>
    <xf numFmtId="0" fontId="41" fillId="21" borderId="0" xfId="29" applyFont="1" applyFill="1" applyAlignment="1">
      <alignment horizontal="center" vertical="center"/>
    </xf>
    <xf numFmtId="0" fontId="56" fillId="0" borderId="0" xfId="29" applyNumberFormat="1" applyFont="1" applyAlignment="1">
      <alignment horizontal="right"/>
    </xf>
    <xf numFmtId="0" fontId="18" fillId="21" borderId="0" xfId="0" applyFont="1" applyFill="1"/>
    <xf numFmtId="0" fontId="56" fillId="0" borderId="0" xfId="29" applyFont="1" applyAlignment="1">
      <alignment horizontal="left"/>
    </xf>
    <xf numFmtId="0" fontId="56" fillId="0" borderId="0" xfId="29" applyFont="1" applyAlignment="1">
      <alignment horizontal="left"/>
    </xf>
    <xf numFmtId="0" fontId="56" fillId="0" borderId="0" xfId="29" applyFont="1" applyAlignment="1">
      <alignment horizontal="right"/>
    </xf>
    <xf numFmtId="0" fontId="56" fillId="0" borderId="0" xfId="29" applyFont="1" applyAlignment="1">
      <alignment horizontal="left"/>
    </xf>
    <xf numFmtId="0" fontId="56" fillId="0" borderId="0" xfId="29" applyFont="1" applyAlignment="1">
      <alignment horizontal="left"/>
    </xf>
    <xf numFmtId="0" fontId="56" fillId="0" borderId="0" xfId="29" applyFont="1" applyAlignment="1">
      <alignment horizontal="right"/>
    </xf>
    <xf numFmtId="0" fontId="0" fillId="21" borderId="0" xfId="0" applyFill="1" applyAlignment="1">
      <alignment wrapText="1"/>
    </xf>
    <xf numFmtId="0" fontId="56" fillId="0" borderId="0" xfId="0" applyFont="1" applyAlignment="1">
      <alignment horizontal="left"/>
    </xf>
    <xf numFmtId="0" fontId="56" fillId="0" borderId="0" xfId="0" applyFont="1" applyAlignment="1">
      <alignment horizontal="left" wrapText="1"/>
    </xf>
    <xf numFmtId="0" fontId="56" fillId="0" borderId="0" xfId="0" applyFont="1" applyAlignment="1">
      <alignment horizontal="center" wrapText="1"/>
    </xf>
    <xf numFmtId="0" fontId="56" fillId="0" borderId="0" xfId="0" applyFont="1" applyAlignment="1">
      <alignment horizontal="right"/>
    </xf>
    <xf numFmtId="10" fontId="56" fillId="0" borderId="0" xfId="0" applyNumberFormat="1" applyFont="1" applyAlignment="1">
      <alignment horizontal="right"/>
    </xf>
    <xf numFmtId="0" fontId="56" fillId="0" borderId="0" xfId="0" applyFont="1" applyAlignment="1">
      <alignment horizontal="right" wrapText="1"/>
    </xf>
    <xf numFmtId="0" fontId="56" fillId="0" borderId="0" xfId="0" applyNumberFormat="1" applyFont="1" applyAlignment="1">
      <alignment horizontal="right"/>
    </xf>
    <xf numFmtId="4" fontId="15" fillId="20" borderId="14" xfId="0" applyNumberFormat="1" applyFont="1" applyFill="1" applyBorder="1" applyAlignment="1">
      <alignment horizontal="right"/>
    </xf>
    <xf numFmtId="1" fontId="17" fillId="20" borderId="14" xfId="0" applyNumberFormat="1" applyFont="1" applyFill="1" applyBorder="1" applyAlignment="1">
      <alignment horizontal="center" vertical="center"/>
    </xf>
    <xf numFmtId="1" fontId="18" fillId="20" borderId="14" xfId="0" applyNumberFormat="1" applyFont="1" applyFill="1" applyBorder="1" applyAlignment="1">
      <alignment horizontal="center" vertical="center"/>
    </xf>
    <xf numFmtId="4" fontId="17" fillId="20" borderId="14" xfId="0" applyNumberFormat="1" applyFont="1" applyFill="1" applyBorder="1" applyAlignment="1">
      <alignment wrapText="1"/>
    </xf>
    <xf numFmtId="167" fontId="15" fillId="20" borderId="14" xfId="10" applyFont="1" applyFill="1" applyBorder="1" applyAlignment="1"/>
    <xf numFmtId="0" fontId="18" fillId="0" borderId="26" xfId="0" applyFont="1" applyBorder="1"/>
    <xf numFmtId="0" fontId="57" fillId="0" borderId="59" xfId="0" applyFont="1" applyBorder="1" applyAlignment="1">
      <alignment horizontal="left" wrapText="1"/>
    </xf>
    <xf numFmtId="0" fontId="57" fillId="0" borderId="59" xfId="0" applyFont="1" applyBorder="1" applyAlignment="1">
      <alignment horizontal="center" vertical="center" wrapText="1"/>
    </xf>
    <xf numFmtId="0" fontId="57" fillId="0" borderId="26" xfId="0" applyFont="1" applyBorder="1" applyAlignment="1">
      <alignment horizontal="center" vertical="center" wrapText="1"/>
    </xf>
    <xf numFmtId="0" fontId="56" fillId="22" borderId="0" xfId="0" applyNumberFormat="1" applyFont="1" applyFill="1" applyAlignment="1">
      <alignment horizontal="right"/>
    </xf>
    <xf numFmtId="0" fontId="58" fillId="0" borderId="0" xfId="0" applyFont="1" applyAlignment="1">
      <alignment horizontal="right"/>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Alignment="1">
      <alignment horizontal="right" vertical="center"/>
    </xf>
    <xf numFmtId="0" fontId="15" fillId="20" borderId="6" xfId="0" applyFont="1" applyFill="1" applyBorder="1" applyAlignment="1">
      <alignment horizontal="right"/>
    </xf>
    <xf numFmtId="0" fontId="56" fillId="0" borderId="0" xfId="0" applyFont="1" applyFill="1" applyBorder="1" applyAlignment="1">
      <alignment horizontal="left" vertical="center"/>
    </xf>
    <xf numFmtId="1" fontId="17" fillId="9" borderId="6" xfId="0" applyNumberFormat="1" applyFont="1" applyFill="1" applyBorder="1" applyAlignment="1">
      <alignment horizontal="right" wrapText="1"/>
    </xf>
    <xf numFmtId="4" fontId="15" fillId="9" borderId="6" xfId="0" applyNumberFormat="1" applyFont="1" applyFill="1" applyBorder="1" applyAlignment="1">
      <alignment horizontal="right" wrapText="1"/>
    </xf>
    <xf numFmtId="1" fontId="17" fillId="9" borderId="6" xfId="0" applyNumberFormat="1" applyFont="1" applyFill="1" applyBorder="1" applyAlignment="1">
      <alignment horizontal="center" vertical="center" wrapText="1"/>
    </xf>
    <xf numFmtId="4" fontId="15" fillId="9" borderId="6" xfId="0" applyNumberFormat="1" applyFont="1" applyFill="1" applyBorder="1" applyAlignment="1">
      <alignment horizontal="center" vertical="center" wrapText="1"/>
    </xf>
    <xf numFmtId="0" fontId="56" fillId="0" borderId="0" xfId="0" applyFont="1" applyAlignment="1">
      <alignment horizontal="center" vertical="center" wrapText="1"/>
    </xf>
    <xf numFmtId="1" fontId="17" fillId="20" borderId="6" xfId="0" applyNumberFormat="1" applyFont="1" applyFill="1" applyBorder="1" applyAlignment="1">
      <alignment horizontal="center" vertical="center" wrapText="1"/>
    </xf>
    <xf numFmtId="4" fontId="15" fillId="20" borderId="6" xfId="0" applyNumberFormat="1" applyFont="1" applyFill="1" applyBorder="1" applyAlignment="1">
      <alignment horizontal="center" vertical="center" wrapText="1"/>
    </xf>
    <xf numFmtId="10" fontId="56" fillId="0" borderId="0" xfId="0" applyNumberFormat="1" applyFont="1" applyAlignment="1">
      <alignment horizontal="center" vertical="center" wrapText="1"/>
    </xf>
    <xf numFmtId="4" fontId="17" fillId="20" borderId="6" xfId="0" applyNumberFormat="1" applyFont="1" applyFill="1" applyBorder="1" applyAlignment="1">
      <alignment horizontal="center" vertical="center" wrapText="1"/>
    </xf>
    <xf numFmtId="0" fontId="17" fillId="20" borderId="6" xfId="0" applyFont="1" applyFill="1" applyBorder="1" applyAlignment="1">
      <alignment wrapText="1"/>
    </xf>
    <xf numFmtId="0" fontId="0" fillId="0" borderId="26" xfId="0" applyBorder="1" applyAlignment="1">
      <alignment wrapText="1"/>
    </xf>
    <xf numFmtId="1" fontId="17" fillId="20" borderId="6" xfId="0" applyNumberFormat="1" applyFont="1" applyFill="1" applyBorder="1" applyAlignment="1">
      <alignment horizontal="right" wrapText="1"/>
    </xf>
    <xf numFmtId="0" fontId="0" fillId="0" borderId="0" xfId="0" applyBorder="1"/>
    <xf numFmtId="0" fontId="56" fillId="0" borderId="0" xfId="0" applyFont="1" applyAlignment="1">
      <alignment horizontal="left" vertical="center" wrapText="1"/>
    </xf>
    <xf numFmtId="0" fontId="56" fillId="0" borderId="0" xfId="0" applyFont="1" applyAlignment="1">
      <alignment horizontal="right" vertical="center" wrapText="1"/>
    </xf>
    <xf numFmtId="0" fontId="56" fillId="0" borderId="0" xfId="0" applyNumberFormat="1" applyFont="1" applyAlignment="1">
      <alignment horizontal="center" vertical="center" wrapText="1"/>
    </xf>
    <xf numFmtId="0" fontId="17" fillId="9" borderId="6" xfId="0" applyFont="1" applyFill="1" applyBorder="1" applyAlignment="1">
      <alignment horizontal="center" vertical="center" wrapText="1"/>
    </xf>
    <xf numFmtId="0" fontId="0" fillId="21" borderId="0" xfId="0" applyFill="1" applyAlignment="1">
      <alignment horizontal="center" vertical="center" wrapText="1"/>
    </xf>
    <xf numFmtId="0" fontId="0" fillId="21" borderId="26" xfId="0" applyFill="1" applyBorder="1"/>
    <xf numFmtId="0" fontId="0" fillId="21" borderId="26" xfId="0" applyFill="1" applyBorder="1" applyAlignment="1">
      <alignment horizontal="center" vertical="center" wrapText="1"/>
    </xf>
    <xf numFmtId="0" fontId="56" fillId="21" borderId="26" xfId="0" applyFont="1" applyFill="1" applyBorder="1" applyAlignment="1">
      <alignment horizontal="center" vertical="center" wrapText="1"/>
    </xf>
    <xf numFmtId="0" fontId="56" fillId="0" borderId="26" xfId="0" applyFont="1" applyBorder="1" applyAlignment="1">
      <alignment horizontal="center" vertical="center" wrapText="1"/>
    </xf>
    <xf numFmtId="0" fontId="56" fillId="0" borderId="26" xfId="0" applyNumberFormat="1" applyFont="1" applyBorder="1" applyAlignment="1">
      <alignment horizontal="center" vertical="center" wrapText="1"/>
    </xf>
    <xf numFmtId="0" fontId="0" fillId="21" borderId="26" xfId="0" applyFont="1" applyFill="1" applyBorder="1" applyAlignment="1">
      <alignment horizontal="center" vertical="center" wrapText="1"/>
    </xf>
    <xf numFmtId="0" fontId="59" fillId="0" borderId="0" xfId="0" applyFont="1" applyAlignment="1">
      <alignment horizontal="right"/>
    </xf>
    <xf numFmtId="1" fontId="60" fillId="9" borderId="6" xfId="0" applyNumberFormat="1" applyFont="1" applyFill="1" applyBorder="1" applyAlignment="1">
      <alignment horizontal="right"/>
    </xf>
    <xf numFmtId="0" fontId="60" fillId="9" borderId="6" xfId="0" applyFont="1" applyFill="1" applyBorder="1" applyAlignment="1">
      <alignment wrapText="1"/>
    </xf>
    <xf numFmtId="4" fontId="61" fillId="9" borderId="6" xfId="0" applyNumberFormat="1" applyFont="1" applyFill="1" applyBorder="1" applyAlignment="1">
      <alignment horizontal="right"/>
    </xf>
    <xf numFmtId="167" fontId="61" fillId="9" borderId="6" xfId="10" applyFont="1" applyFill="1" applyBorder="1" applyAlignment="1"/>
    <xf numFmtId="167" fontId="15" fillId="9" borderId="6" xfId="10" applyFont="1" applyFill="1" applyBorder="1" applyAlignment="1">
      <alignment horizontal="center" vertical="center" wrapText="1"/>
    </xf>
    <xf numFmtId="0" fontId="17" fillId="20" borderId="6" xfId="0" applyFont="1" applyFill="1" applyBorder="1" applyAlignment="1">
      <alignment horizontal="center" vertical="center" wrapText="1"/>
    </xf>
    <xf numFmtId="167" fontId="15" fillId="20" borderId="6" xfId="10" applyFont="1" applyFill="1" applyBorder="1" applyAlignment="1">
      <alignment horizontal="center" vertical="center" wrapText="1"/>
    </xf>
    <xf numFmtId="1" fontId="17" fillId="20" borderId="26" xfId="0" applyNumberFormat="1" applyFont="1" applyFill="1" applyBorder="1" applyAlignment="1">
      <alignment horizontal="center" vertical="center" wrapText="1"/>
    </xf>
    <xf numFmtId="0" fontId="17" fillId="20" borderId="26" xfId="0" applyFont="1" applyFill="1" applyBorder="1" applyAlignment="1">
      <alignment horizontal="center" vertical="center" wrapText="1"/>
    </xf>
    <xf numFmtId="4" fontId="15" fillId="20" borderId="26" xfId="0" applyNumberFormat="1" applyFont="1" applyFill="1" applyBorder="1" applyAlignment="1">
      <alignment horizontal="center" vertical="center" wrapText="1"/>
    </xf>
    <xf numFmtId="167" fontId="15" fillId="20" borderId="26" xfId="10" applyFont="1" applyFill="1" applyBorder="1" applyAlignment="1">
      <alignment horizontal="center" vertical="center" wrapText="1"/>
    </xf>
    <xf numFmtId="1" fontId="17" fillId="9" borderId="26" xfId="0" applyNumberFormat="1" applyFont="1" applyFill="1" applyBorder="1" applyAlignment="1">
      <alignment horizontal="center" vertical="center" wrapText="1"/>
    </xf>
    <xf numFmtId="0" fontId="17" fillId="9" borderId="26" xfId="0" applyFont="1" applyFill="1" applyBorder="1" applyAlignment="1">
      <alignment horizontal="center" vertical="center" wrapText="1"/>
    </xf>
    <xf numFmtId="4" fontId="15" fillId="9" borderId="26" xfId="0" applyNumberFormat="1" applyFont="1" applyFill="1" applyBorder="1" applyAlignment="1">
      <alignment horizontal="center" vertical="center" wrapText="1"/>
    </xf>
    <xf numFmtId="167" fontId="15" fillId="9" borderId="26" xfId="10" applyFont="1" applyFill="1" applyBorder="1" applyAlignment="1">
      <alignment horizontal="center" vertical="center" wrapText="1"/>
    </xf>
    <xf numFmtId="4" fontId="17" fillId="9" borderId="26" xfId="0" applyNumberFormat="1" applyFont="1" applyFill="1" applyBorder="1" applyAlignment="1">
      <alignment horizontal="center" vertical="center" wrapText="1"/>
    </xf>
    <xf numFmtId="0" fontId="15" fillId="9" borderId="26" xfId="0" applyFont="1" applyFill="1" applyBorder="1" applyAlignment="1">
      <alignment horizontal="center" vertical="center" wrapText="1"/>
    </xf>
    <xf numFmtId="4" fontId="60" fillId="9" borderId="6" xfId="0" applyNumberFormat="1" applyFont="1" applyFill="1" applyBorder="1" applyAlignment="1">
      <alignment wrapText="1"/>
    </xf>
    <xf numFmtId="0" fontId="61" fillId="9" borderId="6" xfId="0" applyFont="1" applyFill="1" applyBorder="1" applyAlignment="1">
      <alignment horizontal="right"/>
    </xf>
    <xf numFmtId="2" fontId="59" fillId="22" borderId="0" xfId="0" applyNumberFormat="1" applyFont="1" applyFill="1" applyAlignment="1">
      <alignment horizontal="right"/>
    </xf>
    <xf numFmtId="10" fontId="56" fillId="0" borderId="0" xfId="0" applyNumberFormat="1" applyFont="1" applyAlignment="1">
      <alignment horizontal="right" wrapText="1"/>
    </xf>
    <xf numFmtId="10" fontId="56" fillId="0" borderId="0" xfId="0" applyNumberFormat="1" applyFont="1" applyAlignment="1">
      <alignment horizontal="center" wrapText="1"/>
    </xf>
    <xf numFmtId="4" fontId="56" fillId="0" borderId="0" xfId="0" applyNumberFormat="1" applyFont="1" applyAlignment="1">
      <alignment horizontal="center" vertical="center" wrapText="1"/>
    </xf>
    <xf numFmtId="4" fontId="15" fillId="20" borderId="6" xfId="0" applyNumberFormat="1" applyFont="1" applyFill="1" applyBorder="1" applyAlignment="1">
      <alignment horizontal="right" wrapText="1"/>
    </xf>
    <xf numFmtId="167" fontId="15" fillId="20" borderId="6" xfId="10" applyFont="1" applyFill="1" applyBorder="1" applyAlignment="1">
      <alignment wrapText="1"/>
    </xf>
    <xf numFmtId="10" fontId="56" fillId="0" borderId="0" xfId="0" applyNumberFormat="1" applyFont="1" applyAlignment="1">
      <alignment horizontal="right" vertical="center" wrapText="1"/>
    </xf>
    <xf numFmtId="0" fontId="0" fillId="0" borderId="26" xfId="0" applyBorder="1" applyAlignment="1">
      <alignment horizontal="center" vertical="center" wrapText="1"/>
    </xf>
    <xf numFmtId="0" fontId="41" fillId="0" borderId="26" xfId="29" applyBorder="1" applyAlignment="1">
      <alignment horizontal="center" vertical="center" wrapText="1"/>
    </xf>
    <xf numFmtId="0" fontId="18" fillId="0" borderId="26" xfId="0" applyFont="1" applyBorder="1" applyAlignment="1">
      <alignment horizontal="center" vertical="center" wrapText="1"/>
    </xf>
    <xf numFmtId="0" fontId="59" fillId="0" borderId="0" xfId="0" applyFont="1" applyAlignment="1">
      <alignment horizontal="center" vertical="center" wrapText="1"/>
    </xf>
    <xf numFmtId="0" fontId="59" fillId="22" borderId="0" xfId="0" applyNumberFormat="1" applyFont="1" applyFill="1" applyAlignment="1">
      <alignment horizontal="center" vertical="center" wrapText="1"/>
    </xf>
    <xf numFmtId="2" fontId="59" fillId="21" borderId="0" xfId="0" applyNumberFormat="1" applyFont="1" applyFill="1" applyAlignment="1">
      <alignment horizontal="right"/>
    </xf>
    <xf numFmtId="2" fontId="59" fillId="22" borderId="26" xfId="0" applyNumberFormat="1" applyFont="1" applyFill="1" applyBorder="1" applyAlignment="1">
      <alignment horizontal="center" vertical="center" wrapText="1"/>
    </xf>
    <xf numFmtId="0" fontId="0" fillId="0" borderId="26" xfId="0" applyFont="1" applyBorder="1" applyAlignment="1">
      <alignment horizontal="center" vertical="center" wrapText="1"/>
    </xf>
    <xf numFmtId="1" fontId="18" fillId="9" borderId="6" xfId="0" applyNumberFormat="1" applyFont="1" applyFill="1" applyBorder="1" applyAlignment="1">
      <alignment horizontal="right"/>
    </xf>
    <xf numFmtId="4" fontId="62" fillId="9" borderId="6" xfId="0" applyNumberFormat="1" applyFont="1" applyFill="1" applyBorder="1" applyAlignment="1">
      <alignment horizontal="right"/>
    </xf>
    <xf numFmtId="0" fontId="63" fillId="0" borderId="0" xfId="0" applyFont="1"/>
    <xf numFmtId="0" fontId="0" fillId="0" borderId="0" xfId="0" applyFont="1" applyAlignment="1">
      <alignment horizontal="center" vertical="center" wrapText="1"/>
    </xf>
    <xf numFmtId="1" fontId="18" fillId="9" borderId="0" xfId="0" applyNumberFormat="1" applyFont="1" applyFill="1" applyBorder="1" applyAlignment="1">
      <alignment horizontal="right"/>
    </xf>
    <xf numFmtId="0" fontId="0" fillId="0" borderId="0" xfId="0" applyBorder="1" applyAlignment="1">
      <alignment horizontal="center" vertical="center" wrapText="1"/>
    </xf>
    <xf numFmtId="1" fontId="18" fillId="9" borderId="26" xfId="0" applyNumberFormat="1" applyFont="1" applyFill="1" applyBorder="1" applyAlignment="1">
      <alignment horizontal="right" wrapText="1"/>
    </xf>
    <xf numFmtId="0" fontId="18" fillId="9" borderId="26" xfId="0" applyFont="1" applyFill="1" applyBorder="1" applyAlignment="1">
      <alignment wrapText="1"/>
    </xf>
    <xf numFmtId="4" fontId="18" fillId="9" borderId="26" xfId="0" applyNumberFormat="1" applyFont="1" applyFill="1" applyBorder="1" applyAlignment="1">
      <alignment horizontal="right" wrapText="1"/>
    </xf>
    <xf numFmtId="167" fontId="18" fillId="9" borderId="26" xfId="10" applyFont="1" applyFill="1" applyBorder="1" applyAlignment="1">
      <alignment wrapText="1"/>
    </xf>
    <xf numFmtId="0" fontId="64" fillId="0" borderId="26" xfId="0" applyFont="1" applyBorder="1" applyAlignment="1">
      <alignment horizontal="center" vertical="center" wrapText="1"/>
    </xf>
    <xf numFmtId="10" fontId="64" fillId="0" borderId="26" xfId="0" applyNumberFormat="1" applyFont="1" applyBorder="1" applyAlignment="1">
      <alignment horizontal="center" vertical="center" wrapText="1"/>
    </xf>
    <xf numFmtId="0" fontId="64" fillId="0" borderId="26" xfId="0" applyFont="1" applyBorder="1" applyAlignment="1">
      <alignment horizontal="left"/>
    </xf>
    <xf numFmtId="0" fontId="64" fillId="0" borderId="26" xfId="0" applyFont="1" applyBorder="1" applyAlignment="1">
      <alignment horizontal="right"/>
    </xf>
    <xf numFmtId="10" fontId="64" fillId="0" borderId="26" xfId="0" applyNumberFormat="1" applyFont="1" applyBorder="1" applyAlignment="1">
      <alignment horizontal="right"/>
    </xf>
    <xf numFmtId="0" fontId="18" fillId="9" borderId="26" xfId="0" applyFont="1" applyFill="1" applyBorder="1" applyAlignment="1">
      <alignment horizontal="right" wrapText="1"/>
    </xf>
    <xf numFmtId="4" fontId="18" fillId="9" borderId="26" xfId="0" applyNumberFormat="1" applyFont="1" applyFill="1" applyBorder="1" applyAlignment="1">
      <alignment wrapText="1"/>
    </xf>
    <xf numFmtId="0" fontId="18" fillId="21" borderId="26" xfId="0" applyFont="1" applyFill="1" applyBorder="1"/>
    <xf numFmtId="1" fontId="18" fillId="20" borderId="26" xfId="0" applyNumberFormat="1" applyFont="1" applyFill="1" applyBorder="1" applyAlignment="1">
      <alignment horizontal="right" wrapText="1"/>
    </xf>
    <xf numFmtId="0" fontId="18" fillId="20" borderId="26" xfId="0" applyFont="1" applyFill="1" applyBorder="1" applyAlignment="1">
      <alignment wrapText="1"/>
    </xf>
    <xf numFmtId="4" fontId="18" fillId="20" borderId="26" xfId="0" applyNumberFormat="1" applyFont="1" applyFill="1" applyBorder="1" applyAlignment="1">
      <alignment horizontal="right" wrapText="1"/>
    </xf>
    <xf numFmtId="0" fontId="27" fillId="22" borderId="26" xfId="0" applyFont="1" applyFill="1" applyBorder="1"/>
    <xf numFmtId="167" fontId="27" fillId="23" borderId="26" xfId="10" applyFont="1" applyFill="1" applyBorder="1" applyAlignment="1">
      <alignment wrapText="1"/>
    </xf>
    <xf numFmtId="4" fontId="0" fillId="0" borderId="0" xfId="0" applyNumberFormat="1" applyFill="1" applyAlignment="1">
      <alignment horizontal="center"/>
    </xf>
    <xf numFmtId="4" fontId="0" fillId="0" borderId="0" xfId="0" applyNumberFormat="1" applyFill="1" applyAlignment="1"/>
    <xf numFmtId="0" fontId="69" fillId="0" borderId="0" xfId="0" applyFont="1"/>
    <xf numFmtId="0" fontId="69" fillId="0" borderId="4" xfId="0" applyFont="1" applyBorder="1" applyAlignment="1">
      <alignment vertical="center"/>
    </xf>
    <xf numFmtId="0" fontId="69" fillId="0" borderId="0" xfId="0" applyFont="1" applyBorder="1" applyAlignment="1">
      <alignment vertical="center"/>
    </xf>
    <xf numFmtId="4" fontId="60" fillId="0" borderId="0" xfId="0" applyNumberFormat="1" applyFont="1" applyAlignment="1">
      <alignment wrapText="1"/>
    </xf>
    <xf numFmtId="4" fontId="61" fillId="0" borderId="0" xfId="0" applyNumberFormat="1" applyFont="1" applyAlignment="1">
      <alignment vertical="center"/>
    </xf>
    <xf numFmtId="4" fontId="61" fillId="0" borderId="0" xfId="0" applyNumberFormat="1" applyFont="1" applyAlignment="1"/>
    <xf numFmtId="4" fontId="61" fillId="0" borderId="5" xfId="0" applyNumberFormat="1" applyFont="1" applyBorder="1" applyAlignment="1">
      <alignment vertical="center"/>
    </xf>
    <xf numFmtId="4" fontId="60" fillId="0" borderId="0" xfId="0" applyNumberFormat="1" applyFont="1" applyAlignment="1">
      <alignment vertical="center"/>
    </xf>
    <xf numFmtId="4" fontId="60" fillId="0" borderId="0" xfId="0" applyNumberFormat="1" applyFont="1" applyAlignment="1">
      <alignment horizontal="center" vertical="center"/>
    </xf>
    <xf numFmtId="4" fontId="60" fillId="0" borderId="0" xfId="0" applyNumberFormat="1" applyFont="1" applyAlignment="1">
      <alignment horizontal="center" wrapText="1"/>
    </xf>
    <xf numFmtId="4" fontId="61" fillId="0" borderId="0" xfId="0" applyNumberFormat="1" applyFont="1" applyAlignment="1">
      <alignment horizontal="center" vertical="center"/>
    </xf>
    <xf numFmtId="4" fontId="61" fillId="0" borderId="0" xfId="0" applyNumberFormat="1" applyFont="1" applyAlignment="1">
      <alignment horizontal="center"/>
    </xf>
    <xf numFmtId="4" fontId="61" fillId="0" borderId="5" xfId="0" applyNumberFormat="1" applyFont="1" applyBorder="1" applyAlignment="1">
      <alignment horizontal="center" vertical="center"/>
    </xf>
    <xf numFmtId="0" fontId="69" fillId="0" borderId="9" xfId="0" applyFont="1" applyBorder="1" applyAlignment="1">
      <alignment vertical="center"/>
    </xf>
    <xf numFmtId="4" fontId="60" fillId="0" borderId="10" xfId="0" applyNumberFormat="1" applyFont="1" applyBorder="1" applyAlignment="1">
      <alignment horizontal="center" vertical="center"/>
    </xf>
    <xf numFmtId="4" fontId="60" fillId="0" borderId="10" xfId="0" applyNumberFormat="1" applyFont="1" applyBorder="1" applyAlignment="1">
      <alignment horizontal="center" wrapText="1"/>
    </xf>
    <xf numFmtId="4" fontId="61" fillId="0" borderId="10" xfId="0" applyNumberFormat="1" applyFont="1" applyBorder="1" applyAlignment="1">
      <alignment horizontal="center" vertical="center"/>
    </xf>
    <xf numFmtId="4" fontId="74" fillId="15" borderId="6" xfId="0" applyNumberFormat="1" applyFont="1" applyFill="1" applyBorder="1" applyAlignment="1">
      <alignment vertical="center"/>
    </xf>
    <xf numFmtId="4" fontId="74" fillId="15" borderId="6" xfId="0" applyNumberFormat="1" applyFont="1" applyFill="1" applyBorder="1" applyAlignment="1"/>
    <xf numFmtId="4" fontId="74" fillId="15" borderId="6" xfId="0" applyNumberFormat="1" applyFont="1" applyFill="1" applyBorder="1" applyAlignment="1">
      <alignment horizontal="right"/>
    </xf>
    <xf numFmtId="4" fontId="74" fillId="0" borderId="6" xfId="0" applyNumberFormat="1" applyFont="1" applyBorder="1" applyAlignment="1">
      <alignment horizontal="right"/>
    </xf>
    <xf numFmtId="4" fontId="75" fillId="0" borderId="6" xfId="0" applyNumberFormat="1" applyFont="1" applyBorder="1" applyAlignment="1">
      <alignment vertical="center"/>
    </xf>
    <xf numFmtId="4" fontId="75" fillId="0" borderId="6" xfId="0" applyNumberFormat="1" applyFont="1" applyBorder="1" applyAlignment="1">
      <alignment wrapText="1"/>
    </xf>
    <xf numFmtId="4" fontId="74" fillId="0" borderId="6" xfId="0" applyNumberFormat="1" applyFont="1" applyBorder="1" applyAlignment="1">
      <alignment vertical="center"/>
    </xf>
    <xf numFmtId="4" fontId="61" fillId="0" borderId="6" xfId="0" applyNumberFormat="1" applyFont="1" applyFill="1" applyBorder="1" applyAlignment="1"/>
    <xf numFmtId="4" fontId="61" fillId="0" borderId="6" xfId="0" applyNumberFormat="1" applyFont="1" applyBorder="1" applyAlignment="1">
      <alignment vertical="center"/>
    </xf>
    <xf numFmtId="4" fontId="75" fillId="0" borderId="6" xfId="0" applyNumberFormat="1" applyFont="1" applyBorder="1" applyAlignment="1">
      <alignment horizontal="right"/>
    </xf>
    <xf numFmtId="4" fontId="74" fillId="0" borderId="6" xfId="0" applyNumberFormat="1" applyFont="1" applyFill="1" applyBorder="1" applyAlignment="1">
      <alignment horizontal="right"/>
    </xf>
    <xf numFmtId="4" fontId="75" fillId="0" borderId="6" xfId="0" applyNumberFormat="1" applyFont="1" applyFill="1" applyBorder="1" applyAlignment="1">
      <alignment horizontal="right"/>
    </xf>
    <xf numFmtId="4" fontId="75" fillId="0" borderId="6" xfId="0" applyNumberFormat="1" applyFont="1" applyFill="1" applyBorder="1" applyAlignment="1">
      <alignment wrapText="1"/>
    </xf>
    <xf numFmtId="4" fontId="74" fillId="0" borderId="6" xfId="0" applyNumberFormat="1" applyFont="1" applyFill="1" applyBorder="1" applyAlignment="1">
      <alignment vertical="center"/>
    </xf>
    <xf numFmtId="4" fontId="61" fillId="0" borderId="6" xfId="0" applyNumberFormat="1" applyFont="1" applyFill="1" applyBorder="1" applyAlignment="1">
      <alignment vertical="center"/>
    </xf>
    <xf numFmtId="4" fontId="69" fillId="9" borderId="6" xfId="0" applyNumberFormat="1" applyFont="1" applyFill="1" applyBorder="1" applyAlignment="1">
      <alignment horizontal="right"/>
    </xf>
    <xf numFmtId="0" fontId="60" fillId="9" borderId="6" xfId="0" applyFont="1" applyFill="1" applyBorder="1" applyAlignment="1">
      <alignment horizontal="right" wrapText="1"/>
    </xf>
    <xf numFmtId="4" fontId="69" fillId="0" borderId="6" xfId="0" applyNumberFormat="1" applyFont="1" applyFill="1" applyBorder="1" applyAlignment="1">
      <alignment horizontal="right"/>
    </xf>
    <xf numFmtId="4" fontId="60" fillId="0" borderId="6" xfId="0" applyNumberFormat="1" applyFont="1" applyFill="1" applyBorder="1" applyAlignment="1">
      <alignment horizontal="right"/>
    </xf>
    <xf numFmtId="4" fontId="60" fillId="0" borderId="6" xfId="0" applyNumberFormat="1" applyFont="1" applyFill="1" applyBorder="1" applyAlignment="1">
      <alignment wrapText="1"/>
    </xf>
    <xf numFmtId="4" fontId="74" fillId="0" borderId="6" xfId="0" applyNumberFormat="1" applyFont="1" applyFill="1" applyBorder="1" applyAlignment="1"/>
    <xf numFmtId="4" fontId="60" fillId="9" borderId="6" xfId="0" applyNumberFormat="1" applyFont="1" applyFill="1" applyBorder="1" applyAlignment="1">
      <alignment horizontal="right"/>
    </xf>
    <xf numFmtId="4" fontId="74" fillId="15" borderId="6" xfId="0" applyNumberFormat="1" applyFont="1" applyFill="1" applyBorder="1" applyAlignment="1">
      <alignment horizontal="left"/>
    </xf>
    <xf numFmtId="4" fontId="74" fillId="11" borderId="6" xfId="0" applyNumberFormat="1" applyFont="1" applyFill="1" applyBorder="1" applyAlignment="1">
      <alignment horizontal="right"/>
    </xf>
    <xf numFmtId="4" fontId="74" fillId="11" borderId="6" xfId="0" applyNumberFormat="1" applyFont="1" applyFill="1" applyBorder="1" applyAlignment="1">
      <alignment vertical="center"/>
    </xf>
    <xf numFmtId="4" fontId="74" fillId="11" borderId="6" xfId="0" applyNumberFormat="1" applyFont="1" applyFill="1" applyBorder="1" applyAlignment="1"/>
    <xf numFmtId="4" fontId="76" fillId="0" borderId="6" xfId="0" applyNumberFormat="1" applyFont="1" applyFill="1" applyBorder="1" applyAlignment="1">
      <alignment horizontal="right"/>
    </xf>
    <xf numFmtId="4" fontId="77" fillId="0" borderId="6" xfId="0" applyNumberFormat="1" applyFont="1" applyFill="1" applyBorder="1" applyAlignment="1">
      <alignment horizontal="right"/>
    </xf>
    <xf numFmtId="4" fontId="60" fillId="9" borderId="6" xfId="0" applyNumberFormat="1" applyFont="1" applyFill="1" applyBorder="1" applyAlignment="1">
      <alignment horizontal="center"/>
    </xf>
    <xf numFmtId="4" fontId="61" fillId="9" borderId="6" xfId="0" applyNumberFormat="1" applyFont="1" applyFill="1" applyBorder="1" applyAlignment="1">
      <alignment horizontal="center"/>
    </xf>
    <xf numFmtId="4" fontId="74" fillId="9" borderId="6" xfId="0" applyNumberFormat="1" applyFont="1" applyFill="1" applyBorder="1" applyAlignment="1">
      <alignment horizontal="right"/>
    </xf>
    <xf numFmtId="4" fontId="74" fillId="9" borderId="6" xfId="0" applyNumberFormat="1" applyFont="1" applyFill="1" applyBorder="1" applyAlignment="1">
      <alignment vertical="center"/>
    </xf>
    <xf numFmtId="0" fontId="60" fillId="9" borderId="6" xfId="0" applyFont="1" applyFill="1" applyBorder="1"/>
    <xf numFmtId="1" fontId="78" fillId="9" borderId="6" xfId="0" applyNumberFormat="1" applyFont="1" applyFill="1" applyBorder="1" applyAlignment="1">
      <alignment horizontal="right"/>
    </xf>
    <xf numFmtId="0" fontId="60" fillId="9" borderId="6" xfId="0" applyFont="1" applyFill="1" applyBorder="1" applyAlignment="1">
      <alignment vertical="top" wrapText="1"/>
    </xf>
    <xf numFmtId="4" fontId="75" fillId="9" borderId="6" xfId="0" applyNumberFormat="1" applyFont="1" applyFill="1" applyBorder="1" applyAlignment="1">
      <alignment horizontal="right"/>
    </xf>
    <xf numFmtId="0" fontId="60" fillId="9" borderId="6" xfId="0" applyFont="1" applyFill="1" applyBorder="1" applyAlignment="1">
      <alignment horizontal="left" vertical="center" wrapText="1"/>
    </xf>
    <xf numFmtId="0" fontId="79" fillId="0" borderId="0" xfId="0" applyFont="1"/>
    <xf numFmtId="4" fontId="61" fillId="0" borderId="6" xfId="0" applyNumberFormat="1" applyFont="1" applyBorder="1" applyAlignment="1">
      <alignment horizontal="right"/>
    </xf>
    <xf numFmtId="4" fontId="60" fillId="0" borderId="6" xfId="0" applyNumberFormat="1" applyFont="1" applyFill="1" applyBorder="1"/>
    <xf numFmtId="0" fontId="60" fillId="0" borderId="6" xfId="0" applyFont="1" applyFill="1" applyBorder="1" applyAlignment="1">
      <alignment wrapText="1"/>
    </xf>
    <xf numFmtId="4" fontId="61" fillId="9" borderId="6" xfId="0" applyNumberFormat="1" applyFont="1" applyFill="1" applyBorder="1" applyAlignment="1">
      <alignment vertical="center"/>
    </xf>
    <xf numFmtId="4" fontId="60" fillId="0" borderId="6" xfId="0" applyNumberFormat="1" applyFont="1" applyFill="1" applyBorder="1" applyAlignment="1">
      <alignment vertical="center"/>
    </xf>
    <xf numFmtId="0" fontId="69" fillId="0" borderId="0" xfId="0" applyFont="1" applyAlignment="1">
      <alignment vertical="center"/>
    </xf>
    <xf numFmtId="164" fontId="61" fillId="0" borderId="0" xfId="2" applyFont="1" applyAlignment="1">
      <alignment vertical="center"/>
    </xf>
    <xf numFmtId="0" fontId="68" fillId="14" borderId="27" xfId="0" applyFont="1" applyFill="1" applyBorder="1" applyAlignment="1">
      <alignment horizontal="center" vertical="center" wrapText="1"/>
    </xf>
    <xf numFmtId="0" fontId="68" fillId="14" borderId="0" xfId="0" applyFont="1" applyFill="1" applyBorder="1" applyAlignment="1">
      <alignment horizontal="center" vertical="center" wrapText="1"/>
    </xf>
    <xf numFmtId="0" fontId="68" fillId="14" borderId="5" xfId="0" applyFont="1" applyFill="1" applyBorder="1" applyAlignment="1">
      <alignment horizontal="center" vertical="center" wrapText="1"/>
    </xf>
    <xf numFmtId="0" fontId="72" fillId="14" borderId="27" xfId="0" applyFont="1" applyFill="1" applyBorder="1" applyAlignment="1">
      <alignment horizontal="center" vertical="center" wrapText="1"/>
    </xf>
    <xf numFmtId="0" fontId="72" fillId="14" borderId="0" xfId="0" applyFont="1" applyFill="1" applyBorder="1" applyAlignment="1">
      <alignment horizontal="center" vertical="center" wrapText="1"/>
    </xf>
    <xf numFmtId="0" fontId="72" fillId="14" borderId="5" xfId="0" applyFont="1" applyFill="1" applyBorder="1" applyAlignment="1">
      <alignment horizontal="center" vertical="center" wrapText="1"/>
    </xf>
    <xf numFmtId="0" fontId="67" fillId="14" borderId="27" xfId="0" applyFont="1" applyFill="1" applyBorder="1" applyAlignment="1">
      <alignment horizontal="center" vertical="center" wrapText="1"/>
    </xf>
    <xf numFmtId="0" fontId="67" fillId="14" borderId="28" xfId="0" applyFont="1" applyFill="1" applyBorder="1" applyAlignment="1">
      <alignment horizontal="center" vertical="center" wrapText="1"/>
    </xf>
    <xf numFmtId="10" fontId="71" fillId="14" borderId="27" xfId="3" applyNumberFormat="1" applyFont="1" applyFill="1" applyBorder="1" applyAlignment="1">
      <alignment horizontal="center" vertical="center" wrapText="1"/>
    </xf>
    <xf numFmtId="10" fontId="71" fillId="14" borderId="28" xfId="3" applyNumberFormat="1" applyFont="1" applyFill="1" applyBorder="1" applyAlignment="1">
      <alignment horizontal="center" vertical="center" wrapText="1"/>
    </xf>
    <xf numFmtId="0" fontId="65" fillId="0" borderId="26" xfId="0" applyFont="1" applyBorder="1" applyAlignment="1">
      <alignment horizontal="center" vertical="top" wrapText="1"/>
    </xf>
    <xf numFmtId="0" fontId="66" fillId="0" borderId="26" xfId="0" applyFont="1" applyBorder="1" applyAlignment="1">
      <alignment horizontal="center" vertical="center"/>
    </xf>
    <xf numFmtId="0" fontId="70" fillId="0" borderId="26" xfId="0" applyFont="1" applyBorder="1" applyAlignment="1">
      <alignment horizontal="center" vertical="center" wrapText="1"/>
    </xf>
    <xf numFmtId="0" fontId="69" fillId="0" borderId="26" xfId="0" applyFont="1" applyBorder="1" applyAlignment="1">
      <alignment horizontal="center" vertical="center"/>
    </xf>
    <xf numFmtId="0" fontId="69" fillId="0" borderId="5" xfId="0" applyFont="1" applyFill="1" applyBorder="1"/>
    <xf numFmtId="10" fontId="61" fillId="0" borderId="11" xfId="3" applyNumberFormat="1" applyFont="1" applyFill="1" applyBorder="1" applyAlignment="1">
      <alignment horizontal="center" vertical="center"/>
    </xf>
    <xf numFmtId="4" fontId="73" fillId="0" borderId="6" xfId="0" applyNumberFormat="1" applyFont="1" applyFill="1" applyBorder="1" applyAlignment="1">
      <alignment horizontal="left" wrapText="1"/>
    </xf>
    <xf numFmtId="4" fontId="73" fillId="0" borderId="7" xfId="0" applyNumberFormat="1" applyFont="1" applyFill="1" applyBorder="1" applyAlignment="1">
      <alignment horizontal="center" vertical="top"/>
    </xf>
    <xf numFmtId="0" fontId="69" fillId="0" borderId="8" xfId="0" applyFont="1" applyFill="1" applyBorder="1"/>
    <xf numFmtId="4" fontId="74" fillId="0" borderId="4" xfId="0" applyNumberFormat="1" applyFont="1" applyFill="1" applyBorder="1" applyAlignment="1">
      <alignment horizontal="left" vertical="center"/>
    </xf>
    <xf numFmtId="4" fontId="61" fillId="0" borderId="5" xfId="0" applyNumberFormat="1" applyFont="1" applyFill="1" applyBorder="1" applyAlignment="1">
      <alignment horizontal="center" vertical="center"/>
    </xf>
    <xf numFmtId="0" fontId="69" fillId="0" borderId="0" xfId="0" applyFont="1" applyAlignment="1">
      <alignment horizontal="center" vertical="center"/>
    </xf>
    <xf numFmtId="164" fontId="33" fillId="14" borderId="52" xfId="2" applyFont="1" applyFill="1" applyBorder="1" applyAlignment="1">
      <alignment horizontal="center" vertical="top" wrapText="1"/>
    </xf>
    <xf numFmtId="164" fontId="33" fillId="14" borderId="53" xfId="2" applyFont="1" applyFill="1" applyBorder="1" applyAlignment="1">
      <alignment horizontal="center" vertical="top" wrapText="1"/>
    </xf>
    <xf numFmtId="0" fontId="33" fillId="14" borderId="26" xfId="0" applyFont="1" applyFill="1" applyBorder="1" applyAlignment="1">
      <alignment horizontal="center" vertical="top" wrapText="1"/>
    </xf>
    <xf numFmtId="0" fontId="33" fillId="14" borderId="52" xfId="0" applyFont="1" applyFill="1" applyBorder="1" applyAlignment="1">
      <alignment horizontal="center" vertical="top" wrapText="1"/>
    </xf>
    <xf numFmtId="0" fontId="33" fillId="14" borderId="53" xfId="0" applyFont="1" applyFill="1" applyBorder="1" applyAlignment="1">
      <alignment horizontal="center" vertical="top" wrapText="1"/>
    </xf>
    <xf numFmtId="0" fontId="0" fillId="0" borderId="26" xfId="0" quotePrefix="1" applyBorder="1" applyAlignment="1">
      <alignment horizontal="center"/>
    </xf>
    <xf numFmtId="0" fontId="0" fillId="0" borderId="26" xfId="0" applyBorder="1" applyAlignment="1">
      <alignment horizontal="center"/>
    </xf>
    <xf numFmtId="0" fontId="0" fillId="0" borderId="26" xfId="0" applyBorder="1" applyAlignment="1">
      <alignment horizontal="left"/>
    </xf>
    <xf numFmtId="0" fontId="33" fillId="14" borderId="26" xfId="0" applyFont="1" applyFill="1" applyBorder="1" applyAlignment="1">
      <alignment horizontal="center" vertical="center" wrapText="1"/>
    </xf>
    <xf numFmtId="0" fontId="31" fillId="0" borderId="26" xfId="0" applyFont="1" applyBorder="1" applyAlignment="1">
      <alignment horizontal="center" vertical="top" wrapText="1"/>
    </xf>
    <xf numFmtId="0" fontId="27" fillId="0" borderId="26" xfId="0" applyFont="1" applyBorder="1" applyAlignment="1">
      <alignment horizontal="center" vertical="center"/>
    </xf>
    <xf numFmtId="0" fontId="32" fillId="0" borderId="26" xfId="0" applyFont="1" applyBorder="1" applyAlignment="1">
      <alignment horizontal="center" vertical="center" wrapText="1"/>
    </xf>
    <xf numFmtId="0" fontId="0" fillId="0" borderId="26" xfId="0" applyBorder="1" applyAlignment="1">
      <alignment horizontal="center" vertical="center"/>
    </xf>
    <xf numFmtId="10" fontId="34" fillId="14" borderId="26" xfId="3" applyNumberFormat="1" applyFont="1" applyFill="1" applyBorder="1" applyAlignment="1">
      <alignment horizontal="center" vertical="center" wrapText="1"/>
    </xf>
    <xf numFmtId="0" fontId="0" fillId="0" borderId="0" xfId="0" applyAlignment="1">
      <alignment horizontal="center" vertical="center"/>
    </xf>
    <xf numFmtId="0" fontId="34" fillId="14" borderId="26" xfId="0" applyFont="1" applyFill="1" applyBorder="1" applyAlignment="1">
      <alignment horizontal="center" vertical="top" wrapText="1"/>
    </xf>
    <xf numFmtId="0" fontId="37" fillId="14" borderId="26" xfId="0" applyFont="1" applyFill="1" applyBorder="1" applyAlignment="1">
      <alignment horizontal="center" vertical="center" wrapText="1"/>
    </xf>
    <xf numFmtId="0" fontId="25" fillId="14" borderId="26" xfId="0" applyFont="1" applyFill="1" applyBorder="1" applyAlignment="1">
      <alignment horizontal="center" vertical="center" wrapText="1"/>
    </xf>
    <xf numFmtId="4" fontId="0" fillId="0" borderId="0" xfId="0" applyNumberFormat="1" applyFill="1" applyAlignment="1">
      <alignment horizontal="center"/>
    </xf>
    <xf numFmtId="4" fontId="29" fillId="11" borderId="16" xfId="0" applyNumberFormat="1" applyFont="1" applyFill="1" applyBorder="1" applyAlignment="1">
      <alignment horizontal="left"/>
    </xf>
    <xf numFmtId="4" fontId="27" fillId="0" borderId="51" xfId="0" applyNumberFormat="1" applyFont="1" applyFill="1" applyBorder="1" applyAlignment="1">
      <alignment horizontal="center"/>
    </xf>
    <xf numFmtId="0" fontId="28" fillId="11" borderId="16" xfId="0" applyFont="1" applyFill="1" applyBorder="1" applyAlignment="1">
      <alignment horizontal="center"/>
    </xf>
    <xf numFmtId="0" fontId="28" fillId="11" borderId="17" xfId="0" applyFont="1" applyFill="1" applyBorder="1" applyAlignment="1">
      <alignment horizontal="center"/>
    </xf>
    <xf numFmtId="4" fontId="28" fillId="11" borderId="17" xfId="0" applyNumberFormat="1" applyFont="1" applyFill="1" applyBorder="1" applyAlignment="1">
      <alignment horizontal="center" wrapText="1"/>
    </xf>
    <xf numFmtId="0" fontId="28" fillId="11" borderId="6" xfId="0" applyFont="1" applyFill="1" applyBorder="1" applyAlignment="1">
      <alignment horizontal="center"/>
    </xf>
    <xf numFmtId="4" fontId="28" fillId="11" borderId="18" xfId="0" applyNumberFormat="1" applyFont="1" applyFill="1" applyBorder="1" applyAlignment="1">
      <alignment horizontal="center"/>
    </xf>
    <xf numFmtId="0" fontId="34" fillId="0" borderId="60" xfId="29" applyFont="1" applyBorder="1" applyAlignment="1">
      <alignment horizontal="right" vertical="center"/>
    </xf>
    <xf numFmtId="0" fontId="34" fillId="0" borderId="61" xfId="29" applyFont="1" applyBorder="1" applyAlignment="1">
      <alignment horizontal="right" vertical="center"/>
    </xf>
    <xf numFmtId="0" fontId="34" fillId="0" borderId="62" xfId="29" applyFont="1" applyBorder="1" applyAlignment="1">
      <alignment horizontal="right" vertical="center"/>
    </xf>
    <xf numFmtId="0" fontId="34" fillId="0" borderId="41" xfId="29" applyFont="1" applyBorder="1" applyAlignment="1">
      <alignment horizontal="right" vertical="center"/>
    </xf>
    <xf numFmtId="0" fontId="34" fillId="0" borderId="42" xfId="29" applyFont="1" applyBorder="1" applyAlignment="1">
      <alignment horizontal="right" vertical="center"/>
    </xf>
    <xf numFmtId="0" fontId="34" fillId="0" borderId="34" xfId="29" applyFont="1" applyBorder="1" applyAlignment="1">
      <alignment horizontal="center" vertical="center"/>
    </xf>
    <xf numFmtId="0" fontId="34" fillId="0" borderId="35" xfId="29" applyFont="1" applyBorder="1" applyAlignment="1">
      <alignment horizontal="center" vertical="center"/>
    </xf>
    <xf numFmtId="0" fontId="41" fillId="0" borderId="37" xfId="29" applyBorder="1" applyAlignment="1">
      <alignment horizontal="left" vertical="center"/>
    </xf>
    <xf numFmtId="0" fontId="41" fillId="0" borderId="26" xfId="29" applyBorder="1" applyAlignment="1">
      <alignment horizontal="left" vertical="center"/>
    </xf>
    <xf numFmtId="0" fontId="34" fillId="0" borderId="31" xfId="29" applyFont="1" applyBorder="1" applyAlignment="1">
      <alignment horizontal="center" vertical="center"/>
    </xf>
    <xf numFmtId="0" fontId="34" fillId="0" borderId="0" xfId="29" applyFont="1" applyAlignment="1">
      <alignment horizontal="center" vertical="center"/>
    </xf>
    <xf numFmtId="0" fontId="34" fillId="0" borderId="28" xfId="29" applyFont="1" applyBorder="1" applyAlignment="1">
      <alignment horizontal="center" vertical="center"/>
    </xf>
    <xf numFmtId="4" fontId="20" fillId="0" borderId="26" xfId="0" applyNumberFormat="1" applyFont="1" applyFill="1" applyBorder="1" applyAlignment="1">
      <alignment horizontal="left" vertical="center"/>
    </xf>
    <xf numFmtId="4" fontId="15" fillId="0" borderId="26" xfId="0" applyNumberFormat="1" applyFont="1" applyFill="1" applyBorder="1" applyAlignment="1">
      <alignment horizontal="center" vertical="center"/>
    </xf>
    <xf numFmtId="10" fontId="41" fillId="0" borderId="39" xfId="29" applyNumberFormat="1" applyBorder="1" applyAlignment="1">
      <alignment horizontal="center" vertical="center"/>
    </xf>
    <xf numFmtId="10" fontId="41" fillId="0" borderId="40" xfId="29" applyNumberFormat="1" applyBorder="1" applyAlignment="1">
      <alignment horizontal="center" vertical="center"/>
    </xf>
    <xf numFmtId="0" fontId="31" fillId="0" borderId="54" xfId="0" applyFont="1" applyBorder="1" applyAlignment="1">
      <alignment horizontal="center" vertical="top" wrapText="1"/>
    </xf>
    <xf numFmtId="0" fontId="25" fillId="14" borderId="52" xfId="0" applyFont="1" applyFill="1" applyBorder="1" applyAlignment="1">
      <alignment horizontal="center" vertical="center" wrapText="1"/>
    </xf>
    <xf numFmtId="0" fontId="25" fillId="14" borderId="29" xfId="0" applyFont="1" applyFill="1" applyBorder="1" applyAlignment="1">
      <alignment horizontal="center" vertical="center" wrapText="1"/>
    </xf>
    <xf numFmtId="0" fontId="25" fillId="14" borderId="53" xfId="0" applyFont="1" applyFill="1" applyBorder="1" applyAlignment="1">
      <alignment horizontal="center" vertical="center" wrapText="1"/>
    </xf>
    <xf numFmtId="0" fontId="34" fillId="14" borderId="52" xfId="0" applyFont="1" applyFill="1" applyBorder="1" applyAlignment="1">
      <alignment horizontal="left" vertical="top" wrapText="1"/>
    </xf>
    <xf numFmtId="0" fontId="34" fillId="14" borderId="53" xfId="0" applyFont="1" applyFill="1" applyBorder="1" applyAlignment="1">
      <alignment horizontal="left" vertical="top" wrapText="1"/>
    </xf>
    <xf numFmtId="0" fontId="34" fillId="0" borderId="58" xfId="29" applyFont="1" applyBorder="1" applyAlignment="1">
      <alignment horizontal="center" vertical="center"/>
    </xf>
    <xf numFmtId="0" fontId="34" fillId="0" borderId="59" xfId="29" applyFont="1" applyBorder="1" applyAlignment="1">
      <alignment horizontal="center" vertical="center"/>
    </xf>
    <xf numFmtId="0" fontId="0" fillId="0" borderId="29" xfId="0" applyBorder="1" applyAlignment="1">
      <alignment horizontal="center"/>
    </xf>
    <xf numFmtId="0" fontId="0" fillId="0" borderId="53" xfId="0" applyBorder="1" applyAlignment="1">
      <alignment horizontal="center"/>
    </xf>
    <xf numFmtId="0" fontId="0" fillId="0" borderId="32" xfId="0" applyBorder="1" applyAlignment="1">
      <alignment horizontal="center"/>
    </xf>
    <xf numFmtId="0" fontId="0" fillId="0" borderId="33" xfId="0" applyBorder="1" applyAlignment="1">
      <alignment horizontal="center"/>
    </xf>
    <xf numFmtId="0" fontId="27" fillId="0" borderId="27" xfId="0" applyFont="1" applyBorder="1" applyAlignment="1">
      <alignment horizontal="center" vertical="center"/>
    </xf>
    <xf numFmtId="0" fontId="27" fillId="0" borderId="0" xfId="0" applyFont="1" applyBorder="1" applyAlignment="1">
      <alignment horizontal="center" vertical="center"/>
    </xf>
    <xf numFmtId="0" fontId="27" fillId="0" borderId="28" xfId="0" applyFont="1" applyBorder="1" applyAlignment="1">
      <alignment horizontal="center" vertical="center"/>
    </xf>
    <xf numFmtId="0" fontId="32" fillId="0" borderId="27"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28" xfId="0" applyFont="1" applyBorder="1" applyAlignment="1">
      <alignment horizontal="center" vertical="center" wrapText="1"/>
    </xf>
    <xf numFmtId="0" fontId="0" fillId="0" borderId="29" xfId="0" applyBorder="1" applyAlignment="1">
      <alignment horizontal="center" vertical="center"/>
    </xf>
    <xf numFmtId="0" fontId="0" fillId="0" borderId="53"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2" xfId="0" applyBorder="1" applyAlignment="1">
      <alignment horizontal="center" vertical="center"/>
    </xf>
    <xf numFmtId="0" fontId="0" fillId="0" borderId="57" xfId="0" applyBorder="1" applyAlignment="1">
      <alignment horizontal="center" vertical="center"/>
    </xf>
    <xf numFmtId="164" fontId="0" fillId="0" borderId="32" xfId="2" applyFont="1" applyBorder="1" applyAlignment="1">
      <alignment horizontal="center"/>
    </xf>
    <xf numFmtId="164" fontId="0" fillId="0" borderId="33" xfId="2" applyFont="1" applyBorder="1" applyAlignment="1">
      <alignment horizontal="center"/>
    </xf>
    <xf numFmtId="0" fontId="53" fillId="0" borderId="0" xfId="0" applyFont="1" applyAlignment="1">
      <alignment horizontal="center" vertical="center"/>
    </xf>
    <xf numFmtId="0" fontId="0" fillId="0" borderId="69" xfId="0" applyBorder="1" applyAlignment="1">
      <alignment horizontal="center" vertical="center"/>
    </xf>
    <xf numFmtId="0" fontId="54" fillId="0" borderId="0" xfId="0" applyFont="1" applyAlignment="1">
      <alignment horizontal="center"/>
    </xf>
    <xf numFmtId="0" fontId="0" fillId="0" borderId="0" xfId="0" applyAlignment="1">
      <alignment horizontal="center"/>
    </xf>
    <xf numFmtId="0" fontId="55" fillId="0" borderId="0" xfId="0" applyFont="1" applyAlignment="1">
      <alignment horizontal="center" vertical="center"/>
    </xf>
    <xf numFmtId="0" fontId="45" fillId="17" borderId="63" xfId="0" applyFont="1" applyFill="1" applyBorder="1" applyAlignment="1">
      <alignment horizontal="center" vertical="top" wrapText="1"/>
    </xf>
    <xf numFmtId="0" fontId="45" fillId="17" borderId="64" xfId="0" applyFont="1" applyFill="1" applyBorder="1" applyAlignment="1">
      <alignment horizontal="center" vertical="top" wrapText="1"/>
    </xf>
    <xf numFmtId="0" fontId="45" fillId="17" borderId="65" xfId="0" applyFont="1" applyFill="1" applyBorder="1" applyAlignment="1">
      <alignment horizontal="center" vertical="top" wrapText="1"/>
    </xf>
    <xf numFmtId="0" fontId="45" fillId="0" borderId="66" xfId="0" applyFont="1" applyBorder="1" applyAlignment="1">
      <alignment horizontal="left" vertical="center" wrapText="1"/>
    </xf>
    <xf numFmtId="0" fontId="45" fillId="0" borderId="67" xfId="0" applyFont="1" applyBorder="1" applyAlignment="1">
      <alignment horizontal="left" vertical="center" wrapText="1"/>
    </xf>
    <xf numFmtId="0" fontId="45" fillId="0" borderId="66" xfId="0" applyFont="1" applyBorder="1" applyAlignment="1">
      <alignment horizontal="center" vertical="center" wrapText="1"/>
    </xf>
    <xf numFmtId="0" fontId="45" fillId="0" borderId="67" xfId="0" applyFont="1" applyBorder="1" applyAlignment="1">
      <alignment horizontal="center" vertical="center" wrapText="1"/>
    </xf>
    <xf numFmtId="0" fontId="45" fillId="18" borderId="63" xfId="0" applyFont="1" applyFill="1" applyBorder="1" applyAlignment="1">
      <alignment horizontal="left" vertical="top" wrapText="1" indent="2"/>
    </xf>
    <xf numFmtId="0" fontId="45" fillId="18" borderId="65" xfId="0" applyFont="1" applyFill="1" applyBorder="1" applyAlignment="1">
      <alignment horizontal="left" vertical="top" wrapText="1" indent="2"/>
    </xf>
    <xf numFmtId="0" fontId="20" fillId="9" borderId="6" xfId="0" applyFont="1" applyFill="1" applyBorder="1" applyAlignment="1">
      <alignment horizontal="center"/>
    </xf>
    <xf numFmtId="0" fontId="31" fillId="0" borderId="0" xfId="0" applyFont="1" applyBorder="1" applyAlignment="1">
      <alignment horizontal="center" vertical="top" wrapText="1"/>
    </xf>
    <xf numFmtId="0" fontId="31" fillId="0" borderId="28" xfId="0" applyFont="1" applyBorder="1" applyAlignment="1">
      <alignment horizontal="center" vertical="top" wrapText="1"/>
    </xf>
    <xf numFmtId="0" fontId="37" fillId="14" borderId="32" xfId="0" applyFont="1" applyFill="1" applyBorder="1" applyAlignment="1">
      <alignment horizontal="center" vertical="center" wrapText="1"/>
    </xf>
    <xf numFmtId="0" fontId="37" fillId="14" borderId="33" xfId="0" applyFont="1" applyFill="1" applyBorder="1" applyAlignment="1">
      <alignment horizontal="center" vertical="center" wrapText="1"/>
    </xf>
    <xf numFmtId="0" fontId="25" fillId="14" borderId="47" xfId="0" applyFont="1" applyFill="1" applyBorder="1" applyAlignment="1">
      <alignment horizontal="center" vertical="center" wrapText="1"/>
    </xf>
    <xf numFmtId="0" fontId="25" fillId="14" borderId="48" xfId="0" applyFont="1" applyFill="1" applyBorder="1" applyAlignment="1">
      <alignment horizontal="center" vertical="center" wrapText="1"/>
    </xf>
    <xf numFmtId="0" fontId="33" fillId="14" borderId="27" xfId="0" applyFont="1" applyFill="1" applyBorder="1" applyAlignment="1">
      <alignment horizontal="center" vertical="top" wrapText="1"/>
    </xf>
    <xf numFmtId="0" fontId="33" fillId="14" borderId="28" xfId="0" applyFont="1" applyFill="1" applyBorder="1" applyAlignment="1">
      <alignment horizontal="center" vertical="top" wrapText="1"/>
    </xf>
    <xf numFmtId="0" fontId="34" fillId="14" borderId="49" xfId="0" applyFont="1" applyFill="1" applyBorder="1" applyAlignment="1">
      <alignment horizontal="center" vertical="top" wrapText="1"/>
    </xf>
    <xf numFmtId="0" fontId="34" fillId="14" borderId="10" xfId="0" applyFont="1" applyFill="1" applyBorder="1" applyAlignment="1">
      <alignment horizontal="center" vertical="top" wrapText="1"/>
    </xf>
    <xf numFmtId="0" fontId="34" fillId="14" borderId="50" xfId="0" applyFont="1" applyFill="1" applyBorder="1" applyAlignment="1">
      <alignment horizontal="center" vertical="top" wrapText="1"/>
    </xf>
    <xf numFmtId="0" fontId="20" fillId="0" borderId="6" xfId="0" applyFont="1" applyFill="1" applyBorder="1" applyAlignment="1">
      <alignment horizontal="center"/>
    </xf>
    <xf numFmtId="49" fontId="20" fillId="9" borderId="6" xfId="0" applyNumberFormat="1" applyFont="1" applyFill="1" applyBorder="1" applyAlignment="1">
      <alignment horizontal="center"/>
    </xf>
    <xf numFmtId="0" fontId="31" fillId="0" borderId="26" xfId="0" applyFont="1" applyBorder="1" applyAlignment="1">
      <alignment horizontal="center" vertical="center" wrapText="1"/>
    </xf>
    <xf numFmtId="0" fontId="34" fillId="14" borderId="26" xfId="0" applyFont="1" applyFill="1" applyBorder="1" applyAlignment="1">
      <alignment horizontal="center" vertical="center" wrapText="1"/>
    </xf>
  </cellXfs>
  <cellStyles count="31">
    <cellStyle name="Accent" xfId="4" xr:uid="{00000000-0005-0000-0000-000000000000}"/>
    <cellStyle name="Accent 1" xfId="5" xr:uid="{00000000-0005-0000-0000-000001000000}"/>
    <cellStyle name="Accent 2" xfId="6" xr:uid="{00000000-0005-0000-0000-000002000000}"/>
    <cellStyle name="Accent 3" xfId="7" xr:uid="{00000000-0005-0000-0000-000003000000}"/>
    <cellStyle name="Bad" xfId="8" xr:uid="{00000000-0005-0000-0000-000004000000}"/>
    <cellStyle name="Error" xfId="9" xr:uid="{00000000-0005-0000-0000-000005000000}"/>
    <cellStyle name="Excel_BuiltIn_Comma" xfId="10" xr:uid="{00000000-0005-0000-0000-000006000000}"/>
    <cellStyle name="Footnote" xfId="11" xr:uid="{00000000-0005-0000-0000-000007000000}"/>
    <cellStyle name="Good" xfId="12" xr:uid="{00000000-0005-0000-0000-000008000000}"/>
    <cellStyle name="Heading (user)" xfId="13" xr:uid="{00000000-0005-0000-0000-000009000000}"/>
    <cellStyle name="Heading 1" xfId="14" xr:uid="{00000000-0005-0000-0000-00000A000000}"/>
    <cellStyle name="Heading 2" xfId="15" xr:uid="{00000000-0005-0000-0000-00000B000000}"/>
    <cellStyle name="Hyperlink" xfId="16" xr:uid="{00000000-0005-0000-0000-00000C000000}"/>
    <cellStyle name="Moeda" xfId="2" builtinId="4" customBuiltin="1"/>
    <cellStyle name="Moeda 2" xfId="17" xr:uid="{00000000-0005-0000-0000-00000E000000}"/>
    <cellStyle name="Neutral" xfId="18" xr:uid="{00000000-0005-0000-0000-00000F000000}"/>
    <cellStyle name="Normal" xfId="0" builtinId="0" customBuiltin="1"/>
    <cellStyle name="Normal 2" xfId="30" xr:uid="{68C5A12D-30E6-4C08-A6B2-8B096B7EA517}"/>
    <cellStyle name="Normal 2 2" xfId="29" xr:uid="{E63BAF60-B12C-4296-8B85-5C26D00B14C6}"/>
    <cellStyle name="Note" xfId="19" xr:uid="{00000000-0005-0000-0000-000011000000}"/>
    <cellStyle name="Porcentagem" xfId="3" builtinId="5" customBuiltin="1"/>
    <cellStyle name="Porcentagem 2 10" xfId="20" xr:uid="{00000000-0005-0000-0000-000013000000}"/>
    <cellStyle name="Porcentagem 2 2 2 2" xfId="21" xr:uid="{00000000-0005-0000-0000-000014000000}"/>
    <cellStyle name="Result (user)" xfId="22" xr:uid="{00000000-0005-0000-0000-000015000000}"/>
    <cellStyle name="Separador de milhares 2" xfId="23" xr:uid="{00000000-0005-0000-0000-000016000000}"/>
    <cellStyle name="Separador de milhares 2 2" xfId="24" xr:uid="{00000000-0005-0000-0000-000017000000}"/>
    <cellStyle name="Status" xfId="25" xr:uid="{00000000-0005-0000-0000-000018000000}"/>
    <cellStyle name="Text" xfId="26" xr:uid="{00000000-0005-0000-0000-000019000000}"/>
    <cellStyle name="Vírgula" xfId="1" builtinId="3" customBuiltin="1"/>
    <cellStyle name="Vírgula 2" xfId="27" xr:uid="{00000000-0005-0000-0000-00001B000000}"/>
    <cellStyle name="Warning" xfId="28" xr:uid="{00000000-0005-0000-0000-00001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0</xdr:col>
      <xdr:colOff>1171575</xdr:colOff>
      <xdr:row>21</xdr:row>
      <xdr:rowOff>85725</xdr:rowOff>
    </xdr:from>
    <xdr:ext cx="3724275" cy="1847850"/>
    <xdr:pic>
      <xdr:nvPicPr>
        <xdr:cNvPr id="2" name="Imagem 4">
          <a:extLst>
            <a:ext uri="{FF2B5EF4-FFF2-40B4-BE49-F238E27FC236}">
              <a16:creationId xmlns:a16="http://schemas.microsoft.com/office/drawing/2014/main" id="{CFFDDF9C-BDF4-4CE8-BC72-9DA2DFF96D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171575" y="5084445"/>
          <a:ext cx="3724275" cy="1847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346"/>
  <sheetViews>
    <sheetView tabSelected="1" topLeftCell="A313" zoomScale="120" zoomScaleNormal="120" workbookViewId="0">
      <selection activeCell="I325" sqref="I325"/>
    </sheetView>
  </sheetViews>
  <sheetFormatPr defaultRowHeight="13.8"/>
  <cols>
    <col min="1" max="1" width="6.69921875" style="92" customWidth="1"/>
    <col min="2" max="2" width="11.69921875" style="6" customWidth="1"/>
    <col min="3" max="3" width="6.19921875" style="6" customWidth="1"/>
    <col min="4" max="4" width="44.59765625" style="7" customWidth="1"/>
    <col min="5" max="5" width="7.19921875" style="8" customWidth="1"/>
    <col min="6" max="6" width="9" style="8" customWidth="1"/>
    <col min="7" max="7" width="9.5" style="1" customWidth="1"/>
    <col min="8" max="8" width="8.8984375" style="8" customWidth="1"/>
    <col min="9" max="9" width="12.3984375" style="8" customWidth="1"/>
    <col min="10" max="10" width="2.8984375" customWidth="1"/>
    <col min="11" max="11" width="11.09765625" style="1" customWidth="1"/>
    <col min="12" max="12" width="11.59765625" style="2" customWidth="1"/>
    <col min="13" max="13" width="11.59765625" style="1" customWidth="1"/>
    <col min="14" max="14" width="19.19921875" style="1" customWidth="1"/>
    <col min="15" max="15" width="13.3984375" style="3" customWidth="1"/>
    <col min="16" max="16" width="9.09765625" style="3" customWidth="1"/>
    <col min="17" max="17" width="9.5" style="3" customWidth="1"/>
    <col min="18" max="18" width="8.5" style="4" customWidth="1"/>
    <col min="19" max="19" width="8.5" style="5" customWidth="1"/>
    <col min="20" max="20" width="14.19921875" customWidth="1"/>
    <col min="21" max="1027" width="8.3984375" customWidth="1"/>
    <col min="1028" max="1028" width="9" customWidth="1"/>
  </cols>
  <sheetData>
    <row r="1" spans="1:19" ht="30.6" customHeight="1">
      <c r="A1" s="580" t="s">
        <v>790</v>
      </c>
      <c r="B1" s="580"/>
      <c r="C1" s="581" t="s">
        <v>789</v>
      </c>
      <c r="D1" s="581"/>
      <c r="E1" s="576" t="s">
        <v>793</v>
      </c>
      <c r="F1" s="577"/>
      <c r="G1" s="570" t="s">
        <v>792</v>
      </c>
      <c r="H1" s="571"/>
      <c r="I1" s="572"/>
      <c r="J1" s="508"/>
    </row>
    <row r="2" spans="1:19" ht="32.4" customHeight="1" thickBot="1">
      <c r="A2" s="580"/>
      <c r="B2" s="580"/>
      <c r="C2" s="582" t="s">
        <v>791</v>
      </c>
      <c r="D2" s="583"/>
      <c r="E2" s="578">
        <f>BDI!L33</f>
        <v>0.21655431160823602</v>
      </c>
      <c r="F2" s="579"/>
      <c r="G2" s="573" t="s">
        <v>794</v>
      </c>
      <c r="H2" s="574"/>
      <c r="I2" s="575"/>
      <c r="J2" s="508"/>
      <c r="N2" s="1">
        <v>627301.57000000041</v>
      </c>
    </row>
    <row r="3" spans="1:19" ht="14.4" hidden="1" customHeight="1" thickBot="1">
      <c r="A3" s="509"/>
      <c r="B3" s="510"/>
      <c r="C3" s="510"/>
      <c r="D3" s="511"/>
      <c r="E3" s="512"/>
      <c r="F3" s="512"/>
      <c r="G3" s="513"/>
      <c r="H3" s="512"/>
      <c r="I3" s="514"/>
      <c r="J3" s="508"/>
    </row>
    <row r="4" spans="1:19" hidden="1">
      <c r="A4" s="509"/>
      <c r="B4" s="515"/>
      <c r="C4" s="515"/>
      <c r="D4" s="511"/>
      <c r="E4" s="512"/>
      <c r="F4" s="512"/>
      <c r="G4" s="513"/>
      <c r="H4" s="512"/>
      <c r="I4" s="514"/>
      <c r="J4" s="508"/>
    </row>
    <row r="5" spans="1:19" hidden="1">
      <c r="A5" s="509"/>
      <c r="B5" s="515"/>
      <c r="C5" s="515"/>
      <c r="D5" s="511"/>
      <c r="E5" s="512"/>
      <c r="F5" s="512"/>
      <c r="G5" s="513"/>
      <c r="H5" s="512"/>
      <c r="I5" s="514"/>
      <c r="J5" s="508"/>
      <c r="M5" s="9"/>
      <c r="P5" s="10"/>
    </row>
    <row r="6" spans="1:19" hidden="1">
      <c r="A6" s="509"/>
      <c r="B6" s="515"/>
      <c r="C6" s="515"/>
      <c r="D6" s="511"/>
      <c r="E6" s="512"/>
      <c r="F6" s="512"/>
      <c r="G6" s="513"/>
      <c r="H6" s="512"/>
      <c r="I6" s="514"/>
      <c r="J6" s="508"/>
      <c r="P6" s="10"/>
    </row>
    <row r="7" spans="1:19" ht="14.4" hidden="1" thickBot="1">
      <c r="A7" s="509"/>
      <c r="B7" s="515"/>
      <c r="C7" s="515"/>
      <c r="D7" s="511"/>
      <c r="E7" s="512"/>
      <c r="F7" s="512"/>
      <c r="G7" s="513"/>
      <c r="H7" s="512"/>
      <c r="I7" s="514"/>
      <c r="J7" s="508"/>
      <c r="P7" s="10"/>
    </row>
    <row r="8" spans="1:19" ht="16.2" thickBot="1">
      <c r="A8" s="587" t="s">
        <v>0</v>
      </c>
      <c r="B8" s="587"/>
      <c r="C8" s="587"/>
      <c r="D8" s="587"/>
      <c r="E8" s="587"/>
      <c r="F8" s="587"/>
      <c r="G8" s="587"/>
      <c r="H8" s="587"/>
      <c r="I8" s="587"/>
      <c r="J8" s="508"/>
      <c r="K8" s="11"/>
      <c r="L8" s="12"/>
      <c r="M8" s="11"/>
      <c r="N8" s="11"/>
    </row>
    <row r="9" spans="1:19">
      <c r="A9" s="509"/>
      <c r="B9" s="516"/>
      <c r="C9" s="516"/>
      <c r="D9" s="517"/>
      <c r="E9" s="518"/>
      <c r="F9" s="588"/>
      <c r="G9" s="588"/>
      <c r="H9" s="588"/>
      <c r="I9" s="588"/>
      <c r="J9" s="508"/>
      <c r="K9" s="13"/>
      <c r="L9" s="14"/>
      <c r="M9" s="13"/>
      <c r="N9" s="13"/>
    </row>
    <row r="10" spans="1:19">
      <c r="A10" s="589" t="s">
        <v>1</v>
      </c>
      <c r="B10" s="589"/>
      <c r="C10" s="589"/>
      <c r="D10" s="589"/>
      <c r="E10" s="512"/>
      <c r="F10" s="518"/>
      <c r="G10" s="519"/>
      <c r="H10" s="518"/>
      <c r="I10" s="520"/>
      <c r="J10" s="508"/>
    </row>
    <row r="11" spans="1:19">
      <c r="A11" s="589" t="s">
        <v>2</v>
      </c>
      <c r="B11" s="589"/>
      <c r="C11" s="589"/>
      <c r="D11" s="589"/>
      <c r="E11" s="512"/>
      <c r="F11" s="590" t="s">
        <v>3</v>
      </c>
      <c r="G11" s="590"/>
      <c r="H11" s="590"/>
      <c r="I11" s="590"/>
      <c r="J11" s="508"/>
    </row>
    <row r="12" spans="1:19">
      <c r="A12" s="589" t="s">
        <v>4</v>
      </c>
      <c r="B12" s="589"/>
      <c r="C12" s="589"/>
      <c r="D12" s="589"/>
      <c r="E12" s="512"/>
      <c r="F12" s="584"/>
      <c r="G12" s="584"/>
      <c r="H12" s="584"/>
      <c r="I12" s="584"/>
      <c r="J12" s="508"/>
      <c r="L12" s="335">
        <f>TRUNC((1+E2),4)</f>
        <v>1.2164999999999999</v>
      </c>
    </row>
    <row r="13" spans="1:19">
      <c r="A13" s="509"/>
      <c r="B13" s="516"/>
      <c r="C13" s="516"/>
      <c r="D13" s="517"/>
      <c r="E13" s="518"/>
      <c r="F13" s="584"/>
      <c r="G13" s="584"/>
      <c r="H13" s="584"/>
      <c r="I13" s="584"/>
      <c r="J13" s="508"/>
      <c r="K13" s="13"/>
      <c r="L13" s="14"/>
      <c r="M13" s="13"/>
      <c r="N13" s="13"/>
    </row>
    <row r="14" spans="1:19">
      <c r="A14" s="521"/>
      <c r="B14" s="522"/>
      <c r="C14" s="522"/>
      <c r="D14" s="523"/>
      <c r="E14" s="524"/>
      <c r="F14" s="585">
        <f>E2</f>
        <v>0.21655431160823602</v>
      </c>
      <c r="G14" s="585"/>
      <c r="H14" s="585"/>
      <c r="I14" s="585"/>
      <c r="J14" s="508"/>
      <c r="K14" s="13"/>
      <c r="L14" s="14"/>
      <c r="M14" s="13"/>
      <c r="N14" s="13"/>
    </row>
    <row r="15" spans="1:19" s="18" customFormat="1">
      <c r="A15" s="525" t="s">
        <v>5</v>
      </c>
      <c r="B15" s="525" t="s">
        <v>6</v>
      </c>
      <c r="C15" s="525" t="s">
        <v>7</v>
      </c>
      <c r="D15" s="525" t="s">
        <v>8</v>
      </c>
      <c r="E15" s="525" t="s">
        <v>9</v>
      </c>
      <c r="F15" s="525" t="s">
        <v>10</v>
      </c>
      <c r="G15" s="526" t="s">
        <v>11</v>
      </c>
      <c r="H15" s="525" t="s">
        <v>11</v>
      </c>
      <c r="I15" s="525" t="s">
        <v>12</v>
      </c>
      <c r="J15" s="508"/>
      <c r="K15" s="15"/>
      <c r="L15" s="16"/>
      <c r="M15" s="15"/>
      <c r="N15" s="15"/>
      <c r="O15" s="3"/>
      <c r="P15" s="3"/>
      <c r="Q15" s="3"/>
      <c r="R15" s="4"/>
      <c r="S15" s="17"/>
    </row>
    <row r="16" spans="1:19" s="18" customFormat="1">
      <c r="A16" s="527" t="s">
        <v>13</v>
      </c>
      <c r="B16" s="525"/>
      <c r="C16" s="525"/>
      <c r="D16" s="525" t="s">
        <v>14</v>
      </c>
      <c r="E16" s="525"/>
      <c r="F16" s="525"/>
      <c r="G16" s="526" t="s">
        <v>15</v>
      </c>
      <c r="H16" s="525" t="s">
        <v>16</v>
      </c>
      <c r="I16" s="525"/>
      <c r="J16" s="508"/>
      <c r="K16" s="15"/>
      <c r="L16" s="20"/>
      <c r="M16" s="15"/>
      <c r="N16" s="15"/>
      <c r="O16" s="3"/>
      <c r="P16" s="3"/>
      <c r="Q16" s="3"/>
      <c r="R16" s="4"/>
      <c r="S16" s="17"/>
    </row>
    <row r="17" spans="1:19" s="27" customFormat="1" ht="21">
      <c r="A17" s="449" t="s">
        <v>17</v>
      </c>
      <c r="B17" s="449">
        <v>90777</v>
      </c>
      <c r="C17" s="449" t="s">
        <v>18</v>
      </c>
      <c r="D17" s="466" t="s">
        <v>19</v>
      </c>
      <c r="E17" s="451" t="s">
        <v>20</v>
      </c>
      <c r="F17" s="451">
        <f>TRUNC(K17,2)</f>
        <v>96</v>
      </c>
      <c r="G17" s="452">
        <f>L17</f>
        <v>81.02</v>
      </c>
      <c r="H17" s="451">
        <f>TRUNC(L17*L$12,2)</f>
        <v>98.56</v>
      </c>
      <c r="I17" s="451">
        <f>TRUNC(F17*H17,2)</f>
        <v>9461.76</v>
      </c>
      <c r="J17" s="508"/>
      <c r="K17" s="21">
        <f>2*2*4*6</f>
        <v>96</v>
      </c>
      <c r="L17" s="22">
        <v>81.02</v>
      </c>
      <c r="M17" s="23"/>
      <c r="N17" s="23"/>
      <c r="O17" s="24">
        <f>6000/222.8</f>
        <v>26.929982046678635</v>
      </c>
      <c r="P17" s="24"/>
      <c r="Q17" s="24"/>
      <c r="R17" s="25"/>
      <c r="S17" s="26"/>
    </row>
    <row r="18" spans="1:19" s="27" customFormat="1">
      <c r="A18" s="449" t="s">
        <v>21</v>
      </c>
      <c r="B18" s="449">
        <v>90776</v>
      </c>
      <c r="C18" s="449" t="s">
        <v>18</v>
      </c>
      <c r="D18" s="466" t="s">
        <v>22</v>
      </c>
      <c r="E18" s="451" t="s">
        <v>20</v>
      </c>
      <c r="F18" s="451">
        <f>TRUNC(K18,2)</f>
        <v>1320</v>
      </c>
      <c r="G18" s="452">
        <f>L18</f>
        <v>22.23</v>
      </c>
      <c r="H18" s="451">
        <f>TRUNC(L18*L$12,2)</f>
        <v>27.04</v>
      </c>
      <c r="I18" s="451">
        <f>TRUNC(F18*H18,2)</f>
        <v>35692.800000000003</v>
      </c>
      <c r="J18" s="508"/>
      <c r="K18" s="28">
        <f>6*220</f>
        <v>1320</v>
      </c>
      <c r="L18" s="22">
        <v>22.23</v>
      </c>
      <c r="M18" s="23"/>
      <c r="N18" s="23"/>
      <c r="O18" s="24"/>
      <c r="P18" s="24"/>
      <c r="Q18" s="24"/>
      <c r="R18" s="25"/>
      <c r="S18" s="26"/>
    </row>
    <row r="19" spans="1:19" s="27" customFormat="1">
      <c r="A19" s="449" t="s">
        <v>23</v>
      </c>
      <c r="B19" s="449" t="s">
        <v>24</v>
      </c>
      <c r="C19" s="449" t="s">
        <v>25</v>
      </c>
      <c r="D19" s="466" t="s">
        <v>26</v>
      </c>
      <c r="E19" s="451" t="s">
        <v>27</v>
      </c>
      <c r="F19" s="451">
        <f>TRUNC(K19,2)</f>
        <v>3.12</v>
      </c>
      <c r="G19" s="452">
        <f>L19</f>
        <v>551.36</v>
      </c>
      <c r="H19" s="451">
        <f>TRUNC(L19*L$12,2)</f>
        <v>670.72</v>
      </c>
      <c r="I19" s="451">
        <f>TRUNC(F19*H19,2)</f>
        <v>2092.64</v>
      </c>
      <c r="J19" s="508"/>
      <c r="K19" s="28">
        <f>2.5*1.25</f>
        <v>3.125</v>
      </c>
      <c r="L19" s="29">
        <v>551.36</v>
      </c>
      <c r="M19" s="23"/>
      <c r="N19" s="23"/>
      <c r="O19" s="24"/>
      <c r="P19" s="24"/>
      <c r="Q19" s="24"/>
      <c r="R19" s="25"/>
      <c r="S19" s="26"/>
    </row>
    <row r="20" spans="1:19" s="27" customFormat="1">
      <c r="A20" s="449" t="s">
        <v>28</v>
      </c>
      <c r="B20" s="449" t="s">
        <v>24</v>
      </c>
      <c r="C20" s="449" t="s">
        <v>29</v>
      </c>
      <c r="D20" s="466" t="s">
        <v>30</v>
      </c>
      <c r="E20" s="451" t="s">
        <v>31</v>
      </c>
      <c r="F20" s="451">
        <f>TRUNC(K20,2)</f>
        <v>6</v>
      </c>
      <c r="G20" s="452">
        <f>L20</f>
        <v>400</v>
      </c>
      <c r="H20" s="451">
        <f>TRUNC(L20*L$12,2)</f>
        <v>486.6</v>
      </c>
      <c r="I20" s="451">
        <f>TRUNC(F20*H20,2)</f>
        <v>2919.6</v>
      </c>
      <c r="J20" s="508"/>
      <c r="K20" s="28">
        <v>6</v>
      </c>
      <c r="L20" s="29">
        <v>400</v>
      </c>
      <c r="M20" s="23"/>
      <c r="N20" s="23"/>
      <c r="O20" s="24"/>
      <c r="P20" s="24"/>
      <c r="Q20" s="24"/>
      <c r="R20" s="25"/>
      <c r="S20" s="26"/>
    </row>
    <row r="21" spans="1:19" s="27" customFormat="1" ht="82.2">
      <c r="A21" s="449" t="s">
        <v>32</v>
      </c>
      <c r="B21" s="449">
        <v>5824</v>
      </c>
      <c r="C21" s="449" t="s">
        <v>18</v>
      </c>
      <c r="D21" s="466" t="s">
        <v>33</v>
      </c>
      <c r="E21" s="451" t="s">
        <v>34</v>
      </c>
      <c r="F21" s="451">
        <f>TRUNC(K21,2)</f>
        <v>60</v>
      </c>
      <c r="G21" s="452">
        <f>L21</f>
        <v>222.8</v>
      </c>
      <c r="H21" s="451">
        <f>TRUNC(L21*L$12,2)</f>
        <v>271.02999999999997</v>
      </c>
      <c r="I21" s="451">
        <f>TRUNC(F21*H21,2)</f>
        <v>16261.8</v>
      </c>
      <c r="J21" s="508"/>
      <c r="K21" s="28">
        <f>3*20</f>
        <v>60</v>
      </c>
      <c r="L21" s="29">
        <v>222.8</v>
      </c>
      <c r="M21" s="23"/>
      <c r="N21" s="23"/>
      <c r="O21" s="24"/>
      <c r="P21" s="24"/>
      <c r="Q21" s="24"/>
      <c r="R21" s="25"/>
      <c r="S21" s="26"/>
    </row>
    <row r="22" spans="1:19" s="18" customFormat="1">
      <c r="A22" s="527"/>
      <c r="B22" s="525"/>
      <c r="C22" s="525"/>
      <c r="D22" s="525" t="s">
        <v>35</v>
      </c>
      <c r="E22" s="527"/>
      <c r="F22" s="527"/>
      <c r="G22" s="527"/>
      <c r="H22" s="527"/>
      <c r="I22" s="527">
        <f>TRUNC(SUM(I17:I21),2)</f>
        <v>66428.600000000006</v>
      </c>
      <c r="J22" s="508"/>
      <c r="K22" s="30"/>
      <c r="L22" s="16"/>
      <c r="M22" s="15"/>
      <c r="N22" s="31"/>
      <c r="O22" s="3"/>
      <c r="P22" s="3"/>
      <c r="Q22" s="3"/>
      <c r="R22" s="4"/>
      <c r="S22" s="17"/>
    </row>
    <row r="23" spans="1:19" s="18" customFormat="1" ht="6.75" customHeight="1">
      <c r="A23" s="528"/>
      <c r="B23" s="529"/>
      <c r="C23" s="529"/>
      <c r="D23" s="530"/>
      <c r="E23" s="531"/>
      <c r="F23" s="532"/>
      <c r="G23" s="532"/>
      <c r="H23" s="533"/>
      <c r="I23" s="531"/>
      <c r="J23" s="508"/>
      <c r="K23" s="30"/>
      <c r="L23" s="16"/>
      <c r="M23" s="15"/>
      <c r="N23" s="15"/>
      <c r="O23" s="3"/>
      <c r="P23" s="3"/>
      <c r="Q23" s="3"/>
      <c r="R23" s="4"/>
      <c r="S23" s="17"/>
    </row>
    <row r="24" spans="1:19" s="18" customFormat="1">
      <c r="A24" s="527" t="s">
        <v>36</v>
      </c>
      <c r="B24" s="525"/>
      <c r="C24" s="525"/>
      <c r="D24" s="525" t="s">
        <v>37</v>
      </c>
      <c r="E24" s="525"/>
      <c r="F24" s="525"/>
      <c r="G24" s="526"/>
      <c r="H24" s="525"/>
      <c r="I24" s="525"/>
      <c r="J24" s="508"/>
      <c r="K24" s="30"/>
      <c r="L24" s="16"/>
      <c r="M24" s="15"/>
      <c r="N24" s="15"/>
      <c r="O24" s="3"/>
      <c r="P24" s="3"/>
      <c r="Q24" s="3"/>
      <c r="R24" s="4"/>
      <c r="S24" s="17"/>
    </row>
    <row r="25" spans="1:19" s="33" customFormat="1" ht="21">
      <c r="A25" s="451" t="s">
        <v>38</v>
      </c>
      <c r="B25" s="449">
        <v>97647</v>
      </c>
      <c r="C25" s="449" t="s">
        <v>18</v>
      </c>
      <c r="D25" s="466" t="s">
        <v>39</v>
      </c>
      <c r="E25" s="451" t="s">
        <v>27</v>
      </c>
      <c r="F25" s="451">
        <f>TRUNC(K25,2)</f>
        <v>270.35000000000002</v>
      </c>
      <c r="G25" s="452">
        <f t="shared" ref="G25:G37" si="0">L25</f>
        <v>2.5099999999999998</v>
      </c>
      <c r="H25" s="451">
        <f t="shared" ref="H25:H37" si="1">TRUNC(L25*L$12,2)</f>
        <v>3.05</v>
      </c>
      <c r="I25" s="451">
        <f t="shared" ref="I25:I37" si="2">TRUNC(F25*H25,2)</f>
        <v>824.56</v>
      </c>
      <c r="J25" s="508"/>
      <c r="K25" s="28">
        <f>10.8*18.15+6.9*8.9+4.7*2.75</f>
        <v>270.35500000000002</v>
      </c>
      <c r="L25" s="29">
        <v>2.5099999999999998</v>
      </c>
      <c r="M25" s="32"/>
      <c r="N25" s="32"/>
      <c r="O25" s="24"/>
      <c r="P25" s="24"/>
      <c r="Q25" s="24"/>
      <c r="R25" s="25"/>
      <c r="S25" s="24"/>
    </row>
    <row r="26" spans="1:19" s="33" customFormat="1" ht="21">
      <c r="A26" s="451" t="s">
        <v>40</v>
      </c>
      <c r="B26" s="449">
        <v>97650</v>
      </c>
      <c r="C26" s="449" t="s">
        <v>18</v>
      </c>
      <c r="D26" s="466" t="s">
        <v>41</v>
      </c>
      <c r="E26" s="451" t="s">
        <v>27</v>
      </c>
      <c r="F26" s="451">
        <f>TRUNC(K26,2)</f>
        <v>270.35000000000002</v>
      </c>
      <c r="G26" s="452">
        <f t="shared" si="0"/>
        <v>5.41</v>
      </c>
      <c r="H26" s="451">
        <f t="shared" si="1"/>
        <v>6.58</v>
      </c>
      <c r="I26" s="451">
        <f t="shared" si="2"/>
        <v>1778.9</v>
      </c>
      <c r="J26" s="508"/>
      <c r="K26" s="28">
        <f>K25</f>
        <v>270.35500000000002</v>
      </c>
      <c r="L26" s="29">
        <v>5.41</v>
      </c>
      <c r="M26" s="32"/>
      <c r="N26" s="32"/>
      <c r="O26" s="24"/>
      <c r="P26" s="24"/>
      <c r="Q26" s="24"/>
      <c r="R26" s="25"/>
      <c r="S26" s="24"/>
    </row>
    <row r="27" spans="1:19" s="33" customFormat="1" ht="21">
      <c r="A27" s="451" t="s">
        <v>42</v>
      </c>
      <c r="B27" s="449">
        <v>97640</v>
      </c>
      <c r="C27" s="449" t="s">
        <v>18</v>
      </c>
      <c r="D27" s="466" t="s">
        <v>43</v>
      </c>
      <c r="E27" s="451" t="s">
        <v>27</v>
      </c>
      <c r="F27" s="451">
        <f>TRUNC(K27,2)</f>
        <v>252.33</v>
      </c>
      <c r="G27" s="452">
        <f t="shared" si="0"/>
        <v>1.18</v>
      </c>
      <c r="H27" s="451">
        <f t="shared" si="1"/>
        <v>1.43</v>
      </c>
      <c r="I27" s="451">
        <f t="shared" si="2"/>
        <v>360.83</v>
      </c>
      <c r="J27" s="508"/>
      <c r="K27" s="34">
        <f>11.97+3.78+42.37+7.2+12.18+5*4.7+4*4+65.75+33+14.53+1.67+4.26+4.27+2.95+8.9</f>
        <v>252.32999999999998</v>
      </c>
      <c r="L27" s="29">
        <v>1.18</v>
      </c>
      <c r="M27" s="32"/>
      <c r="N27" s="32"/>
      <c r="O27" s="24"/>
      <c r="P27" s="24"/>
      <c r="Q27" s="24"/>
      <c r="R27" s="25"/>
      <c r="S27" s="24"/>
    </row>
    <row r="28" spans="1:19" s="33" customFormat="1" ht="21.6">
      <c r="A28" s="451" t="s">
        <v>44</v>
      </c>
      <c r="B28" s="449">
        <v>97633</v>
      </c>
      <c r="C28" s="449" t="s">
        <v>18</v>
      </c>
      <c r="D28" s="466" t="s">
        <v>45</v>
      </c>
      <c r="E28" s="467" t="s">
        <v>27</v>
      </c>
      <c r="F28" s="451">
        <v>65.25</v>
      </c>
      <c r="G28" s="452">
        <f t="shared" si="0"/>
        <v>16.600000000000001</v>
      </c>
      <c r="H28" s="451">
        <f t="shared" si="1"/>
        <v>20.190000000000001</v>
      </c>
      <c r="I28" s="451">
        <f t="shared" si="2"/>
        <v>1317.39</v>
      </c>
      <c r="J28" s="508"/>
      <c r="K28" s="35">
        <f>(8.9+8.9+12.47+5.22+7.8)*2.8</f>
        <v>121.21199999999999</v>
      </c>
      <c r="L28" s="36">
        <v>16.600000000000001</v>
      </c>
      <c r="M28" s="32"/>
      <c r="N28" s="37" t="s">
        <v>46</v>
      </c>
      <c r="O28" s="24"/>
      <c r="P28" s="24"/>
      <c r="Q28" s="24"/>
      <c r="R28" s="28">
        <v>65.25</v>
      </c>
      <c r="S28" s="24"/>
    </row>
    <row r="29" spans="1:19" s="33" customFormat="1" ht="21">
      <c r="A29" s="451" t="s">
        <v>47</v>
      </c>
      <c r="B29" s="449">
        <v>97645</v>
      </c>
      <c r="C29" s="449" t="s">
        <v>18</v>
      </c>
      <c r="D29" s="466" t="s">
        <v>48</v>
      </c>
      <c r="E29" s="467" t="s">
        <v>27</v>
      </c>
      <c r="F29" s="451">
        <f t="shared" ref="F29:F37" si="3">TRUNC(K29,2)</f>
        <v>17.52</v>
      </c>
      <c r="G29" s="452">
        <f t="shared" si="0"/>
        <v>26.34</v>
      </c>
      <c r="H29" s="451">
        <f t="shared" si="1"/>
        <v>32.04</v>
      </c>
      <c r="I29" s="451">
        <f t="shared" si="2"/>
        <v>561.34</v>
      </c>
      <c r="J29" s="508"/>
      <c r="K29" s="38">
        <f>5*2*1.2+2*2*0.6+4*0.8*0.6+1.2*1</f>
        <v>17.52</v>
      </c>
      <c r="L29" s="29">
        <v>26.34</v>
      </c>
      <c r="M29" s="32"/>
      <c r="N29" s="32"/>
      <c r="O29" s="24"/>
      <c r="P29" s="24"/>
      <c r="Q29" s="24"/>
      <c r="R29" s="25"/>
      <c r="S29" s="24"/>
    </row>
    <row r="30" spans="1:19" s="33" customFormat="1" ht="21">
      <c r="A30" s="451" t="s">
        <v>49</v>
      </c>
      <c r="B30" s="449">
        <v>97644</v>
      </c>
      <c r="C30" s="449" t="s">
        <v>18</v>
      </c>
      <c r="D30" s="466" t="s">
        <v>50</v>
      </c>
      <c r="E30" s="451" t="s">
        <v>27</v>
      </c>
      <c r="F30" s="451">
        <f t="shared" si="3"/>
        <v>22.05</v>
      </c>
      <c r="G30" s="452">
        <f t="shared" si="0"/>
        <v>6.75</v>
      </c>
      <c r="H30" s="451">
        <f t="shared" si="1"/>
        <v>8.2100000000000009</v>
      </c>
      <c r="I30" s="451">
        <f t="shared" si="2"/>
        <v>181.03</v>
      </c>
      <c r="J30" s="508"/>
      <c r="K30" s="32">
        <f>6*0.9*2.1+3*0.6*2.1+2*0.8*2.1+1*2.1+0.7*2.1</f>
        <v>22.05</v>
      </c>
      <c r="L30" s="29">
        <v>6.75</v>
      </c>
      <c r="M30" s="32"/>
      <c r="N30" s="32"/>
      <c r="O30" s="24"/>
      <c r="P30" s="24"/>
      <c r="Q30" s="24"/>
      <c r="R30" s="25"/>
      <c r="S30" s="24"/>
    </row>
    <row r="31" spans="1:19" s="33" customFormat="1" ht="21">
      <c r="A31" s="451" t="s">
        <v>51</v>
      </c>
      <c r="B31" s="449">
        <v>97631</v>
      </c>
      <c r="C31" s="449" t="s">
        <v>18</v>
      </c>
      <c r="D31" s="466" t="s">
        <v>52</v>
      </c>
      <c r="E31" s="451" t="s">
        <v>27</v>
      </c>
      <c r="F31" s="451">
        <f t="shared" si="3"/>
        <v>121.21</v>
      </c>
      <c r="G31" s="452">
        <f t="shared" si="0"/>
        <v>2.42</v>
      </c>
      <c r="H31" s="451">
        <f t="shared" si="1"/>
        <v>2.94</v>
      </c>
      <c r="I31" s="451">
        <f t="shared" si="2"/>
        <v>356.35</v>
      </c>
      <c r="J31" s="508"/>
      <c r="K31" s="29">
        <f>K28</f>
        <v>121.21199999999999</v>
      </c>
      <c r="L31" s="29">
        <v>2.42</v>
      </c>
      <c r="M31" s="39" t="s">
        <v>53</v>
      </c>
      <c r="N31" s="32"/>
      <c r="O31" s="24"/>
      <c r="P31" s="24"/>
      <c r="Q31" s="24"/>
      <c r="R31" s="25"/>
      <c r="S31" s="24"/>
    </row>
    <row r="32" spans="1:19" s="33" customFormat="1" ht="21">
      <c r="A32" s="451" t="s">
        <v>54</v>
      </c>
      <c r="B32" s="449">
        <v>97666</v>
      </c>
      <c r="C32" s="449" t="s">
        <v>18</v>
      </c>
      <c r="D32" s="466" t="s">
        <v>55</v>
      </c>
      <c r="E32" s="451" t="s">
        <v>31</v>
      </c>
      <c r="F32" s="451">
        <f>TRUNC(K32,2)</f>
        <v>8</v>
      </c>
      <c r="G32" s="452">
        <f t="shared" si="0"/>
        <v>6.56</v>
      </c>
      <c r="H32" s="451">
        <f t="shared" si="1"/>
        <v>7.98</v>
      </c>
      <c r="I32" s="451">
        <f t="shared" si="2"/>
        <v>63.84</v>
      </c>
      <c r="J32" s="508"/>
      <c r="K32" s="28">
        <f>8</f>
        <v>8</v>
      </c>
      <c r="L32" s="29">
        <v>6.56</v>
      </c>
      <c r="M32" s="32"/>
      <c r="N32" s="32"/>
      <c r="O32" s="24"/>
      <c r="P32" s="24"/>
      <c r="Q32" s="24"/>
      <c r="R32" s="25"/>
      <c r="S32" s="24"/>
    </row>
    <row r="33" spans="1:20" s="42" customFormat="1" ht="21">
      <c r="A33" s="451" t="s">
        <v>56</v>
      </c>
      <c r="B33" s="449">
        <v>97622</v>
      </c>
      <c r="C33" s="449" t="s">
        <v>18</v>
      </c>
      <c r="D33" s="450" t="s">
        <v>57</v>
      </c>
      <c r="E33" s="451" t="s">
        <v>58</v>
      </c>
      <c r="F33" s="451">
        <f t="shared" si="3"/>
        <v>18.28</v>
      </c>
      <c r="G33" s="452">
        <f t="shared" si="0"/>
        <v>41.73</v>
      </c>
      <c r="H33" s="451">
        <f t="shared" si="1"/>
        <v>50.76</v>
      </c>
      <c r="I33" s="451">
        <f t="shared" si="2"/>
        <v>927.89</v>
      </c>
      <c r="J33" s="508"/>
      <c r="K33" s="32">
        <f>(2.73+2.6)*2.8+2*0.8*2.1</f>
        <v>18.283999999999999</v>
      </c>
      <c r="L33" s="29">
        <v>41.73</v>
      </c>
      <c r="M33" s="32">
        <f>(2.73+2.6)*2.8+2*0.8*2.1</f>
        <v>18.283999999999999</v>
      </c>
      <c r="N33" s="32"/>
      <c r="O33" s="32">
        <f>11.7/2</f>
        <v>5.85</v>
      </c>
      <c r="P33" s="24"/>
      <c r="Q33" s="24"/>
      <c r="R33" s="25"/>
      <c r="S33" s="41"/>
      <c r="T33" s="41"/>
    </row>
    <row r="34" spans="1:20" s="42" customFormat="1">
      <c r="A34" s="451" t="s">
        <v>59</v>
      </c>
      <c r="B34" s="449">
        <v>97663</v>
      </c>
      <c r="C34" s="449" t="s">
        <v>18</v>
      </c>
      <c r="D34" s="450" t="s">
        <v>60</v>
      </c>
      <c r="E34" s="451" t="s">
        <v>31</v>
      </c>
      <c r="F34" s="451">
        <f t="shared" si="3"/>
        <v>1</v>
      </c>
      <c r="G34" s="452">
        <f t="shared" si="0"/>
        <v>9</v>
      </c>
      <c r="H34" s="451">
        <f t="shared" si="1"/>
        <v>10.94</v>
      </c>
      <c r="I34" s="451">
        <f t="shared" si="2"/>
        <v>10.94</v>
      </c>
      <c r="J34" s="508"/>
      <c r="K34" s="28">
        <v>1</v>
      </c>
      <c r="L34" s="29">
        <v>9</v>
      </c>
      <c r="M34" s="32"/>
      <c r="N34" s="32"/>
      <c r="O34" s="24"/>
      <c r="P34" s="24"/>
      <c r="Q34" s="24"/>
      <c r="R34" s="25"/>
      <c r="S34" s="41"/>
      <c r="T34" s="41"/>
    </row>
    <row r="35" spans="1:20" s="42" customFormat="1">
      <c r="A35" s="451" t="s">
        <v>61</v>
      </c>
      <c r="B35" s="449">
        <v>97663</v>
      </c>
      <c r="C35" s="449" t="s">
        <v>18</v>
      </c>
      <c r="D35" s="450" t="s">
        <v>62</v>
      </c>
      <c r="E35" s="451" t="s">
        <v>31</v>
      </c>
      <c r="F35" s="451">
        <f t="shared" si="3"/>
        <v>4</v>
      </c>
      <c r="G35" s="452">
        <f t="shared" si="0"/>
        <v>9</v>
      </c>
      <c r="H35" s="451">
        <f t="shared" si="1"/>
        <v>10.94</v>
      </c>
      <c r="I35" s="451">
        <f t="shared" si="2"/>
        <v>43.76</v>
      </c>
      <c r="J35" s="508"/>
      <c r="K35" s="28">
        <v>4</v>
      </c>
      <c r="L35" s="29">
        <v>9</v>
      </c>
      <c r="M35" s="32"/>
      <c r="N35" s="24"/>
      <c r="O35" s="24"/>
      <c r="P35" s="24"/>
      <c r="Q35" s="24"/>
      <c r="R35" s="25"/>
      <c r="S35" s="41"/>
      <c r="T35" s="41"/>
    </row>
    <row r="36" spans="1:20" s="42" customFormat="1">
      <c r="A36" s="451" t="s">
        <v>63</v>
      </c>
      <c r="B36" s="449">
        <v>97663</v>
      </c>
      <c r="C36" s="449" t="s">
        <v>18</v>
      </c>
      <c r="D36" s="450" t="s">
        <v>64</v>
      </c>
      <c r="E36" s="451" t="s">
        <v>31</v>
      </c>
      <c r="F36" s="451">
        <f t="shared" si="3"/>
        <v>4</v>
      </c>
      <c r="G36" s="452">
        <f t="shared" si="0"/>
        <v>9.1999999999999993</v>
      </c>
      <c r="H36" s="451">
        <f t="shared" si="1"/>
        <v>11.19</v>
      </c>
      <c r="I36" s="451">
        <f t="shared" si="2"/>
        <v>44.76</v>
      </c>
      <c r="J36" s="508"/>
      <c r="K36" s="28">
        <v>4</v>
      </c>
      <c r="L36" s="29">
        <v>9.1999999999999993</v>
      </c>
      <c r="M36" s="32"/>
      <c r="N36" s="32"/>
      <c r="O36" s="24"/>
      <c r="P36" s="24"/>
      <c r="Q36" s="24"/>
      <c r="R36" s="25"/>
      <c r="S36" s="41"/>
      <c r="T36" s="41"/>
    </row>
    <row r="37" spans="1:20" s="42" customFormat="1">
      <c r="A37" s="451" t="s">
        <v>65</v>
      </c>
      <c r="B37" s="449" t="s">
        <v>24</v>
      </c>
      <c r="C37" s="449" t="s">
        <v>66</v>
      </c>
      <c r="D37" s="450" t="s">
        <v>67</v>
      </c>
      <c r="E37" s="451" t="s">
        <v>58</v>
      </c>
      <c r="F37" s="451">
        <f t="shared" si="3"/>
        <v>17.940000000000001</v>
      </c>
      <c r="G37" s="452">
        <f t="shared" si="0"/>
        <v>234.23</v>
      </c>
      <c r="H37" s="451">
        <f t="shared" si="1"/>
        <v>284.94</v>
      </c>
      <c r="I37" s="451">
        <f t="shared" si="2"/>
        <v>5111.82</v>
      </c>
      <c r="J37" s="508"/>
      <c r="K37" s="28">
        <f>(33+16.6+4.26+4.27+12.5+2.95+20.6+65.23+5.4+12.18+7.2+3.78+11.97+42.37+3.75*3.75)*0.07</f>
        <v>17.946075000000008</v>
      </c>
      <c r="L37" s="29">
        <v>234.23</v>
      </c>
      <c r="M37" s="32">
        <f>(33+16.6+4.26+4.27+12.5+2.95+20.6+65.23+5.4+12.18+7.2+3.78+11.97+42.37)*0.05</f>
        <v>12.115500000000003</v>
      </c>
      <c r="N37" s="32" t="s">
        <v>68</v>
      </c>
      <c r="O37" s="24"/>
      <c r="P37" s="24"/>
      <c r="Q37" s="24"/>
      <c r="R37" s="25"/>
      <c r="S37" s="41"/>
      <c r="T37" s="41"/>
    </row>
    <row r="38" spans="1:20" s="47" customFormat="1">
      <c r="A38" s="527"/>
      <c r="B38" s="527"/>
      <c r="C38" s="527"/>
      <c r="D38" s="525" t="s">
        <v>35</v>
      </c>
      <c r="E38" s="527"/>
      <c r="F38" s="527"/>
      <c r="G38" s="527"/>
      <c r="H38" s="527"/>
      <c r="I38" s="527">
        <f>TRUNC(SUM(I25:I37),2)</f>
        <v>11583.41</v>
      </c>
      <c r="J38" s="508"/>
      <c r="K38" s="30"/>
      <c r="L38" s="16"/>
      <c r="M38" s="43"/>
      <c r="N38" s="43"/>
      <c r="O38" s="44"/>
      <c r="P38" s="44"/>
      <c r="Q38" s="44"/>
      <c r="R38" s="45"/>
      <c r="S38" s="46"/>
      <c r="T38" s="44"/>
    </row>
    <row r="39" spans="1:20" s="18" customFormat="1" ht="9.75" customHeight="1">
      <c r="A39" s="528"/>
      <c r="B39" s="534"/>
      <c r="C39" s="534"/>
      <c r="D39" s="530"/>
      <c r="E39" s="531"/>
      <c r="F39" s="532"/>
      <c r="G39" s="532"/>
      <c r="H39" s="533"/>
      <c r="I39" s="533"/>
      <c r="J39" s="508"/>
      <c r="K39" s="48"/>
      <c r="L39" s="29"/>
      <c r="M39" s="1"/>
      <c r="N39" s="1"/>
      <c r="O39" s="3"/>
      <c r="P39" s="3"/>
      <c r="Q39" s="3"/>
      <c r="R39" s="4"/>
      <c r="S39" s="17"/>
      <c r="T39" s="5"/>
    </row>
    <row r="40" spans="1:20" s="18" customFormat="1">
      <c r="A40" s="527" t="s">
        <v>69</v>
      </c>
      <c r="B40" s="527"/>
      <c r="C40" s="527"/>
      <c r="D40" s="525" t="s">
        <v>70</v>
      </c>
      <c r="E40" s="525"/>
      <c r="F40" s="525"/>
      <c r="G40" s="526"/>
      <c r="H40" s="525"/>
      <c r="I40" s="525"/>
      <c r="J40" s="508"/>
      <c r="K40" s="48"/>
      <c r="L40" s="29"/>
      <c r="M40" s="1"/>
      <c r="N40" s="1"/>
      <c r="O40" s="3"/>
      <c r="P40" s="3"/>
      <c r="Q40" s="3"/>
      <c r="R40" s="4"/>
      <c r="S40" s="17"/>
      <c r="T40" s="5"/>
    </row>
    <row r="41" spans="1:20" s="27" customFormat="1" ht="21">
      <c r="A41" s="451" t="s">
        <v>71</v>
      </c>
      <c r="B41" s="449">
        <v>93358</v>
      </c>
      <c r="C41" s="449" t="s">
        <v>18</v>
      </c>
      <c r="D41" s="450" t="s">
        <v>72</v>
      </c>
      <c r="E41" s="451" t="s">
        <v>58</v>
      </c>
      <c r="F41" s="451">
        <v>2.23</v>
      </c>
      <c r="G41" s="452">
        <f>L41</f>
        <v>63.37</v>
      </c>
      <c r="H41" s="451">
        <f>TRUNC(L41*L$12,2)</f>
        <v>77.08</v>
      </c>
      <c r="I41" s="451">
        <f>TRUNC(F41*H41,2)</f>
        <v>171.88</v>
      </c>
      <c r="J41" s="508"/>
      <c r="K41" s="28">
        <v>2.23</v>
      </c>
      <c r="L41" s="29">
        <v>63.37</v>
      </c>
      <c r="M41" s="32"/>
      <c r="N41" s="39" t="s">
        <v>73</v>
      </c>
      <c r="O41" s="24"/>
      <c r="P41" s="24"/>
      <c r="Q41" s="24"/>
      <c r="R41" s="25"/>
      <c r="S41" s="26"/>
      <c r="T41" s="41"/>
    </row>
    <row r="42" spans="1:20" s="27" customFormat="1">
      <c r="A42" s="451" t="s">
        <v>74</v>
      </c>
      <c r="B42" s="449">
        <v>96995</v>
      </c>
      <c r="C42" s="449" t="s">
        <v>18</v>
      </c>
      <c r="D42" s="450" t="s">
        <v>75</v>
      </c>
      <c r="E42" s="451" t="s">
        <v>58</v>
      </c>
      <c r="F42" s="451">
        <v>0.8</v>
      </c>
      <c r="G42" s="452">
        <f>L42</f>
        <v>38.42</v>
      </c>
      <c r="H42" s="451">
        <f>TRUNC(L42*L$12,2)</f>
        <v>46.73</v>
      </c>
      <c r="I42" s="451">
        <f>TRUNC(F42*H42,2)</f>
        <v>37.380000000000003</v>
      </c>
      <c r="J42" s="508"/>
      <c r="K42" s="28">
        <v>0.8</v>
      </c>
      <c r="L42" s="29">
        <v>38.42</v>
      </c>
      <c r="M42" s="32"/>
      <c r="N42" s="32"/>
      <c r="O42" s="24"/>
      <c r="P42" s="24"/>
      <c r="Q42" s="24"/>
      <c r="R42" s="25"/>
      <c r="S42" s="26"/>
      <c r="T42" s="41"/>
    </row>
    <row r="43" spans="1:20" s="18" customFormat="1">
      <c r="A43" s="527"/>
      <c r="B43" s="527"/>
      <c r="C43" s="527"/>
      <c r="D43" s="525" t="s">
        <v>35</v>
      </c>
      <c r="E43" s="527"/>
      <c r="F43" s="527"/>
      <c r="G43" s="527"/>
      <c r="H43" s="527"/>
      <c r="I43" s="527">
        <f>TRUNC(SUM(I41:I42),2)</f>
        <v>209.26</v>
      </c>
      <c r="J43" s="508"/>
      <c r="K43" s="30"/>
      <c r="L43" s="16"/>
      <c r="M43" s="43"/>
      <c r="N43" s="43"/>
      <c r="O43" s="3">
        <f>11.77+4.15</f>
        <v>15.92</v>
      </c>
      <c r="P43" s="3"/>
      <c r="Q43" s="3"/>
      <c r="R43" s="4"/>
      <c r="S43" s="17"/>
      <c r="T43" s="5"/>
    </row>
    <row r="44" spans="1:20" s="18" customFormat="1" ht="7.5" customHeight="1">
      <c r="A44" s="535"/>
      <c r="B44" s="536"/>
      <c r="C44" s="536"/>
      <c r="D44" s="537"/>
      <c r="E44" s="538"/>
      <c r="F44" s="532"/>
      <c r="G44" s="532"/>
      <c r="H44" s="533"/>
      <c r="I44" s="539"/>
      <c r="J44" s="508"/>
      <c r="K44" s="48"/>
      <c r="L44" s="29"/>
      <c r="M44" s="1"/>
      <c r="N44" s="1"/>
      <c r="O44" s="3"/>
      <c r="P44" s="3"/>
      <c r="Q44" s="3"/>
      <c r="R44" s="4"/>
      <c r="S44" s="17"/>
      <c r="T44" s="5"/>
    </row>
    <row r="45" spans="1:20" s="18" customFormat="1">
      <c r="A45" s="527" t="s">
        <v>76</v>
      </c>
      <c r="B45" s="527"/>
      <c r="C45" s="527"/>
      <c r="D45" s="525" t="s">
        <v>77</v>
      </c>
      <c r="E45" s="525"/>
      <c r="F45" s="525"/>
      <c r="G45" s="526"/>
      <c r="H45" s="525"/>
      <c r="I45" s="525"/>
      <c r="J45" s="508"/>
      <c r="K45" s="48"/>
      <c r="L45" s="29"/>
      <c r="M45" s="1"/>
      <c r="N45" s="1"/>
      <c r="O45" s="3"/>
      <c r="P45" s="3"/>
      <c r="Q45" s="3"/>
      <c r="R45" s="4"/>
      <c r="S45" s="17"/>
      <c r="T45" s="5"/>
    </row>
    <row r="46" spans="1:20" s="27" customFormat="1" ht="31.2">
      <c r="A46" s="540" t="s">
        <v>78</v>
      </c>
      <c r="B46" s="449">
        <v>94962</v>
      </c>
      <c r="C46" s="449" t="s">
        <v>18</v>
      </c>
      <c r="D46" s="450" t="s">
        <v>79</v>
      </c>
      <c r="E46" s="451" t="s">
        <v>58</v>
      </c>
      <c r="F46" s="451">
        <f t="shared" ref="F46:G52" si="4">K46</f>
        <v>0.28999999999999998</v>
      </c>
      <c r="G46" s="452">
        <f t="shared" si="4"/>
        <v>403.69</v>
      </c>
      <c r="H46" s="451">
        <f t="shared" ref="H46:H52" si="5">TRUNC(L46*L$12,2)</f>
        <v>491.08</v>
      </c>
      <c r="I46" s="451">
        <f t="shared" ref="I46:I52" si="6">TRUNC(F46*H46,2)</f>
        <v>142.41</v>
      </c>
      <c r="J46" s="508"/>
      <c r="K46" s="28">
        <v>0.28999999999999998</v>
      </c>
      <c r="L46" s="29">
        <v>403.69</v>
      </c>
      <c r="M46" s="32"/>
      <c r="N46" s="32"/>
      <c r="O46" s="39" t="s">
        <v>73</v>
      </c>
      <c r="P46" s="24"/>
      <c r="Q46" s="24"/>
      <c r="R46" s="25"/>
      <c r="S46" s="26"/>
      <c r="T46" s="41"/>
    </row>
    <row r="47" spans="1:20" s="27" customFormat="1" ht="21">
      <c r="A47" s="540" t="s">
        <v>80</v>
      </c>
      <c r="B47" s="449">
        <v>94971</v>
      </c>
      <c r="C47" s="449" t="s">
        <v>18</v>
      </c>
      <c r="D47" s="450" t="s">
        <v>81</v>
      </c>
      <c r="E47" s="451" t="s">
        <v>58</v>
      </c>
      <c r="F47" s="451">
        <f t="shared" si="4"/>
        <v>1.05</v>
      </c>
      <c r="G47" s="452">
        <f t="shared" si="4"/>
        <v>521.88</v>
      </c>
      <c r="H47" s="451">
        <f t="shared" si="5"/>
        <v>634.86</v>
      </c>
      <c r="I47" s="451">
        <f t="shared" si="6"/>
        <v>666.6</v>
      </c>
      <c r="J47" s="508"/>
      <c r="K47" s="28">
        <v>1.05</v>
      </c>
      <c r="L47" s="29">
        <v>521.88</v>
      </c>
      <c r="M47" s="32">
        <f>(0.8*0.8*6*0.2+(23.98+6)*0.4)*0.05</f>
        <v>0.63800000000000012</v>
      </c>
      <c r="N47" s="32">
        <f>0.8*0.8*6*0.2+(23.98+6)*0.15*0.3+6*0.15*0.3*0.6</f>
        <v>2.2791000000000001</v>
      </c>
      <c r="O47" s="39" t="s">
        <v>73</v>
      </c>
      <c r="P47" s="24"/>
      <c r="Q47" s="24"/>
      <c r="R47" s="25"/>
      <c r="S47" s="26"/>
      <c r="T47" s="41"/>
    </row>
    <row r="48" spans="1:20" s="54" customFormat="1" ht="26.4" customHeight="1">
      <c r="A48" s="540" t="s">
        <v>82</v>
      </c>
      <c r="B48" s="541">
        <v>103670</v>
      </c>
      <c r="C48" s="449" t="s">
        <v>18</v>
      </c>
      <c r="D48" s="450" t="s">
        <v>83</v>
      </c>
      <c r="E48" s="451" t="s">
        <v>58</v>
      </c>
      <c r="F48" s="451">
        <f t="shared" si="4"/>
        <v>1.05</v>
      </c>
      <c r="G48" s="452">
        <f t="shared" si="4"/>
        <v>218.17</v>
      </c>
      <c r="H48" s="451">
        <f t="shared" si="5"/>
        <v>265.39999999999998</v>
      </c>
      <c r="I48" s="451">
        <f t="shared" si="6"/>
        <v>278.67</v>
      </c>
      <c r="J48" s="508"/>
      <c r="K48" s="29">
        <f>K47</f>
        <v>1.05</v>
      </c>
      <c r="L48" s="29">
        <v>218.17</v>
      </c>
      <c r="M48" s="49"/>
      <c r="N48" s="49"/>
      <c r="O48" s="2" t="s">
        <v>73</v>
      </c>
      <c r="P48" s="50"/>
      <c r="Q48" s="2"/>
      <c r="R48" s="51"/>
      <c r="S48" s="52"/>
      <c r="T48" s="53"/>
    </row>
    <row r="49" spans="1:20" s="27" customFormat="1" ht="35.4" customHeight="1">
      <c r="A49" s="540" t="s">
        <v>84</v>
      </c>
      <c r="B49" s="449">
        <v>96536</v>
      </c>
      <c r="C49" s="449" t="s">
        <v>18</v>
      </c>
      <c r="D49" s="450" t="s">
        <v>85</v>
      </c>
      <c r="E49" s="451" t="s">
        <v>27</v>
      </c>
      <c r="F49" s="451">
        <f t="shared" si="4"/>
        <v>14.25</v>
      </c>
      <c r="G49" s="452">
        <f t="shared" si="4"/>
        <v>66.900000000000006</v>
      </c>
      <c r="H49" s="451">
        <f t="shared" si="5"/>
        <v>81.38</v>
      </c>
      <c r="I49" s="451">
        <f t="shared" si="6"/>
        <v>1159.6600000000001</v>
      </c>
      <c r="J49" s="508"/>
      <c r="K49" s="28">
        <v>14.25</v>
      </c>
      <c r="L49" s="29">
        <v>66.900000000000006</v>
      </c>
      <c r="M49" s="32">
        <f>3.2*6*0.2+(23.98+6)*0.75+6*0.9*0.6*6</f>
        <v>45.765000000000001</v>
      </c>
      <c r="N49" s="55" t="s">
        <v>86</v>
      </c>
      <c r="O49" s="39" t="s">
        <v>73</v>
      </c>
      <c r="P49" s="24"/>
      <c r="Q49" s="24"/>
      <c r="R49" s="25"/>
      <c r="S49" s="26"/>
      <c r="T49" s="41"/>
    </row>
    <row r="50" spans="1:20" s="54" customFormat="1" ht="41.4">
      <c r="A50" s="540" t="s">
        <v>87</v>
      </c>
      <c r="B50" s="541">
        <v>92919</v>
      </c>
      <c r="C50" s="449" t="s">
        <v>18</v>
      </c>
      <c r="D50" s="450" t="s">
        <v>88</v>
      </c>
      <c r="E50" s="451" t="s">
        <v>89</v>
      </c>
      <c r="F50" s="451">
        <f t="shared" si="4"/>
        <v>58.8</v>
      </c>
      <c r="G50" s="452">
        <f t="shared" si="4"/>
        <v>16</v>
      </c>
      <c r="H50" s="451">
        <f t="shared" si="5"/>
        <v>19.46</v>
      </c>
      <c r="I50" s="451">
        <f t="shared" si="6"/>
        <v>1144.24</v>
      </c>
      <c r="J50" s="508"/>
      <c r="K50" s="29">
        <f>K47*80*0.7</f>
        <v>58.8</v>
      </c>
      <c r="L50" s="29">
        <v>16</v>
      </c>
      <c r="M50" s="2"/>
      <c r="N50" s="2"/>
      <c r="O50" s="39" t="s">
        <v>73</v>
      </c>
      <c r="P50" s="50"/>
      <c r="Q50" s="50"/>
      <c r="R50" s="51"/>
      <c r="S50" s="52"/>
      <c r="T50" s="53"/>
    </row>
    <row r="51" spans="1:20" s="27" customFormat="1" ht="41.4">
      <c r="A51" s="540" t="s">
        <v>90</v>
      </c>
      <c r="B51" s="541">
        <v>92916</v>
      </c>
      <c r="C51" s="449" t="s">
        <v>18</v>
      </c>
      <c r="D51" s="450" t="s">
        <v>91</v>
      </c>
      <c r="E51" s="451" t="s">
        <v>89</v>
      </c>
      <c r="F51" s="451">
        <f t="shared" si="4"/>
        <v>26.35</v>
      </c>
      <c r="G51" s="452">
        <f t="shared" si="4"/>
        <v>18.45</v>
      </c>
      <c r="H51" s="451">
        <f t="shared" si="5"/>
        <v>22.44</v>
      </c>
      <c r="I51" s="451">
        <f t="shared" si="6"/>
        <v>591.29</v>
      </c>
      <c r="J51" s="508"/>
      <c r="K51" s="28">
        <v>26.35</v>
      </c>
      <c r="L51" s="29">
        <v>18.45</v>
      </c>
      <c r="M51" s="32"/>
      <c r="N51" s="32"/>
      <c r="O51" s="39" t="s">
        <v>73</v>
      </c>
      <c r="P51" s="24"/>
      <c r="Q51" s="24"/>
      <c r="R51" s="25"/>
      <c r="S51" s="26"/>
      <c r="T51" s="41"/>
    </row>
    <row r="52" spans="1:20" s="27" customFormat="1" ht="31.2">
      <c r="A52" s="540" t="s">
        <v>92</v>
      </c>
      <c r="B52" s="449">
        <v>101165</v>
      </c>
      <c r="C52" s="449" t="s">
        <v>18</v>
      </c>
      <c r="D52" s="450" t="s">
        <v>93</v>
      </c>
      <c r="E52" s="451" t="s">
        <v>58</v>
      </c>
      <c r="F52" s="451">
        <f t="shared" si="4"/>
        <v>0.71</v>
      </c>
      <c r="G52" s="452">
        <f t="shared" si="4"/>
        <v>854.54</v>
      </c>
      <c r="H52" s="451">
        <f t="shared" si="5"/>
        <v>1039.54</v>
      </c>
      <c r="I52" s="451">
        <f t="shared" si="6"/>
        <v>738.07</v>
      </c>
      <c r="J52" s="508"/>
      <c r="K52" s="28">
        <v>0.71</v>
      </c>
      <c r="L52" s="29">
        <v>854.54</v>
      </c>
      <c r="M52" s="32"/>
      <c r="N52" s="32"/>
      <c r="O52" s="39" t="s">
        <v>73</v>
      </c>
      <c r="P52" s="24"/>
      <c r="Q52" s="24"/>
      <c r="R52" s="25"/>
      <c r="S52" s="26"/>
      <c r="T52" s="41"/>
    </row>
    <row r="53" spans="1:20" s="47" customFormat="1">
      <c r="A53" s="527"/>
      <c r="B53" s="527"/>
      <c r="C53" s="527"/>
      <c r="D53" s="525" t="s">
        <v>35</v>
      </c>
      <c r="E53" s="527"/>
      <c r="F53" s="527"/>
      <c r="G53" s="527"/>
      <c r="H53" s="527"/>
      <c r="I53" s="527">
        <f>TRUNC(SUM(I46:I52),2)</f>
        <v>4720.9399999999996</v>
      </c>
      <c r="J53" s="508"/>
      <c r="K53" s="30"/>
      <c r="L53" s="16"/>
      <c r="M53" s="43"/>
      <c r="N53" s="43"/>
      <c r="O53" s="44"/>
      <c r="P53" s="44"/>
      <c r="Q53" s="44"/>
      <c r="R53" s="45"/>
      <c r="S53" s="46"/>
      <c r="T53" s="46"/>
    </row>
    <row r="54" spans="1:20" s="18" customFormat="1" ht="6.75" customHeight="1">
      <c r="A54" s="535"/>
      <c r="B54" s="536"/>
      <c r="C54" s="536"/>
      <c r="D54" s="537"/>
      <c r="E54" s="538"/>
      <c r="F54" s="532"/>
      <c r="G54" s="532"/>
      <c r="H54" s="533"/>
      <c r="I54" s="539"/>
      <c r="J54" s="508"/>
      <c r="K54" s="48"/>
      <c r="L54" s="29"/>
      <c r="M54" s="1"/>
      <c r="N54" s="1"/>
      <c r="O54" s="3"/>
      <c r="P54" s="3"/>
      <c r="Q54" s="3"/>
      <c r="R54" s="4"/>
      <c r="S54" s="17"/>
      <c r="T54" s="5"/>
    </row>
    <row r="55" spans="1:20" s="18" customFormat="1">
      <c r="A55" s="527" t="s">
        <v>94</v>
      </c>
      <c r="B55" s="527"/>
      <c r="C55" s="527"/>
      <c r="D55" s="525" t="s">
        <v>95</v>
      </c>
      <c r="E55" s="525"/>
      <c r="F55" s="525"/>
      <c r="G55" s="526"/>
      <c r="H55" s="525"/>
      <c r="I55" s="525"/>
      <c r="J55" s="508"/>
      <c r="K55" s="48"/>
      <c r="L55" s="29"/>
      <c r="M55" s="1"/>
      <c r="N55" s="1"/>
      <c r="O55" s="3"/>
      <c r="P55" s="3"/>
      <c r="Q55" s="3"/>
      <c r="R55" s="4"/>
      <c r="S55" s="17"/>
      <c r="T55" s="5"/>
    </row>
    <row r="56" spans="1:20" s="27" customFormat="1" ht="21">
      <c r="A56" s="540" t="s">
        <v>96</v>
      </c>
      <c r="B56" s="449">
        <v>94971</v>
      </c>
      <c r="C56" s="449" t="s">
        <v>18</v>
      </c>
      <c r="D56" s="450" t="s">
        <v>81</v>
      </c>
      <c r="E56" s="451" t="s">
        <v>58</v>
      </c>
      <c r="F56" s="451">
        <f t="shared" ref="F56:G61" si="7">K56</f>
        <v>3.6740000000000004</v>
      </c>
      <c r="G56" s="452">
        <f t="shared" si="7"/>
        <v>521.88</v>
      </c>
      <c r="H56" s="451">
        <f t="shared" ref="H56:H61" si="8">TRUNC(L56*L$12,2)</f>
        <v>634.86</v>
      </c>
      <c r="I56" s="451">
        <f t="shared" ref="I56:I61" si="9">TRUNC(F56*H56,2)</f>
        <v>2332.4699999999998</v>
      </c>
      <c r="J56" s="508"/>
      <c r="K56" s="28">
        <f>2.81+6.15*0.15*0.4+2*0.15*0.3*5.5</f>
        <v>3.6740000000000004</v>
      </c>
      <c r="L56" s="29">
        <v>521.88</v>
      </c>
      <c r="M56" s="32">
        <f>10.8+18.15+10.8+6.9+8.9+6.9</f>
        <v>62.449999999999996</v>
      </c>
      <c r="N56" s="28">
        <f>2.81+6.15*0.15*0.4+2*0.15*0.3*5.5</f>
        <v>3.6740000000000004</v>
      </c>
      <c r="O56" s="39" t="s">
        <v>73</v>
      </c>
      <c r="P56" s="24"/>
      <c r="Q56" s="24"/>
      <c r="R56" s="25"/>
      <c r="S56" s="26"/>
      <c r="T56" s="41"/>
    </row>
    <row r="57" spans="1:20" s="54" customFormat="1" ht="21">
      <c r="A57" s="540" t="s">
        <v>97</v>
      </c>
      <c r="B57" s="449">
        <v>103670</v>
      </c>
      <c r="C57" s="449" t="s">
        <v>18</v>
      </c>
      <c r="D57" s="450" t="s">
        <v>83</v>
      </c>
      <c r="E57" s="451" t="s">
        <v>58</v>
      </c>
      <c r="F57" s="451">
        <f t="shared" si="7"/>
        <v>3.6740000000000004</v>
      </c>
      <c r="G57" s="452">
        <f t="shared" si="7"/>
        <v>218.17</v>
      </c>
      <c r="H57" s="451">
        <f t="shared" si="8"/>
        <v>265.39999999999998</v>
      </c>
      <c r="I57" s="451">
        <f t="shared" si="9"/>
        <v>975.07</v>
      </c>
      <c r="J57" s="508"/>
      <c r="K57" s="29">
        <f>K56</f>
        <v>3.6740000000000004</v>
      </c>
      <c r="L57" s="29">
        <v>218.17</v>
      </c>
      <c r="M57" s="49"/>
      <c r="N57" s="49"/>
      <c r="O57" s="2" t="s">
        <v>73</v>
      </c>
      <c r="P57" s="50"/>
      <c r="Q57" s="50"/>
      <c r="R57" s="51"/>
      <c r="S57" s="52"/>
      <c r="T57" s="53"/>
    </row>
    <row r="58" spans="1:20" s="27" customFormat="1" ht="31.2">
      <c r="A58" s="540" t="s">
        <v>98</v>
      </c>
      <c r="B58" s="449">
        <v>92411</v>
      </c>
      <c r="C58" s="449" t="s">
        <v>18</v>
      </c>
      <c r="D58" s="450" t="s">
        <v>99</v>
      </c>
      <c r="E58" s="451" t="s">
        <v>27</v>
      </c>
      <c r="F58" s="451">
        <f t="shared" si="7"/>
        <v>39.65</v>
      </c>
      <c r="G58" s="452">
        <f t="shared" si="7"/>
        <v>170.17</v>
      </c>
      <c r="H58" s="451">
        <f t="shared" si="8"/>
        <v>207.01</v>
      </c>
      <c r="I58" s="451">
        <f t="shared" si="9"/>
        <v>8207.94</v>
      </c>
      <c r="J58" s="508"/>
      <c r="K58" s="28">
        <v>39.65</v>
      </c>
      <c r="L58" s="29">
        <v>170.17</v>
      </c>
      <c r="M58" s="55"/>
      <c r="N58" s="55"/>
      <c r="O58" s="39" t="s">
        <v>73</v>
      </c>
      <c r="P58" s="24"/>
      <c r="Q58" s="24"/>
      <c r="R58" s="25"/>
      <c r="S58" s="26"/>
      <c r="T58" s="41"/>
    </row>
    <row r="59" spans="1:20" s="54" customFormat="1" ht="41.4">
      <c r="A59" s="540" t="s">
        <v>100</v>
      </c>
      <c r="B59" s="449">
        <v>92762</v>
      </c>
      <c r="C59" s="449" t="s">
        <v>18</v>
      </c>
      <c r="D59" s="450" t="s">
        <v>101</v>
      </c>
      <c r="E59" s="451" t="s">
        <v>89</v>
      </c>
      <c r="F59" s="451">
        <f t="shared" si="7"/>
        <v>155.25</v>
      </c>
      <c r="G59" s="452">
        <f t="shared" si="7"/>
        <v>15.29</v>
      </c>
      <c r="H59" s="451">
        <f t="shared" si="8"/>
        <v>18.600000000000001</v>
      </c>
      <c r="I59" s="451">
        <f t="shared" si="9"/>
        <v>2887.65</v>
      </c>
      <c r="J59" s="508"/>
      <c r="K59" s="29">
        <v>155.25</v>
      </c>
      <c r="L59" s="29">
        <v>15.29</v>
      </c>
      <c r="M59" s="2"/>
      <c r="N59" s="2"/>
      <c r="O59" s="39" t="s">
        <v>73</v>
      </c>
      <c r="P59" s="50"/>
      <c r="Q59" s="50"/>
      <c r="R59" s="51"/>
      <c r="S59" s="52"/>
      <c r="T59" s="53"/>
    </row>
    <row r="60" spans="1:20" s="27" customFormat="1" ht="41.4">
      <c r="A60" s="540" t="s">
        <v>102</v>
      </c>
      <c r="B60" s="449">
        <v>92759</v>
      </c>
      <c r="C60" s="449" t="s">
        <v>18</v>
      </c>
      <c r="D60" s="450" t="s">
        <v>103</v>
      </c>
      <c r="E60" s="451" t="s">
        <v>89</v>
      </c>
      <c r="F60" s="451">
        <f t="shared" si="7"/>
        <v>88.176000000000002</v>
      </c>
      <c r="G60" s="452">
        <f t="shared" si="7"/>
        <v>16.899999999999999</v>
      </c>
      <c r="H60" s="451">
        <f t="shared" si="8"/>
        <v>20.55</v>
      </c>
      <c r="I60" s="451">
        <f t="shared" si="9"/>
        <v>1812.01</v>
      </c>
      <c r="J60" s="508"/>
      <c r="K60" s="28">
        <f>K56*80*0.3</f>
        <v>88.176000000000002</v>
      </c>
      <c r="L60" s="29">
        <v>16.899999999999999</v>
      </c>
      <c r="M60" s="55"/>
      <c r="N60" s="55"/>
      <c r="O60" s="39" t="s">
        <v>73</v>
      </c>
      <c r="P60" s="24"/>
      <c r="Q60" s="24"/>
      <c r="R60" s="25"/>
      <c r="S60" s="26"/>
      <c r="T60" s="41"/>
    </row>
    <row r="61" spans="1:20" s="27" customFormat="1" ht="31.2">
      <c r="A61" s="540" t="s">
        <v>104</v>
      </c>
      <c r="B61" s="449">
        <v>101964</v>
      </c>
      <c r="C61" s="449" t="s">
        <v>18</v>
      </c>
      <c r="D61" s="450" t="s">
        <v>105</v>
      </c>
      <c r="E61" s="451" t="s">
        <v>27</v>
      </c>
      <c r="F61" s="451">
        <f t="shared" si="7"/>
        <v>8.4</v>
      </c>
      <c r="G61" s="452">
        <f t="shared" si="7"/>
        <v>188.61</v>
      </c>
      <c r="H61" s="451">
        <f t="shared" si="8"/>
        <v>229.44</v>
      </c>
      <c r="I61" s="451">
        <f t="shared" si="9"/>
        <v>1927.29</v>
      </c>
      <c r="J61" s="508"/>
      <c r="K61" s="28">
        <f>4*2.1</f>
        <v>8.4</v>
      </c>
      <c r="L61" s="29">
        <v>188.61</v>
      </c>
      <c r="M61" s="55"/>
      <c r="N61" s="55"/>
      <c r="O61" s="39"/>
      <c r="P61" s="24"/>
      <c r="Q61" s="24"/>
      <c r="R61" s="25"/>
      <c r="S61" s="26"/>
      <c r="T61" s="41"/>
    </row>
    <row r="62" spans="1:20" s="47" customFormat="1">
      <c r="A62" s="527"/>
      <c r="B62" s="527"/>
      <c r="C62" s="527"/>
      <c r="D62" s="525" t="s">
        <v>35</v>
      </c>
      <c r="E62" s="527"/>
      <c r="F62" s="527"/>
      <c r="G62" s="527"/>
      <c r="H62" s="527"/>
      <c r="I62" s="527">
        <f>TRUNC(SUM(I56:I61),2)</f>
        <v>18142.43</v>
      </c>
      <c r="J62" s="508"/>
      <c r="K62" s="30"/>
      <c r="L62" s="16"/>
      <c r="M62" s="43"/>
      <c r="N62" s="43"/>
      <c r="O62" s="44"/>
      <c r="P62" s="44"/>
      <c r="Q62" s="44"/>
      <c r="R62" s="45"/>
      <c r="S62" s="46"/>
      <c r="T62" s="46"/>
    </row>
    <row r="63" spans="1:20" s="18" customFormat="1" ht="8.25" customHeight="1">
      <c r="A63" s="542"/>
      <c r="B63" s="543"/>
      <c r="C63" s="543"/>
      <c r="D63" s="544"/>
      <c r="E63" s="539"/>
      <c r="F63" s="538"/>
      <c r="G63" s="545"/>
      <c r="H63" s="533"/>
      <c r="I63" s="539"/>
      <c r="J63" s="508"/>
      <c r="K63" s="48"/>
      <c r="L63" s="29"/>
      <c r="M63" s="1"/>
      <c r="N63" s="1"/>
      <c r="O63" s="3"/>
      <c r="P63" s="3"/>
      <c r="Q63" s="3"/>
      <c r="R63" s="4"/>
      <c r="S63" s="17"/>
      <c r="T63" s="5"/>
    </row>
    <row r="64" spans="1:20" s="18" customFormat="1">
      <c r="A64" s="527" t="s">
        <v>106</v>
      </c>
      <c r="B64" s="527"/>
      <c r="C64" s="527"/>
      <c r="D64" s="525" t="s">
        <v>107</v>
      </c>
      <c r="E64" s="525"/>
      <c r="F64" s="525"/>
      <c r="G64" s="526"/>
      <c r="H64" s="525"/>
      <c r="I64" s="525"/>
      <c r="J64" s="508"/>
      <c r="K64" s="48"/>
      <c r="L64" s="29"/>
      <c r="M64" s="1"/>
      <c r="N64" s="1"/>
      <c r="O64" s="3"/>
      <c r="P64" s="3"/>
      <c r="Q64" s="3"/>
      <c r="R64" s="4"/>
      <c r="S64" s="17"/>
      <c r="T64" s="5"/>
    </row>
    <row r="65" spans="1:20" s="27" customFormat="1" ht="41.4">
      <c r="A65" s="540" t="s">
        <v>108</v>
      </c>
      <c r="B65" s="449">
        <v>103328</v>
      </c>
      <c r="C65" s="449" t="s">
        <v>18</v>
      </c>
      <c r="D65" s="450" t="s">
        <v>109</v>
      </c>
      <c r="E65" s="451" t="s">
        <v>27</v>
      </c>
      <c r="F65" s="451">
        <f t="shared" ref="F65:G67" si="10">K65</f>
        <v>64.86</v>
      </c>
      <c r="G65" s="452">
        <f t="shared" si="10"/>
        <v>83.87</v>
      </c>
      <c r="H65" s="451">
        <f>TRUNC(L65*L$12,2)</f>
        <v>102.02</v>
      </c>
      <c r="I65" s="451">
        <f>TRUNC(F65*H65,2)</f>
        <v>6617.01</v>
      </c>
      <c r="J65" s="508"/>
      <c r="K65" s="28">
        <f>2*4*3+0.8*2.1*2+18.75*2</f>
        <v>64.86</v>
      </c>
      <c r="L65" s="29">
        <v>83.87</v>
      </c>
      <c r="M65" s="32">
        <f>8*3+2*0.8*2.1+2.52</f>
        <v>29.88</v>
      </c>
      <c r="N65" s="28">
        <v>38.85</v>
      </c>
      <c r="O65" s="39" t="s">
        <v>73</v>
      </c>
      <c r="P65" s="24"/>
      <c r="Q65" s="56"/>
      <c r="R65" s="25"/>
      <c r="S65" s="26"/>
      <c r="T65" s="41"/>
    </row>
    <row r="66" spans="1:20" s="27" customFormat="1" ht="21">
      <c r="A66" s="540" t="s">
        <v>110</v>
      </c>
      <c r="B66" s="449">
        <v>93182</v>
      </c>
      <c r="C66" s="449" t="s">
        <v>18</v>
      </c>
      <c r="D66" s="450" t="s">
        <v>111</v>
      </c>
      <c r="E66" s="451" t="s">
        <v>112</v>
      </c>
      <c r="F66" s="451">
        <f t="shared" si="10"/>
        <v>36.4</v>
      </c>
      <c r="G66" s="452">
        <f t="shared" si="10"/>
        <v>48.01</v>
      </c>
      <c r="H66" s="451">
        <f>TRUNC(L66*L$12,2)</f>
        <v>58.4</v>
      </c>
      <c r="I66" s="451">
        <f>TRUNC(F66*H66,2)</f>
        <v>2125.7600000000002</v>
      </c>
      <c r="J66" s="508"/>
      <c r="K66" s="28">
        <f>6*2.4+1.4+3*1+1.9+4.9+4*1.2+1.3+1.4+2*1.1+1.1</f>
        <v>36.4</v>
      </c>
      <c r="L66" s="29">
        <v>48.01</v>
      </c>
      <c r="M66" s="32"/>
      <c r="N66" s="32"/>
      <c r="O66" s="39" t="s">
        <v>73</v>
      </c>
      <c r="P66" s="24"/>
      <c r="Q66" s="56"/>
      <c r="R66" s="25"/>
      <c r="S66" s="26"/>
      <c r="T66" s="41"/>
    </row>
    <row r="67" spans="1:20" s="27" customFormat="1" ht="21">
      <c r="A67" s="540" t="s">
        <v>113</v>
      </c>
      <c r="B67" s="449">
        <v>93182</v>
      </c>
      <c r="C67" s="449" t="s">
        <v>18</v>
      </c>
      <c r="D67" s="450" t="s">
        <v>114</v>
      </c>
      <c r="E67" s="451" t="s">
        <v>112</v>
      </c>
      <c r="F67" s="451">
        <f t="shared" si="10"/>
        <v>30.399999999999995</v>
      </c>
      <c r="G67" s="452">
        <f t="shared" si="10"/>
        <v>48.01</v>
      </c>
      <c r="H67" s="451">
        <f>TRUNC(L67*L$12,2)</f>
        <v>58.4</v>
      </c>
      <c r="I67" s="451">
        <f>TRUNC(F67*H67,2)</f>
        <v>1775.36</v>
      </c>
      <c r="J67" s="508"/>
      <c r="K67" s="28">
        <f>6*2.4+1.4+3*1+1.9+4.9+4*1.2</f>
        <v>30.399999999999995</v>
      </c>
      <c r="L67" s="29">
        <v>48.01</v>
      </c>
      <c r="M67" s="32"/>
      <c r="N67" s="32"/>
      <c r="O67" s="39" t="s">
        <v>73</v>
      </c>
      <c r="P67" s="24"/>
      <c r="Q67" s="56"/>
      <c r="R67" s="25"/>
      <c r="S67" s="26"/>
      <c r="T67" s="41"/>
    </row>
    <row r="68" spans="1:20" s="47" customFormat="1">
      <c r="A68" s="527"/>
      <c r="B68" s="527"/>
      <c r="C68" s="527"/>
      <c r="D68" s="525" t="s">
        <v>35</v>
      </c>
      <c r="E68" s="527"/>
      <c r="F68" s="527"/>
      <c r="G68" s="527"/>
      <c r="H68" s="527"/>
      <c r="I68" s="527">
        <f>TRUNC(SUM(I65:I67),2)</f>
        <v>10518.13</v>
      </c>
      <c r="J68" s="508"/>
      <c r="K68" s="30"/>
      <c r="L68" s="16"/>
      <c r="M68" s="43"/>
      <c r="N68" s="43"/>
      <c r="O68" s="44"/>
      <c r="P68" s="44"/>
      <c r="Q68" s="44"/>
      <c r="R68" s="45"/>
      <c r="S68" s="46"/>
      <c r="T68" s="46"/>
    </row>
    <row r="69" spans="1:20" s="18" customFormat="1" ht="7.5" customHeight="1">
      <c r="A69" s="542"/>
      <c r="B69" s="543"/>
      <c r="C69" s="543"/>
      <c r="D69" s="544"/>
      <c r="E69" s="539"/>
      <c r="F69" s="532"/>
      <c r="G69" s="532"/>
      <c r="H69" s="533"/>
      <c r="I69" s="539"/>
      <c r="J69" s="508"/>
      <c r="K69" s="48"/>
      <c r="L69" s="29"/>
      <c r="M69" s="1"/>
      <c r="N69" s="1"/>
      <c r="O69" s="3"/>
      <c r="P69" s="3"/>
      <c r="Q69" s="3"/>
      <c r="R69" s="4"/>
      <c r="S69" s="17"/>
      <c r="T69" s="5"/>
    </row>
    <row r="70" spans="1:20" s="18" customFormat="1">
      <c r="A70" s="527" t="s">
        <v>115</v>
      </c>
      <c r="B70" s="527"/>
      <c r="C70" s="527"/>
      <c r="D70" s="525" t="s">
        <v>116</v>
      </c>
      <c r="E70" s="525"/>
      <c r="F70" s="525"/>
      <c r="G70" s="526"/>
      <c r="H70" s="525"/>
      <c r="I70" s="525"/>
      <c r="J70" s="508"/>
      <c r="K70" s="48"/>
      <c r="L70" s="29"/>
      <c r="M70" s="1"/>
      <c r="N70" s="1"/>
      <c r="O70" s="3"/>
      <c r="P70" s="3"/>
      <c r="Q70" s="3"/>
      <c r="R70" s="4"/>
      <c r="S70" s="17"/>
      <c r="T70" s="5"/>
    </row>
    <row r="71" spans="1:20" s="27" customFormat="1" ht="31.2">
      <c r="A71" s="540" t="s">
        <v>117</v>
      </c>
      <c r="B71" s="449">
        <v>92618</v>
      </c>
      <c r="C71" s="449" t="s">
        <v>18</v>
      </c>
      <c r="D71" s="450" t="s">
        <v>118</v>
      </c>
      <c r="E71" s="451" t="s">
        <v>31</v>
      </c>
      <c r="F71" s="451">
        <f>TRUNC(K71,2)</f>
        <v>10</v>
      </c>
      <c r="G71" s="452">
        <f t="shared" ref="G71:G76" si="11">L71</f>
        <v>2172.81</v>
      </c>
      <c r="H71" s="451">
        <f t="shared" ref="H71:H76" si="12">TRUNC(L71*L$12,2)</f>
        <v>2643.22</v>
      </c>
      <c r="I71" s="451">
        <f t="shared" ref="I71:I76" si="13">TRUNC(F71*H71,2)</f>
        <v>26432.2</v>
      </c>
      <c r="J71" s="508"/>
      <c r="K71" s="28">
        <v>10</v>
      </c>
      <c r="L71" s="29">
        <v>2172.81</v>
      </c>
      <c r="M71" s="32"/>
      <c r="N71" s="32"/>
      <c r="O71" s="24"/>
      <c r="P71" s="24"/>
      <c r="Q71" s="24"/>
      <c r="R71" s="25"/>
      <c r="S71" s="26"/>
      <c r="T71" s="41"/>
    </row>
    <row r="72" spans="1:20" s="27" customFormat="1" ht="31.2">
      <c r="A72" s="540" t="s">
        <v>119</v>
      </c>
      <c r="B72" s="449">
        <v>92610</v>
      </c>
      <c r="C72" s="449" t="s">
        <v>18</v>
      </c>
      <c r="D72" s="450" t="s">
        <v>120</v>
      </c>
      <c r="E72" s="451" t="s">
        <v>31</v>
      </c>
      <c r="F72" s="451">
        <f>TRUNC(K72,2)</f>
        <v>4</v>
      </c>
      <c r="G72" s="452">
        <f t="shared" si="11"/>
        <v>1403.15</v>
      </c>
      <c r="H72" s="451">
        <f t="shared" si="12"/>
        <v>1706.93</v>
      </c>
      <c r="I72" s="451">
        <f t="shared" si="13"/>
        <v>6827.72</v>
      </c>
      <c r="J72" s="508"/>
      <c r="K72" s="28">
        <v>4</v>
      </c>
      <c r="L72" s="29">
        <v>1403.15</v>
      </c>
      <c r="M72" s="32"/>
      <c r="N72" s="32"/>
      <c r="O72" s="24"/>
      <c r="P72" s="24"/>
      <c r="Q72" s="24"/>
      <c r="R72" s="25"/>
      <c r="S72" s="26"/>
      <c r="T72" s="41"/>
    </row>
    <row r="73" spans="1:20" s="27" customFormat="1" ht="21">
      <c r="A73" s="540" t="s">
        <v>121</v>
      </c>
      <c r="B73" s="449">
        <v>94216</v>
      </c>
      <c r="C73" s="449" t="s">
        <v>18</v>
      </c>
      <c r="D73" s="450" t="s">
        <v>122</v>
      </c>
      <c r="E73" s="451" t="s">
        <v>27</v>
      </c>
      <c r="F73" s="451">
        <f>TRUNC(K73,2)</f>
        <v>270.35000000000002</v>
      </c>
      <c r="G73" s="452">
        <f t="shared" si="11"/>
        <v>214.88</v>
      </c>
      <c r="H73" s="451">
        <f t="shared" si="12"/>
        <v>261.39999999999998</v>
      </c>
      <c r="I73" s="451">
        <f t="shared" si="13"/>
        <v>70669.490000000005</v>
      </c>
      <c r="J73" s="508"/>
      <c r="K73" s="28">
        <f>K25</f>
        <v>270.35500000000002</v>
      </c>
      <c r="L73" s="29">
        <v>214.88</v>
      </c>
      <c r="M73" s="32"/>
      <c r="N73" s="32"/>
      <c r="O73" s="24"/>
      <c r="P73" s="24"/>
      <c r="Q73" s="24"/>
      <c r="R73" s="25"/>
      <c r="S73" s="26"/>
      <c r="T73" s="41"/>
    </row>
    <row r="74" spans="1:20" s="27" customFormat="1" ht="31.2">
      <c r="A74" s="540" t="s">
        <v>123</v>
      </c>
      <c r="B74" s="546" t="s">
        <v>24</v>
      </c>
      <c r="C74" s="449" t="s">
        <v>124</v>
      </c>
      <c r="D74" s="450" t="s">
        <v>125</v>
      </c>
      <c r="E74" s="451" t="s">
        <v>112</v>
      </c>
      <c r="F74" s="451">
        <v>215.4</v>
      </c>
      <c r="G74" s="452">
        <f t="shared" si="11"/>
        <v>77.89</v>
      </c>
      <c r="H74" s="451">
        <f t="shared" si="12"/>
        <v>94.75</v>
      </c>
      <c r="I74" s="451">
        <f t="shared" si="13"/>
        <v>20409.150000000001</v>
      </c>
      <c r="J74" s="508"/>
      <c r="K74" s="57">
        <v>215.4</v>
      </c>
      <c r="L74" s="29">
        <v>77.89</v>
      </c>
      <c r="M74" s="32">
        <f>10.9/1.2</f>
        <v>9.0833333333333339</v>
      </c>
      <c r="N74" s="32">
        <f>6.9/1.2</f>
        <v>5.7500000000000009</v>
      </c>
      <c r="O74" s="24"/>
      <c r="P74" s="24"/>
      <c r="Q74" s="24"/>
      <c r="R74" s="25"/>
      <c r="S74" s="26"/>
      <c r="T74" s="41"/>
    </row>
    <row r="75" spans="1:20" s="27" customFormat="1" ht="21">
      <c r="A75" s="540" t="s">
        <v>126</v>
      </c>
      <c r="B75" s="449">
        <v>94227</v>
      </c>
      <c r="C75" s="449" t="s">
        <v>18</v>
      </c>
      <c r="D75" s="450" t="s">
        <v>127</v>
      </c>
      <c r="E75" s="451" t="s">
        <v>112</v>
      </c>
      <c r="F75" s="451">
        <f>TRUNC(K75,2)</f>
        <v>118</v>
      </c>
      <c r="G75" s="452">
        <f t="shared" si="11"/>
        <v>79.33</v>
      </c>
      <c r="H75" s="451">
        <f t="shared" si="12"/>
        <v>96.5</v>
      </c>
      <c r="I75" s="451">
        <f t="shared" si="13"/>
        <v>11387</v>
      </c>
      <c r="J75" s="508"/>
      <c r="K75" s="28">
        <f>(10.8+18.15+10.8)*2+6.9*3+8.9*2</f>
        <v>118</v>
      </c>
      <c r="L75" s="29">
        <v>79.33</v>
      </c>
      <c r="M75" s="32"/>
      <c r="N75" s="32">
        <f>9*17.85+6*8.9</f>
        <v>214.05</v>
      </c>
      <c r="O75" s="24"/>
      <c r="Q75" s="24"/>
      <c r="R75" s="25"/>
      <c r="S75" s="26"/>
      <c r="T75" s="41"/>
    </row>
    <row r="76" spans="1:20" s="27" customFormat="1" ht="31.2">
      <c r="A76" s="540" t="s">
        <v>128</v>
      </c>
      <c r="B76" s="449">
        <v>96116</v>
      </c>
      <c r="C76" s="449" t="s">
        <v>18</v>
      </c>
      <c r="D76" s="450" t="s">
        <v>129</v>
      </c>
      <c r="E76" s="451" t="s">
        <v>27</v>
      </c>
      <c r="F76" s="451">
        <f>TRUNC(K76,2)</f>
        <v>252.33</v>
      </c>
      <c r="G76" s="452">
        <f t="shared" si="11"/>
        <v>79.87</v>
      </c>
      <c r="H76" s="451">
        <f t="shared" si="12"/>
        <v>97.16</v>
      </c>
      <c r="I76" s="451">
        <f t="shared" si="13"/>
        <v>24516.38</v>
      </c>
      <c r="J76" s="508"/>
      <c r="K76" s="28">
        <f>K27</f>
        <v>252.32999999999998</v>
      </c>
      <c r="L76" s="29">
        <v>79.87</v>
      </c>
      <c r="M76" s="32"/>
      <c r="N76" s="32"/>
      <c r="O76" s="24"/>
      <c r="P76" s="24"/>
      <c r="Q76" s="24"/>
      <c r="R76" s="25"/>
      <c r="S76" s="26"/>
      <c r="T76" s="41"/>
    </row>
    <row r="77" spans="1:20" s="47" customFormat="1">
      <c r="A77" s="527"/>
      <c r="B77" s="527"/>
      <c r="C77" s="527"/>
      <c r="D77" s="525" t="s">
        <v>35</v>
      </c>
      <c r="E77" s="527"/>
      <c r="F77" s="527"/>
      <c r="G77" s="527"/>
      <c r="H77" s="527"/>
      <c r="I77" s="527">
        <f>TRUNC(SUM(I71:I76),2)</f>
        <v>160241.94</v>
      </c>
      <c r="J77" s="508"/>
      <c r="K77" s="30"/>
      <c r="L77" s="16"/>
      <c r="M77" s="43"/>
      <c r="N77" s="43"/>
      <c r="O77" s="44"/>
      <c r="P77" s="44"/>
      <c r="Q77" s="44"/>
      <c r="R77" s="45"/>
      <c r="S77" s="46"/>
      <c r="T77" s="46"/>
    </row>
    <row r="78" spans="1:20" s="18" customFormat="1" ht="7.5" customHeight="1">
      <c r="A78" s="542"/>
      <c r="B78" s="543"/>
      <c r="C78" s="543"/>
      <c r="D78" s="537"/>
      <c r="E78" s="539"/>
      <c r="F78" s="532"/>
      <c r="G78" s="532"/>
      <c r="H78" s="533"/>
      <c r="I78" s="539"/>
      <c r="J78" s="508"/>
      <c r="K78" s="48"/>
      <c r="L78" s="29"/>
      <c r="M78" s="1"/>
      <c r="N78" s="1"/>
      <c r="O78" s="3"/>
      <c r="P78" s="3"/>
      <c r="Q78" s="3"/>
      <c r="R78" s="4"/>
      <c r="S78" s="17"/>
      <c r="T78" s="5"/>
    </row>
    <row r="79" spans="1:20" s="18" customFormat="1">
      <c r="A79" s="527" t="s">
        <v>130</v>
      </c>
      <c r="B79" s="527"/>
      <c r="C79" s="527"/>
      <c r="D79" s="525" t="s">
        <v>131</v>
      </c>
      <c r="E79" s="525"/>
      <c r="F79" s="525"/>
      <c r="G79" s="526"/>
      <c r="H79" s="525"/>
      <c r="I79" s="525"/>
      <c r="J79" s="508"/>
      <c r="K79" s="48"/>
      <c r="L79" s="29"/>
      <c r="M79" s="1"/>
      <c r="N79" s="1"/>
      <c r="O79" s="3"/>
      <c r="P79" s="3"/>
      <c r="Q79" s="3"/>
      <c r="R79" s="4"/>
      <c r="S79" s="17"/>
      <c r="T79" s="5"/>
    </row>
    <row r="80" spans="1:20" s="18" customFormat="1">
      <c r="A80" s="527" t="s">
        <v>132</v>
      </c>
      <c r="B80" s="527"/>
      <c r="C80" s="527"/>
      <c r="D80" s="547" t="s">
        <v>133</v>
      </c>
      <c r="E80" s="527"/>
      <c r="F80" s="527"/>
      <c r="G80" s="527"/>
      <c r="H80" s="527"/>
      <c r="I80" s="527"/>
      <c r="J80" s="508"/>
      <c r="K80" s="48"/>
      <c r="L80" s="29"/>
      <c r="M80" s="1"/>
      <c r="N80" s="1"/>
      <c r="O80" s="3"/>
      <c r="P80" s="3"/>
      <c r="Q80" s="3"/>
      <c r="R80" s="4"/>
      <c r="S80" s="17"/>
      <c r="T80" s="5"/>
    </row>
    <row r="81" spans="1:20" s="27" customFormat="1" ht="41.4">
      <c r="A81" s="540" t="s">
        <v>134</v>
      </c>
      <c r="B81" s="449">
        <v>91016</v>
      </c>
      <c r="C81" s="449" t="s">
        <v>18</v>
      </c>
      <c r="D81" s="450" t="s">
        <v>135</v>
      </c>
      <c r="E81" s="451" t="s">
        <v>31</v>
      </c>
      <c r="F81" s="451">
        <f>TRUNC(K81,2)</f>
        <v>2</v>
      </c>
      <c r="G81" s="452">
        <f>L81</f>
        <v>830.17</v>
      </c>
      <c r="H81" s="451">
        <f>TRUNC(L81*L$12,2)</f>
        <v>1009.9</v>
      </c>
      <c r="I81" s="451">
        <f>TRUNC(F81*H81,2)</f>
        <v>2019.8</v>
      </c>
      <c r="J81" s="508"/>
      <c r="K81" s="28">
        <v>2</v>
      </c>
      <c r="L81" s="29">
        <v>830.17</v>
      </c>
      <c r="M81" s="55"/>
      <c r="N81" s="55"/>
      <c r="O81" s="24"/>
      <c r="P81" s="24"/>
      <c r="Q81" s="24" t="e">
        <f>N71:Q75</f>
        <v>#VALUE!</v>
      </c>
      <c r="R81" s="25"/>
      <c r="S81" s="26"/>
      <c r="T81" s="41"/>
    </row>
    <row r="82" spans="1:20" s="27" customFormat="1" ht="31.2">
      <c r="A82" s="540" t="s">
        <v>136</v>
      </c>
      <c r="B82" s="449">
        <v>91304</v>
      </c>
      <c r="C82" s="449" t="s">
        <v>18</v>
      </c>
      <c r="D82" s="450" t="s">
        <v>137</v>
      </c>
      <c r="E82" s="451" t="s">
        <v>31</v>
      </c>
      <c r="F82" s="451">
        <f>TRUNC(K82,2)</f>
        <v>10</v>
      </c>
      <c r="G82" s="452">
        <f>L82</f>
        <v>108.86</v>
      </c>
      <c r="H82" s="451">
        <f>TRUNC(L82*L$12,2)</f>
        <v>132.41999999999999</v>
      </c>
      <c r="I82" s="451">
        <f>TRUNC(F82*H82,2)</f>
        <v>1324.2</v>
      </c>
      <c r="J82" s="508"/>
      <c r="K82" s="28">
        <v>10</v>
      </c>
      <c r="L82" s="29">
        <v>108.86</v>
      </c>
      <c r="M82" s="55"/>
      <c r="N82" s="55"/>
      <c r="O82" s="24"/>
      <c r="P82" s="24"/>
      <c r="Q82" s="24"/>
      <c r="R82" s="25"/>
      <c r="S82" s="26"/>
      <c r="T82" s="41"/>
    </row>
    <row r="83" spans="1:20" s="27" customFormat="1" ht="41.4">
      <c r="A83" s="540" t="s">
        <v>138</v>
      </c>
      <c r="B83" s="449">
        <v>91015</v>
      </c>
      <c r="C83" s="449" t="s">
        <v>18</v>
      </c>
      <c r="D83" s="450" t="s">
        <v>139</v>
      </c>
      <c r="E83" s="451" t="s">
        <v>31</v>
      </c>
      <c r="F83" s="451">
        <f>TRUNC(K83,2)</f>
        <v>6</v>
      </c>
      <c r="G83" s="452">
        <f>L83</f>
        <v>783.21</v>
      </c>
      <c r="H83" s="451">
        <f>TRUNC(L83*L$12,2)</f>
        <v>952.77</v>
      </c>
      <c r="I83" s="451">
        <f>TRUNC(F83*H83,2)</f>
        <v>5716.62</v>
      </c>
      <c r="J83" s="508"/>
      <c r="K83" s="28">
        <v>6</v>
      </c>
      <c r="L83" s="29">
        <v>783.21</v>
      </c>
      <c r="M83" s="55"/>
      <c r="N83" s="39" t="s">
        <v>73</v>
      </c>
      <c r="O83" s="24"/>
      <c r="P83" s="24"/>
      <c r="Q83" s="24"/>
      <c r="R83" s="25"/>
      <c r="S83" s="26"/>
      <c r="T83" s="41"/>
    </row>
    <row r="84" spans="1:20" s="27" customFormat="1" ht="41.4">
      <c r="A84" s="540" t="s">
        <v>140</v>
      </c>
      <c r="B84" s="449">
        <v>91014</v>
      </c>
      <c r="C84" s="449" t="s">
        <v>18</v>
      </c>
      <c r="D84" s="450" t="s">
        <v>141</v>
      </c>
      <c r="E84" s="451" t="s">
        <v>31</v>
      </c>
      <c r="F84" s="451">
        <f>TRUNC(K84,2)</f>
        <v>2</v>
      </c>
      <c r="G84" s="452">
        <f>L84</f>
        <v>721.5</v>
      </c>
      <c r="H84" s="451">
        <f>TRUNC(L84*L$12,2)</f>
        <v>877.7</v>
      </c>
      <c r="I84" s="451">
        <f>TRUNC(F84*H84,2)</f>
        <v>1755.4</v>
      </c>
      <c r="J84" s="508"/>
      <c r="K84" s="28">
        <v>2</v>
      </c>
      <c r="L84" s="29">
        <v>721.5</v>
      </c>
      <c r="M84" s="55"/>
      <c r="N84" s="55"/>
      <c r="O84" s="24"/>
      <c r="P84" s="24"/>
      <c r="Q84" s="24"/>
      <c r="R84" s="25"/>
      <c r="S84" s="26"/>
      <c r="T84" s="41"/>
    </row>
    <row r="85" spans="1:20" s="27" customFormat="1">
      <c r="A85" s="527" t="s">
        <v>142</v>
      </c>
      <c r="B85" s="527"/>
      <c r="C85" s="527"/>
      <c r="D85" s="547" t="s">
        <v>143</v>
      </c>
      <c r="E85" s="527"/>
      <c r="F85" s="527"/>
      <c r="G85" s="527"/>
      <c r="H85" s="527"/>
      <c r="I85" s="527"/>
      <c r="J85" s="508"/>
      <c r="K85" s="28"/>
      <c r="L85" s="29"/>
      <c r="M85" s="55"/>
      <c r="N85" s="55"/>
      <c r="O85" s="24"/>
      <c r="P85" s="24"/>
      <c r="Q85" s="24"/>
      <c r="R85" s="25"/>
      <c r="S85" s="26"/>
      <c r="T85" s="41"/>
    </row>
    <row r="86" spans="1:20" s="27" customFormat="1" ht="21">
      <c r="A86" s="540" t="s">
        <v>144</v>
      </c>
      <c r="B86" s="449">
        <v>100701</v>
      </c>
      <c r="C86" s="449" t="s">
        <v>18</v>
      </c>
      <c r="D86" s="450" t="s">
        <v>145</v>
      </c>
      <c r="E86" s="451" t="s">
        <v>27</v>
      </c>
      <c r="F86" s="451">
        <f>TRUNC(K86,2)</f>
        <v>2.1</v>
      </c>
      <c r="G86" s="452">
        <f>L86</f>
        <v>642.29999999999995</v>
      </c>
      <c r="H86" s="451">
        <f>TRUNC(L86*L$12,2)</f>
        <v>781.35</v>
      </c>
      <c r="I86" s="451">
        <f>TRUNC(F86*H86,2)</f>
        <v>1640.83</v>
      </c>
      <c r="J86" s="508"/>
      <c r="K86" s="28">
        <f>1*2.1</f>
        <v>2.1</v>
      </c>
      <c r="L86" s="29">
        <v>642.29999999999995</v>
      </c>
      <c r="M86">
        <v>94807</v>
      </c>
      <c r="N86" s="55">
        <f>22.05-7.5-4</f>
        <v>10.55</v>
      </c>
      <c r="O86" s="24"/>
      <c r="P86" s="24"/>
      <c r="Q86" s="24"/>
      <c r="R86" s="25"/>
      <c r="S86" s="26"/>
      <c r="T86" s="41"/>
    </row>
    <row r="87" spans="1:20" s="27" customFormat="1" ht="21">
      <c r="A87" s="540" t="s">
        <v>146</v>
      </c>
      <c r="B87" s="449">
        <v>99862</v>
      </c>
      <c r="C87" s="449" t="s">
        <v>18</v>
      </c>
      <c r="D87" s="450" t="s">
        <v>147</v>
      </c>
      <c r="E87" s="451" t="s">
        <v>27</v>
      </c>
      <c r="F87" s="451">
        <f>TRUNC(K87,2)</f>
        <v>25.84</v>
      </c>
      <c r="G87" s="452">
        <f>L87</f>
        <v>484</v>
      </c>
      <c r="H87" s="451">
        <f>TRUNC(L87*L$12,2)</f>
        <v>588.78</v>
      </c>
      <c r="I87" s="451">
        <f>TRUNC(F87*H87,2)</f>
        <v>15214.07</v>
      </c>
      <c r="J87" s="508"/>
      <c r="K87" s="38">
        <f>5*2*1.4+2*2.4*1+4*1.2*1+1.6*1.4</f>
        <v>25.84</v>
      </c>
      <c r="L87" s="29">
        <v>484</v>
      </c>
      <c r="M87" s="38">
        <f>5*2*1.4+2*2.4*1+4*1.2*1+1.6*1.4</f>
        <v>25.84</v>
      </c>
      <c r="N87" s="55"/>
      <c r="O87" s="24"/>
      <c r="P87" s="24"/>
      <c r="Q87" s="24"/>
      <c r="R87" s="25"/>
      <c r="S87" s="26"/>
      <c r="T87" s="41"/>
    </row>
    <row r="88" spans="1:20" s="27" customFormat="1" ht="41.4">
      <c r="A88" s="540" t="s">
        <v>148</v>
      </c>
      <c r="B88" s="449">
        <v>94570</v>
      </c>
      <c r="C88" s="449" t="s">
        <v>18</v>
      </c>
      <c r="D88" s="450" t="s">
        <v>149</v>
      </c>
      <c r="E88" s="451" t="s">
        <v>27</v>
      </c>
      <c r="F88" s="451">
        <f>TRUNC(K88,2)</f>
        <v>15.6</v>
      </c>
      <c r="G88" s="452">
        <f>L88</f>
        <v>307.52999999999997</v>
      </c>
      <c r="H88" s="451">
        <f>TRUNC(L88*L$12,2)</f>
        <v>374.11</v>
      </c>
      <c r="I88" s="451">
        <f>TRUNC(F88*H88,2)</f>
        <v>5836.11</v>
      </c>
      <c r="J88" s="508"/>
      <c r="K88" s="38">
        <f>5*2*1.2+2*2*0.6+1.2*1</f>
        <v>15.6</v>
      </c>
      <c r="L88" s="29">
        <v>307.52999999999997</v>
      </c>
      <c r="M88" s="38">
        <f>5*2*1.2+2*2*0.6+1.2*1</f>
        <v>15.6</v>
      </c>
      <c r="N88" s="39" t="s">
        <v>73</v>
      </c>
      <c r="O88" s="24"/>
      <c r="P88" s="24"/>
      <c r="Q88" s="24"/>
      <c r="R88" s="25"/>
      <c r="S88" s="26"/>
      <c r="T88" s="41"/>
    </row>
    <row r="89" spans="1:20" s="27" customFormat="1" ht="31.2">
      <c r="A89" s="540" t="s">
        <v>150</v>
      </c>
      <c r="B89" s="449">
        <v>94569</v>
      </c>
      <c r="C89" s="449" t="s">
        <v>18</v>
      </c>
      <c r="D89" s="450" t="s">
        <v>151</v>
      </c>
      <c r="E89" s="451" t="s">
        <v>27</v>
      </c>
      <c r="F89" s="451">
        <f>TRUNC(K89,2)</f>
        <v>1.92</v>
      </c>
      <c r="G89" s="452">
        <f>L89</f>
        <v>591.15</v>
      </c>
      <c r="H89" s="451">
        <f>TRUNC(L89*L$12,2)</f>
        <v>719.13</v>
      </c>
      <c r="I89" s="451">
        <f>TRUNC(F89*H89,2)</f>
        <v>1380.72</v>
      </c>
      <c r="J89" s="508"/>
      <c r="K89" s="28">
        <f>4*0.8*0.6</f>
        <v>1.92</v>
      </c>
      <c r="L89" s="29">
        <v>591.15</v>
      </c>
      <c r="M89"/>
      <c r="N89" s="55"/>
      <c r="O89" s="24"/>
      <c r="P89" s="24"/>
      <c r="Q89" s="24"/>
      <c r="R89" s="25"/>
      <c r="S89" s="26"/>
      <c r="T89" s="41"/>
    </row>
    <row r="90" spans="1:20" s="54" customFormat="1" ht="21">
      <c r="A90" s="540" t="s">
        <v>152</v>
      </c>
      <c r="B90" s="449" t="s">
        <v>24</v>
      </c>
      <c r="C90" s="449" t="s">
        <v>153</v>
      </c>
      <c r="D90" s="450" t="s">
        <v>154</v>
      </c>
      <c r="E90" s="451" t="s">
        <v>27</v>
      </c>
      <c r="F90" s="451">
        <f>TRUNC(K90,2)</f>
        <v>10.4</v>
      </c>
      <c r="G90" s="452">
        <f>L90</f>
        <v>820.38</v>
      </c>
      <c r="H90" s="451">
        <f>TRUNC(L90*L$12,2)</f>
        <v>997.99</v>
      </c>
      <c r="I90" s="451">
        <f>TRUNC(F90*H90,2)</f>
        <v>10379.09</v>
      </c>
      <c r="J90" s="508"/>
      <c r="K90" s="49">
        <f>4*2.6</f>
        <v>10.4</v>
      </c>
      <c r="L90" s="29">
        <v>820.38</v>
      </c>
      <c r="M90" s="49">
        <f>4*2.6</f>
        <v>10.4</v>
      </c>
      <c r="N90" s="49"/>
      <c r="O90" s="50"/>
      <c r="P90" s="50"/>
      <c r="Q90" s="50"/>
      <c r="R90" s="51"/>
      <c r="S90" s="52"/>
      <c r="T90" s="53"/>
    </row>
    <row r="91" spans="1:20" s="47" customFormat="1">
      <c r="A91" s="548"/>
      <c r="B91" s="548"/>
      <c r="C91" s="548"/>
      <c r="D91" s="549" t="s">
        <v>35</v>
      </c>
      <c r="E91" s="548"/>
      <c r="F91" s="548"/>
      <c r="G91" s="548"/>
      <c r="H91" s="548"/>
      <c r="I91" s="548">
        <f>TRUNC(SUM(I81:I90),2)</f>
        <v>45266.84</v>
      </c>
      <c r="J91" s="508"/>
      <c r="K91" s="30"/>
      <c r="L91" s="16"/>
      <c r="M91" s="43"/>
      <c r="N91" s="43"/>
      <c r="O91" s="44"/>
      <c r="P91" s="44"/>
      <c r="Q91" s="44"/>
      <c r="R91" s="45"/>
      <c r="S91" s="46"/>
      <c r="T91" s="46"/>
    </row>
    <row r="92" spans="1:20" s="18" customFormat="1" ht="8.25" customHeight="1">
      <c r="A92" s="542"/>
      <c r="B92" s="543"/>
      <c r="C92" s="543"/>
      <c r="D92" s="537"/>
      <c r="E92" s="539"/>
      <c r="F92" s="538"/>
      <c r="G92" s="545"/>
      <c r="H92" s="533"/>
      <c r="I92" s="539"/>
      <c r="J92" s="508"/>
      <c r="K92" s="48"/>
      <c r="L92" s="29"/>
      <c r="M92" s="1"/>
      <c r="N92" s="1"/>
      <c r="O92" s="3"/>
      <c r="P92" s="3"/>
      <c r="Q92" s="3"/>
      <c r="R92" s="4"/>
      <c r="S92" s="17"/>
      <c r="T92" s="5"/>
    </row>
    <row r="93" spans="1:20" s="18" customFormat="1">
      <c r="A93" s="548" t="s">
        <v>155</v>
      </c>
      <c r="B93" s="548"/>
      <c r="C93" s="548"/>
      <c r="D93" s="549" t="s">
        <v>156</v>
      </c>
      <c r="E93" s="549"/>
      <c r="F93" s="549"/>
      <c r="G93" s="550"/>
      <c r="H93" s="549"/>
      <c r="I93" s="549"/>
      <c r="J93" s="508"/>
      <c r="K93" s="48"/>
      <c r="L93" s="29"/>
      <c r="M93" s="1"/>
      <c r="N93" s="1"/>
      <c r="O93" s="3"/>
      <c r="P93" s="3"/>
      <c r="Q93" s="3"/>
      <c r="R93" s="4"/>
      <c r="S93" s="17"/>
      <c r="T93" s="5"/>
    </row>
    <row r="94" spans="1:20" s="27" customFormat="1" ht="40.5" customHeight="1">
      <c r="A94" s="540" t="s">
        <v>157</v>
      </c>
      <c r="B94" s="449">
        <v>87879</v>
      </c>
      <c r="C94" s="449" t="s">
        <v>18</v>
      </c>
      <c r="D94" s="450" t="s">
        <v>158</v>
      </c>
      <c r="E94" s="451" t="s">
        <v>27</v>
      </c>
      <c r="F94" s="451">
        <f>TRUNC(K94,2)</f>
        <v>258.43</v>
      </c>
      <c r="G94" s="452">
        <f>L94</f>
        <v>3.83</v>
      </c>
      <c r="H94" s="451">
        <f>TRUNC(L94*L$12,2)</f>
        <v>4.6500000000000004</v>
      </c>
      <c r="I94" s="451">
        <f>TRUNC(F94*H94,2)</f>
        <v>1201.69</v>
      </c>
      <c r="J94" s="508"/>
      <c r="K94" s="27">
        <f>K65*2+K31+5*1.5</f>
        <v>258.43200000000002</v>
      </c>
      <c r="L94" s="29">
        <v>3.83</v>
      </c>
      <c r="M94" s="39"/>
      <c r="N94" s="39" t="s">
        <v>73</v>
      </c>
      <c r="O94" s="27">
        <f>K65*2+K31+5*1.5</f>
        <v>258.43200000000002</v>
      </c>
      <c r="P94" s="24"/>
      <c r="Q94" s="24"/>
      <c r="R94" s="25"/>
      <c r="S94" s="26"/>
      <c r="T94" s="41"/>
    </row>
    <row r="95" spans="1:20" s="27" customFormat="1" ht="51.6">
      <c r="A95" s="540" t="s">
        <v>159</v>
      </c>
      <c r="B95" s="449" t="s">
        <v>160</v>
      </c>
      <c r="C95" s="449" t="s">
        <v>18</v>
      </c>
      <c r="D95" s="450" t="s">
        <v>161</v>
      </c>
      <c r="E95" s="451" t="s">
        <v>27</v>
      </c>
      <c r="F95" s="451">
        <f>TRUNC(K95,2)</f>
        <v>258.43</v>
      </c>
      <c r="G95" s="452">
        <f>L95</f>
        <v>32.26</v>
      </c>
      <c r="H95" s="451">
        <f>TRUNC(L95*L$12,2)</f>
        <v>39.24</v>
      </c>
      <c r="I95" s="451">
        <f>TRUNC(F95*H95,2)</f>
        <v>10140.790000000001</v>
      </c>
      <c r="J95" s="508"/>
      <c r="K95" s="28">
        <f>K94</f>
        <v>258.43200000000002</v>
      </c>
      <c r="L95" s="29">
        <v>32.26</v>
      </c>
      <c r="M95" s="32"/>
      <c r="N95" s="39" t="s">
        <v>73</v>
      </c>
      <c r="P95" s="24"/>
      <c r="Q95" s="24"/>
      <c r="R95" s="25"/>
      <c r="S95" s="26"/>
      <c r="T95" s="41"/>
    </row>
    <row r="96" spans="1:20" s="27" customFormat="1" ht="41.4">
      <c r="A96" s="540" t="s">
        <v>162</v>
      </c>
      <c r="B96" s="449">
        <v>87274</v>
      </c>
      <c r="C96" s="449" t="s">
        <v>18</v>
      </c>
      <c r="D96" s="450" t="s">
        <v>163</v>
      </c>
      <c r="E96" s="451" t="s">
        <v>27</v>
      </c>
      <c r="F96" s="451">
        <f>TRUNC(K96,2)</f>
        <v>90.9</v>
      </c>
      <c r="G96" s="452">
        <f>L96</f>
        <v>73.77</v>
      </c>
      <c r="H96" s="451">
        <f>TRUNC(L96*L$12,2)</f>
        <v>89.74</v>
      </c>
      <c r="I96" s="451">
        <f>TRUNC(F96*H96,2)</f>
        <v>8157.36</v>
      </c>
      <c r="J96" s="508"/>
      <c r="K96" s="35">
        <f>(8.9+8.9+12.47+5.22+7.8)*2.1</f>
        <v>90.909000000000006</v>
      </c>
      <c r="L96" s="29">
        <v>73.77</v>
      </c>
      <c r="M96" s="35">
        <f>(8.9+8.9+12.47+5.22+7.8)*2.1</f>
        <v>90.909000000000006</v>
      </c>
      <c r="N96" s="32">
        <f>(0.9+8.9+12.5+11.6+7.8)*2.1</f>
        <v>87.57</v>
      </c>
      <c r="O96" s="24"/>
      <c r="P96" s="24"/>
      <c r="Q96" s="24"/>
      <c r="R96" s="25"/>
      <c r="S96" s="26"/>
      <c r="T96" s="41"/>
    </row>
    <row r="97" spans="1:20" s="27" customFormat="1" ht="31.2">
      <c r="A97" s="540" t="s">
        <v>164</v>
      </c>
      <c r="B97" s="449">
        <v>102253</v>
      </c>
      <c r="C97" s="449" t="s">
        <v>18</v>
      </c>
      <c r="D97" s="450" t="s">
        <v>165</v>
      </c>
      <c r="E97" s="451" t="s">
        <v>27</v>
      </c>
      <c r="F97" s="451">
        <f>TRUNC(K97,2)</f>
        <v>2</v>
      </c>
      <c r="G97" s="452">
        <f>L97</f>
        <v>852.2</v>
      </c>
      <c r="H97" s="451">
        <f>TRUNC(L97*L$12,2)</f>
        <v>1036.7</v>
      </c>
      <c r="I97" s="451">
        <f>TRUNC(F97*H97,2)</f>
        <v>2073.4</v>
      </c>
      <c r="J97" s="508"/>
      <c r="K97" s="28">
        <f>5*0.8*0.5</f>
        <v>2</v>
      </c>
      <c r="L97" s="29">
        <v>852.2</v>
      </c>
      <c r="M97" s="32"/>
      <c r="N97" s="32"/>
      <c r="O97" s="24"/>
      <c r="P97" s="24"/>
      <c r="Q97" s="24"/>
      <c r="R97" s="25"/>
      <c r="S97" s="26"/>
      <c r="T97" s="41"/>
    </row>
    <row r="98" spans="1:20" s="27" customFormat="1" ht="21">
      <c r="A98" s="540" t="s">
        <v>166</v>
      </c>
      <c r="B98" s="449">
        <v>86889</v>
      </c>
      <c r="C98" s="449" t="s">
        <v>18</v>
      </c>
      <c r="D98" s="466" t="s">
        <v>167</v>
      </c>
      <c r="E98" s="451" t="s">
        <v>112</v>
      </c>
      <c r="F98" s="451">
        <f>TRUNC(K98,2)</f>
        <v>8.1</v>
      </c>
      <c r="G98" s="452">
        <f>L98</f>
        <v>789.67</v>
      </c>
      <c r="H98" s="451">
        <f>TRUNC(L98*L$12,2)</f>
        <v>960.63</v>
      </c>
      <c r="I98" s="451">
        <f>TRUNC(F98*H98,2)</f>
        <v>7781.1</v>
      </c>
      <c r="J98" s="508"/>
      <c r="K98" s="28">
        <f>2+6.1</f>
        <v>8.1</v>
      </c>
      <c r="L98" s="29">
        <v>789.67</v>
      </c>
      <c r="M98" s="39">
        <f>706.6/1.5</f>
        <v>471.06666666666666</v>
      </c>
      <c r="N98" s="32" t="s">
        <v>168</v>
      </c>
      <c r="O98" s="24"/>
      <c r="P98" s="24"/>
      <c r="Q98" s="24"/>
      <c r="R98" s="25"/>
      <c r="S98" s="26"/>
      <c r="T98" s="41"/>
    </row>
    <row r="99" spans="1:20" s="47" customFormat="1">
      <c r="A99" s="527"/>
      <c r="B99" s="527"/>
      <c r="C99" s="527"/>
      <c r="D99" s="525" t="s">
        <v>35</v>
      </c>
      <c r="E99" s="527"/>
      <c r="F99" s="527"/>
      <c r="G99" s="527"/>
      <c r="H99" s="527"/>
      <c r="I99" s="527">
        <f>TRUNC(SUM(I94:I98),2)</f>
        <v>29354.34</v>
      </c>
      <c r="J99" s="508"/>
      <c r="K99" s="30"/>
      <c r="L99" s="16"/>
      <c r="M99" s="43"/>
      <c r="N99" s="43"/>
      <c r="O99" s="44"/>
      <c r="P99" s="44"/>
      <c r="Q99" s="44"/>
      <c r="R99" s="45"/>
      <c r="S99" s="46"/>
      <c r="T99" s="46"/>
    </row>
    <row r="100" spans="1:20" s="18" customFormat="1" ht="7.5" customHeight="1">
      <c r="A100" s="542"/>
      <c r="B100" s="543"/>
      <c r="C100" s="543"/>
      <c r="D100" s="544"/>
      <c r="E100" s="539"/>
      <c r="F100" s="532"/>
      <c r="G100" s="532"/>
      <c r="H100" s="533"/>
      <c r="I100" s="539"/>
      <c r="J100" s="508"/>
      <c r="K100" s="48"/>
      <c r="L100" s="29"/>
      <c r="M100" s="1"/>
      <c r="N100" s="1"/>
      <c r="O100" s="3"/>
      <c r="P100" s="3"/>
      <c r="Q100" s="3"/>
      <c r="R100" s="4"/>
      <c r="S100" s="17"/>
      <c r="T100" s="5"/>
    </row>
    <row r="101" spans="1:20" s="18" customFormat="1">
      <c r="A101" s="527" t="s">
        <v>169</v>
      </c>
      <c r="B101" s="527"/>
      <c r="C101" s="527"/>
      <c r="D101" s="525" t="s">
        <v>170</v>
      </c>
      <c r="E101" s="525"/>
      <c r="F101" s="525"/>
      <c r="G101" s="526"/>
      <c r="H101" s="525"/>
      <c r="I101" s="525"/>
      <c r="J101" s="508"/>
      <c r="K101" s="48"/>
      <c r="L101" s="29"/>
      <c r="M101" s="1"/>
      <c r="N101" s="1"/>
      <c r="O101" s="3"/>
      <c r="P101" s="3"/>
      <c r="Q101" s="3"/>
      <c r="R101" s="4"/>
      <c r="S101" s="17"/>
      <c r="T101" s="5"/>
    </row>
    <row r="102" spans="1:20" s="54" customFormat="1" ht="31.2">
      <c r="A102" s="451" t="s">
        <v>171</v>
      </c>
      <c r="B102" s="449">
        <v>87250</v>
      </c>
      <c r="C102" s="449" t="s">
        <v>18</v>
      </c>
      <c r="D102" s="466" t="s">
        <v>172</v>
      </c>
      <c r="E102" s="451" t="s">
        <v>27</v>
      </c>
      <c r="F102" s="451">
        <f>TRUNC(K102,2)</f>
        <v>214</v>
      </c>
      <c r="G102" s="452">
        <f>L102</f>
        <v>55.56</v>
      </c>
      <c r="H102" s="451">
        <f>TRUNC(L102*L$12,2)</f>
        <v>67.58</v>
      </c>
      <c r="I102" s="451">
        <f>TRUNC(F102*H102,2)</f>
        <v>14462.12</v>
      </c>
      <c r="J102" s="508"/>
      <c r="K102" s="28">
        <f>33+16.6+4.26+4.27+12.5+2.95+20.6+65.23+5.4+12.18+7.2+3.78+11.97+3.75*3.75</f>
        <v>214.00250000000003</v>
      </c>
      <c r="L102" s="29">
        <v>55.56</v>
      </c>
      <c r="M102" s="2"/>
      <c r="N102" s="32">
        <f>11.97+3.78+7.2+12.18+5*4.7+4*4+65.75+33+14.53+1.67+4.26+4.27+2.95+8.9</f>
        <v>209.95999999999998</v>
      </c>
      <c r="O102" s="50"/>
      <c r="P102" s="50"/>
      <c r="Q102" s="50"/>
      <c r="R102" s="51"/>
      <c r="S102" s="52"/>
      <c r="T102" s="53"/>
    </row>
    <row r="103" spans="1:20" s="54" customFormat="1" ht="21">
      <c r="A103" s="451" t="s">
        <v>173</v>
      </c>
      <c r="B103" s="449" t="s">
        <v>174</v>
      </c>
      <c r="C103" s="449" t="s">
        <v>18</v>
      </c>
      <c r="D103" s="466" t="s">
        <v>175</v>
      </c>
      <c r="E103" s="451" t="s">
        <v>112</v>
      </c>
      <c r="F103" s="451">
        <f>TRUNC(K103,2)</f>
        <v>138.30000000000001</v>
      </c>
      <c r="G103" s="452">
        <f>L103</f>
        <v>7.98</v>
      </c>
      <c r="H103" s="451">
        <f>TRUNC(L103*L$12,2)</f>
        <v>9.6999999999999993</v>
      </c>
      <c r="I103" s="451">
        <f>TRUNC(F103*H103,2)</f>
        <v>1341.51</v>
      </c>
      <c r="J103" s="508"/>
      <c r="K103" s="58">
        <f>14.2+14.07+69.33+16.3+24.4</f>
        <v>138.29999999999998</v>
      </c>
      <c r="L103" s="29">
        <v>7.98</v>
      </c>
      <c r="M103" s="2"/>
      <c r="N103" s="2"/>
      <c r="O103" s="50"/>
      <c r="P103" s="50"/>
      <c r="Q103" s="50"/>
      <c r="R103" s="51"/>
      <c r="S103" s="52"/>
      <c r="T103" s="53"/>
    </row>
    <row r="104" spans="1:20" s="27" customFormat="1" ht="41.4">
      <c r="A104" s="451" t="s">
        <v>176</v>
      </c>
      <c r="B104" s="449">
        <v>94990</v>
      </c>
      <c r="C104" s="449" t="s">
        <v>18</v>
      </c>
      <c r="D104" s="466" t="s">
        <v>177</v>
      </c>
      <c r="E104" s="451" t="s">
        <v>58</v>
      </c>
      <c r="F104" s="451">
        <f>TRUNC(K104,2)</f>
        <v>31.75</v>
      </c>
      <c r="G104" s="452">
        <f>L104</f>
        <v>786.06</v>
      </c>
      <c r="H104" s="451">
        <f>TRUNC(L104*L$12,2)</f>
        <v>956.24</v>
      </c>
      <c r="I104" s="451">
        <f>TRUNC(F104*H104,2)</f>
        <v>30360.62</v>
      </c>
      <c r="J104" s="508"/>
      <c r="K104" s="28">
        <f>(17.42+11.27+10.04+414.87)*0.07</f>
        <v>31.752000000000006</v>
      </c>
      <c r="L104" s="29">
        <v>786.06</v>
      </c>
      <c r="M104" s="55">
        <v>24</v>
      </c>
      <c r="N104" s="32"/>
      <c r="O104" s="24"/>
      <c r="P104" s="24"/>
      <c r="Q104" s="24"/>
      <c r="R104" s="25"/>
      <c r="S104" s="26"/>
      <c r="T104" s="41"/>
    </row>
    <row r="105" spans="1:20" s="27" customFormat="1" ht="21">
      <c r="A105" s="451" t="s">
        <v>178</v>
      </c>
      <c r="B105" s="449">
        <v>98689</v>
      </c>
      <c r="C105" s="449" t="s">
        <v>18</v>
      </c>
      <c r="D105" s="466" t="s">
        <v>179</v>
      </c>
      <c r="E105" s="451" t="s">
        <v>112</v>
      </c>
      <c r="F105" s="451">
        <f>TRUNC(K105,2)</f>
        <v>5.6</v>
      </c>
      <c r="G105" s="452">
        <f>L105</f>
        <v>110.33</v>
      </c>
      <c r="H105" s="451">
        <f>TRUNC(L105*L$12,2)</f>
        <v>134.21</v>
      </c>
      <c r="I105" s="451">
        <f>TRUNC(F105*H105,2)</f>
        <v>751.57</v>
      </c>
      <c r="J105" s="508"/>
      <c r="K105" s="28">
        <f>0.8+0.8+4</f>
        <v>5.6</v>
      </c>
      <c r="L105" s="29">
        <v>110.33</v>
      </c>
      <c r="M105" s="55"/>
      <c r="N105" s="55"/>
      <c r="O105" s="24"/>
      <c r="P105" s="24"/>
      <c r="Q105" s="24"/>
      <c r="R105" s="25"/>
      <c r="S105" s="26"/>
      <c r="T105" s="41"/>
    </row>
    <row r="106" spans="1:20" s="27" customFormat="1" ht="21">
      <c r="A106" s="451" t="s">
        <v>180</v>
      </c>
      <c r="B106" s="449">
        <v>101094</v>
      </c>
      <c r="C106" s="449" t="s">
        <v>18</v>
      </c>
      <c r="D106" s="466" t="s">
        <v>181</v>
      </c>
      <c r="E106" s="451" t="s">
        <v>27</v>
      </c>
      <c r="F106" s="451">
        <f>TRUNC(K106,2)</f>
        <v>83.36</v>
      </c>
      <c r="G106" s="452">
        <f>L106</f>
        <v>213.37</v>
      </c>
      <c r="H106" s="451">
        <f>TRUNC(L106*L$12,2)</f>
        <v>259.56</v>
      </c>
      <c r="I106" s="451">
        <f>TRUNC(F106*H106,2)</f>
        <v>21636.92</v>
      </c>
      <c r="J106" s="508"/>
      <c r="K106" s="55">
        <f>(73.36+1.5+1.5+1.5+1.5+1.5+2.5)</f>
        <v>83.36</v>
      </c>
      <c r="L106" s="29">
        <v>213.37</v>
      </c>
      <c r="M106" s="55"/>
      <c r="N106" s="55">
        <f>(73.36+1.5+1.5+1.5+1.5+1.5+2.5)*0.25</f>
        <v>20.84</v>
      </c>
      <c r="O106" s="24"/>
      <c r="P106" s="24"/>
      <c r="Q106" s="24"/>
      <c r="R106" s="25"/>
      <c r="S106" s="26"/>
      <c r="T106" s="41"/>
    </row>
    <row r="107" spans="1:20" s="47" customFormat="1">
      <c r="A107" s="548"/>
      <c r="B107" s="527"/>
      <c r="C107" s="527"/>
      <c r="D107" s="525" t="s">
        <v>35</v>
      </c>
      <c r="E107" s="527"/>
      <c r="F107" s="527"/>
      <c r="G107" s="527"/>
      <c r="H107" s="527"/>
      <c r="I107" s="527">
        <f>TRUNC(SUM(I102:I106),2)</f>
        <v>68552.740000000005</v>
      </c>
      <c r="J107" s="508"/>
      <c r="K107" s="30"/>
      <c r="L107" s="16"/>
      <c r="M107" s="43"/>
      <c r="N107" s="43"/>
      <c r="O107" s="44"/>
      <c r="P107" s="44"/>
      <c r="Q107" s="44"/>
      <c r="R107" s="45"/>
      <c r="S107" s="46"/>
      <c r="T107" s="46"/>
    </row>
    <row r="108" spans="1:20" s="47" customFormat="1" ht="5.25" customHeight="1">
      <c r="A108" s="551"/>
      <c r="B108" s="552"/>
      <c r="C108" s="552"/>
      <c r="D108" s="537"/>
      <c r="E108" s="538"/>
      <c r="F108" s="538"/>
      <c r="G108" s="545"/>
      <c r="H108" s="533"/>
      <c r="I108" s="538"/>
      <c r="J108" s="508"/>
      <c r="K108" s="30"/>
      <c r="L108" s="16"/>
      <c r="M108" s="43"/>
      <c r="N108" s="43"/>
      <c r="O108" s="44"/>
      <c r="P108" s="44"/>
      <c r="Q108" s="44"/>
      <c r="R108" s="45"/>
      <c r="S108" s="46"/>
      <c r="T108" s="46"/>
    </row>
    <row r="109" spans="1:20" s="18" customFormat="1">
      <c r="A109" s="527" t="s">
        <v>182</v>
      </c>
      <c r="B109" s="527"/>
      <c r="C109" s="527"/>
      <c r="D109" s="525" t="s">
        <v>183</v>
      </c>
      <c r="E109" s="525"/>
      <c r="F109" s="525"/>
      <c r="G109" s="526"/>
      <c r="H109" s="525"/>
      <c r="I109" s="525"/>
      <c r="J109" s="508"/>
      <c r="K109" s="48"/>
      <c r="L109" s="29"/>
      <c r="M109" s="1"/>
      <c r="N109" s="1"/>
      <c r="O109" s="3"/>
      <c r="P109" s="3"/>
      <c r="Q109" s="3"/>
      <c r="R109" s="4"/>
      <c r="S109" s="17"/>
      <c r="T109" s="5"/>
    </row>
    <row r="110" spans="1:20" s="27" customFormat="1" ht="31.2">
      <c r="A110" s="451" t="s">
        <v>184</v>
      </c>
      <c r="B110" s="449">
        <v>102184</v>
      </c>
      <c r="C110" s="449" t="s">
        <v>18</v>
      </c>
      <c r="D110" s="466" t="s">
        <v>185</v>
      </c>
      <c r="E110" s="467" t="s">
        <v>186</v>
      </c>
      <c r="F110" s="451">
        <f>TRUNC(K110,2)</f>
        <v>1</v>
      </c>
      <c r="G110" s="452">
        <f>L110</f>
        <v>2392</v>
      </c>
      <c r="H110" s="451">
        <f>TRUNC(L110*L$12,2)</f>
        <v>2909.86</v>
      </c>
      <c r="I110" s="451">
        <f>TRUNC(F110*H110,2)</f>
        <v>2909.86</v>
      </c>
      <c r="J110" s="508"/>
      <c r="K110" s="28">
        <v>1</v>
      </c>
      <c r="L110" s="29">
        <v>2392</v>
      </c>
      <c r="M110" s="32"/>
      <c r="N110" s="32"/>
      <c r="O110" s="24"/>
      <c r="P110" s="24"/>
      <c r="Q110" s="24"/>
      <c r="R110" s="25"/>
      <c r="S110" s="26"/>
      <c r="T110" s="41"/>
    </row>
    <row r="111" spans="1:20" s="27" customFormat="1" ht="21">
      <c r="A111" s="451" t="s">
        <v>187</v>
      </c>
      <c r="B111" s="449">
        <v>102167</v>
      </c>
      <c r="C111" s="449" t="s">
        <v>18</v>
      </c>
      <c r="D111" s="466" t="s">
        <v>188</v>
      </c>
      <c r="E111" s="467" t="s">
        <v>27</v>
      </c>
      <c r="F111" s="451">
        <f>TRUNC(K111,2)</f>
        <v>15.88</v>
      </c>
      <c r="G111" s="452">
        <f>L111</f>
        <v>601.21</v>
      </c>
      <c r="H111" s="451">
        <f>TRUNC(L111*L$12,2)</f>
        <v>731.37</v>
      </c>
      <c r="I111" s="451">
        <f>TRUNC(F111*H111,2)</f>
        <v>11614.15</v>
      </c>
      <c r="J111" s="508"/>
      <c r="K111" s="28">
        <f>(4*2*1.2+2*2*0.6+1.2*1+3*0.6*0.6+1+0.6)</f>
        <v>15.879999999999999</v>
      </c>
      <c r="L111" s="29">
        <v>601.21</v>
      </c>
      <c r="M111" s="32"/>
      <c r="N111" s="32"/>
      <c r="O111" s="24"/>
      <c r="P111" s="24"/>
      <c r="Q111" s="24"/>
      <c r="R111" s="25"/>
      <c r="S111" s="26"/>
      <c r="T111" s="41"/>
    </row>
    <row r="112" spans="1:20" s="27" customFormat="1" ht="21">
      <c r="A112" s="451" t="s">
        <v>189</v>
      </c>
      <c r="B112" s="449">
        <v>102181</v>
      </c>
      <c r="C112" s="449" t="s">
        <v>18</v>
      </c>
      <c r="D112" s="450" t="s">
        <v>190</v>
      </c>
      <c r="E112" s="451" t="s">
        <v>27</v>
      </c>
      <c r="F112" s="451">
        <f>TRUNC(K112,2)</f>
        <v>6.51</v>
      </c>
      <c r="G112" s="452">
        <f>L112</f>
        <v>622.09</v>
      </c>
      <c r="H112" s="451">
        <f>TRUNC(L112*L$12,2)</f>
        <v>756.77</v>
      </c>
      <c r="I112" s="451">
        <f>TRUNC(F112*H112,2)</f>
        <v>4926.57</v>
      </c>
      <c r="J112" s="508"/>
      <c r="K112" s="28">
        <f>4*2.1-0.9*2.1</f>
        <v>6.51</v>
      </c>
      <c r="L112" s="29">
        <v>622.09</v>
      </c>
      <c r="M112" s="32" t="s">
        <v>191</v>
      </c>
      <c r="N112" s="32"/>
      <c r="O112" s="24"/>
      <c r="P112" s="24"/>
      <c r="Q112" s="24"/>
      <c r="R112" s="25"/>
      <c r="S112" s="26"/>
      <c r="T112" s="41"/>
    </row>
    <row r="113" spans="1:20" s="47" customFormat="1">
      <c r="A113" s="527"/>
      <c r="B113" s="527"/>
      <c r="C113" s="527"/>
      <c r="D113" s="525" t="s">
        <v>35</v>
      </c>
      <c r="E113" s="527"/>
      <c r="F113" s="527"/>
      <c r="G113" s="527"/>
      <c r="H113" s="527"/>
      <c r="I113" s="527">
        <f>TRUNC(SUM(I110:I112),2)</f>
        <v>19450.580000000002</v>
      </c>
      <c r="J113" s="508"/>
      <c r="K113" s="30"/>
      <c r="L113" s="16"/>
      <c r="M113" s="43"/>
      <c r="N113" s="43"/>
      <c r="O113" s="44"/>
      <c r="P113" s="44"/>
      <c r="Q113" s="44"/>
      <c r="R113" s="45"/>
      <c r="S113" s="46"/>
      <c r="T113" s="46"/>
    </row>
    <row r="114" spans="1:20" s="18" customFormat="1" ht="7.5" customHeight="1">
      <c r="A114" s="542"/>
      <c r="B114" s="543"/>
      <c r="C114" s="543"/>
      <c r="D114" s="537"/>
      <c r="E114" s="539"/>
      <c r="F114" s="538"/>
      <c r="G114" s="545"/>
      <c r="H114" s="533"/>
      <c r="I114" s="539"/>
      <c r="J114" s="508"/>
      <c r="K114" s="48"/>
      <c r="L114" s="29"/>
      <c r="M114" s="1"/>
      <c r="N114" s="1"/>
      <c r="O114" s="3"/>
      <c r="P114" s="3"/>
      <c r="Q114" s="3"/>
      <c r="R114" s="4"/>
      <c r="S114" s="17"/>
      <c r="T114" s="5"/>
    </row>
    <row r="115" spans="1:20" s="18" customFormat="1">
      <c r="A115" s="527" t="s">
        <v>192</v>
      </c>
      <c r="B115" s="527"/>
      <c r="C115" s="527"/>
      <c r="D115" s="525" t="s">
        <v>193</v>
      </c>
      <c r="E115" s="525"/>
      <c r="F115" s="525"/>
      <c r="G115" s="526"/>
      <c r="H115" s="525"/>
      <c r="I115" s="525"/>
      <c r="J115" s="508"/>
      <c r="K115" s="48"/>
      <c r="L115" s="29"/>
      <c r="M115" s="1"/>
      <c r="N115" s="1"/>
      <c r="O115" s="3"/>
      <c r="P115" s="3"/>
      <c r="Q115" s="3"/>
      <c r="R115" s="4"/>
      <c r="S115" s="17"/>
      <c r="T115" s="5"/>
    </row>
    <row r="116" spans="1:20" s="33" customFormat="1" ht="31.2">
      <c r="A116" s="451" t="s">
        <v>194</v>
      </c>
      <c r="B116" s="449" t="s">
        <v>195</v>
      </c>
      <c r="C116" s="449" t="s">
        <v>18</v>
      </c>
      <c r="D116" s="466" t="s">
        <v>196</v>
      </c>
      <c r="E116" s="451" t="s">
        <v>27</v>
      </c>
      <c r="F116" s="451">
        <f t="shared" ref="F116:F123" si="14">TRUNC(K116,2)</f>
        <v>330.82</v>
      </c>
      <c r="G116" s="452">
        <f t="shared" ref="G116:G123" si="15">L116</f>
        <v>19.75</v>
      </c>
      <c r="H116" s="451">
        <f t="shared" ref="H116:H123" si="16">TRUNC(L116*L$12,2)</f>
        <v>24.02</v>
      </c>
      <c r="I116" s="451">
        <f t="shared" ref="I116:I123" si="17">TRUNC(F116*H116,2)</f>
        <v>7946.29</v>
      </c>
      <c r="J116" s="508"/>
      <c r="K116" s="59">
        <f>98.47-2.5*2-4*2.1+6.9*5.45+18.15*3.05+6.9*1.8+0.8*6.9+10.5*4.2+3.75*4.2+18.75*2*2</f>
        <v>330.82249999999999</v>
      </c>
      <c r="L116" s="29">
        <v>19.75</v>
      </c>
      <c r="M116" s="32"/>
      <c r="N116" s="32"/>
      <c r="O116" s="24"/>
      <c r="P116" s="24"/>
      <c r="Q116" s="24"/>
      <c r="R116" s="25"/>
      <c r="S116" s="24"/>
      <c r="T116" s="24"/>
    </row>
    <row r="117" spans="1:20" s="33" customFormat="1" ht="31.2">
      <c r="A117" s="451" t="s">
        <v>197</v>
      </c>
      <c r="B117" s="449" t="s">
        <v>195</v>
      </c>
      <c r="C117" s="449" t="s">
        <v>18</v>
      </c>
      <c r="D117" s="466" t="s">
        <v>198</v>
      </c>
      <c r="E117" s="451" t="s">
        <v>27</v>
      </c>
      <c r="F117" s="451">
        <f t="shared" si="14"/>
        <v>17.3</v>
      </c>
      <c r="G117" s="452">
        <f t="shared" si="15"/>
        <v>19.75</v>
      </c>
      <c r="H117" s="451">
        <f t="shared" si="16"/>
        <v>24.02</v>
      </c>
      <c r="I117" s="451">
        <f t="shared" si="17"/>
        <v>415.54</v>
      </c>
      <c r="J117" s="508"/>
      <c r="K117" s="35">
        <f>11.14+3.85*0.4*4</f>
        <v>17.3</v>
      </c>
      <c r="L117" s="29">
        <v>19.75</v>
      </c>
      <c r="M117" s="32"/>
      <c r="N117" s="32"/>
      <c r="O117" s="24"/>
      <c r="P117" s="24"/>
      <c r="Q117" s="24"/>
      <c r="R117" s="25"/>
      <c r="S117" s="24"/>
      <c r="T117" s="24"/>
    </row>
    <row r="118" spans="1:20" s="27" customFormat="1" ht="21">
      <c r="A118" s="451" t="s">
        <v>199</v>
      </c>
      <c r="B118" s="449" t="s">
        <v>200</v>
      </c>
      <c r="C118" s="449" t="s">
        <v>18</v>
      </c>
      <c r="D118" s="466" t="s">
        <v>201</v>
      </c>
      <c r="E118" s="451" t="s">
        <v>27</v>
      </c>
      <c r="F118" s="451">
        <f t="shared" si="14"/>
        <v>407.98</v>
      </c>
      <c r="G118" s="452">
        <f t="shared" si="15"/>
        <v>13.71</v>
      </c>
      <c r="H118" s="451">
        <f t="shared" si="16"/>
        <v>16.670000000000002</v>
      </c>
      <c r="I118" s="451">
        <f t="shared" si="17"/>
        <v>6801.02</v>
      </c>
      <c r="J118" s="508"/>
      <c r="K118" s="28">
        <f>(4.05+4.05+8.16+8.16+4.05+4.05+4.1+4.1+4+4+3.05+3.05+61.74+4.35+4.35+2.75+2.75+1.35+4)*2.8+(1.4+1.4+3.05+3.05+1.55+1.55+3.05+3.05+2.2+2.2+4.05+4.05+7.8)*0.7</f>
        <v>407.98799999999994</v>
      </c>
      <c r="L118" s="29">
        <v>13.71</v>
      </c>
      <c r="M118" s="32"/>
      <c r="N118" s="39" t="s">
        <v>73</v>
      </c>
      <c r="O118" s="24"/>
      <c r="P118" s="24"/>
      <c r="Q118" s="24"/>
      <c r="R118" s="25"/>
      <c r="S118" s="26"/>
      <c r="T118" s="41"/>
    </row>
    <row r="119" spans="1:20" s="27" customFormat="1" ht="21">
      <c r="A119" s="451" t="s">
        <v>202</v>
      </c>
      <c r="B119" s="449" t="s">
        <v>203</v>
      </c>
      <c r="C119" s="449" t="s">
        <v>18</v>
      </c>
      <c r="D119" s="466" t="s">
        <v>204</v>
      </c>
      <c r="E119" s="451" t="s">
        <v>27</v>
      </c>
      <c r="F119" s="451">
        <f t="shared" si="14"/>
        <v>407.98</v>
      </c>
      <c r="G119" s="452">
        <f t="shared" si="15"/>
        <v>15.52</v>
      </c>
      <c r="H119" s="451">
        <f t="shared" si="16"/>
        <v>18.88</v>
      </c>
      <c r="I119" s="451">
        <f t="shared" si="17"/>
        <v>7702.66</v>
      </c>
      <c r="J119" s="508"/>
      <c r="K119" s="28">
        <f>K118</f>
        <v>407.98799999999994</v>
      </c>
      <c r="L119" s="29">
        <v>15.52</v>
      </c>
      <c r="M119" s="32"/>
      <c r="N119" s="39" t="s">
        <v>73</v>
      </c>
      <c r="O119" s="24"/>
      <c r="P119" s="24"/>
      <c r="Q119" s="24"/>
      <c r="R119" s="25"/>
      <c r="S119" s="26"/>
      <c r="T119" s="41"/>
    </row>
    <row r="120" spans="1:20" s="27" customFormat="1" ht="21">
      <c r="A120" s="451" t="s">
        <v>205</v>
      </c>
      <c r="B120" s="449">
        <v>102200</v>
      </c>
      <c r="C120" s="449" t="s">
        <v>18</v>
      </c>
      <c r="D120" s="466" t="s">
        <v>206</v>
      </c>
      <c r="E120" s="451" t="s">
        <v>27</v>
      </c>
      <c r="F120" s="451">
        <f t="shared" si="14"/>
        <v>28.14</v>
      </c>
      <c r="G120" s="452">
        <f t="shared" si="15"/>
        <v>20.52</v>
      </c>
      <c r="H120" s="451">
        <f t="shared" si="16"/>
        <v>24.96</v>
      </c>
      <c r="I120" s="451">
        <f t="shared" si="17"/>
        <v>702.37</v>
      </c>
      <c r="J120" s="508"/>
      <c r="K120" s="28">
        <f>(5*0.8*2.1+3*0.9*2.1)*2</f>
        <v>28.14</v>
      </c>
      <c r="L120" s="29">
        <v>20.52</v>
      </c>
      <c r="M120" s="32"/>
      <c r="N120" s="32"/>
      <c r="O120" s="24"/>
      <c r="P120" s="24"/>
      <c r="Q120" s="24"/>
      <c r="R120" s="25"/>
      <c r="S120" s="26"/>
      <c r="T120" s="41"/>
    </row>
    <row r="121" spans="1:20" s="27" customFormat="1" ht="21">
      <c r="A121" s="451" t="s">
        <v>207</v>
      </c>
      <c r="B121" s="449">
        <v>102219</v>
      </c>
      <c r="C121" s="449" t="s">
        <v>18</v>
      </c>
      <c r="D121" s="466" t="s">
        <v>208</v>
      </c>
      <c r="E121" s="451" t="s">
        <v>27</v>
      </c>
      <c r="F121" s="451">
        <f t="shared" si="14"/>
        <v>28.14</v>
      </c>
      <c r="G121" s="452">
        <f t="shared" si="15"/>
        <v>13.1</v>
      </c>
      <c r="H121" s="451">
        <f t="shared" si="16"/>
        <v>15.93</v>
      </c>
      <c r="I121" s="451">
        <f t="shared" si="17"/>
        <v>448.27</v>
      </c>
      <c r="J121" s="508"/>
      <c r="K121" s="28">
        <f>K120</f>
        <v>28.14</v>
      </c>
      <c r="L121" s="29">
        <v>13.1</v>
      </c>
      <c r="M121" s="32"/>
      <c r="N121" s="32"/>
      <c r="O121" s="24"/>
      <c r="P121" s="24"/>
      <c r="Q121" s="24"/>
      <c r="R121" s="25"/>
      <c r="S121" s="26"/>
      <c r="T121" s="41"/>
    </row>
    <row r="122" spans="1:20" s="27" customFormat="1" ht="41.4">
      <c r="A122" s="451" t="s">
        <v>209</v>
      </c>
      <c r="B122" s="449">
        <v>100742</v>
      </c>
      <c r="C122" s="449" t="s">
        <v>18</v>
      </c>
      <c r="D122" s="466" t="s">
        <v>210</v>
      </c>
      <c r="E122" s="451" t="s">
        <v>27</v>
      </c>
      <c r="F122" s="451">
        <f t="shared" si="14"/>
        <v>80.459999999999994</v>
      </c>
      <c r="G122" s="452">
        <f t="shared" si="15"/>
        <v>18.899999999999999</v>
      </c>
      <c r="H122" s="451">
        <f t="shared" si="16"/>
        <v>22.99</v>
      </c>
      <c r="I122" s="451">
        <f t="shared" si="17"/>
        <v>1849.77</v>
      </c>
      <c r="J122" s="508"/>
      <c r="K122" s="28">
        <f>(4*2*1.2+2*2*0.6+1.2*1+3*0.6*0.6+1+0.6+0.8*2.1*2)*4+3.5</f>
        <v>80.459999999999994</v>
      </c>
      <c r="L122" s="29">
        <v>18.899999999999999</v>
      </c>
      <c r="M122" s="32"/>
      <c r="O122" s="24"/>
      <c r="P122" s="24"/>
      <c r="Q122" s="24"/>
      <c r="R122" s="25"/>
      <c r="S122" s="26"/>
      <c r="T122" s="41"/>
    </row>
    <row r="123" spans="1:20" s="27" customFormat="1" ht="21">
      <c r="A123" s="451" t="s">
        <v>211</v>
      </c>
      <c r="B123" s="449">
        <v>102500</v>
      </c>
      <c r="C123" s="449" t="s">
        <v>18</v>
      </c>
      <c r="D123" s="466" t="s">
        <v>212</v>
      </c>
      <c r="E123" s="451" t="s">
        <v>112</v>
      </c>
      <c r="F123" s="451">
        <f t="shared" si="14"/>
        <v>58.7</v>
      </c>
      <c r="G123" s="452">
        <f t="shared" si="15"/>
        <v>3.46</v>
      </c>
      <c r="H123" s="451">
        <f t="shared" si="16"/>
        <v>4.2</v>
      </c>
      <c r="I123" s="451">
        <f t="shared" si="17"/>
        <v>246.54</v>
      </c>
      <c r="J123" s="508"/>
      <c r="K123" s="28">
        <f>6*5+11.8+1.4+10*1.55</f>
        <v>58.699999999999996</v>
      </c>
      <c r="L123" s="29">
        <v>3.46</v>
      </c>
      <c r="M123" s="32"/>
      <c r="O123" s="24"/>
      <c r="P123" s="24"/>
      <c r="Q123" s="24"/>
      <c r="R123" s="25"/>
      <c r="S123" s="26"/>
      <c r="T123" s="41"/>
    </row>
    <row r="124" spans="1:20" s="18" customFormat="1">
      <c r="A124" s="527"/>
      <c r="B124" s="527"/>
      <c r="C124" s="527"/>
      <c r="D124" s="525" t="s">
        <v>35</v>
      </c>
      <c r="E124" s="527"/>
      <c r="F124" s="527"/>
      <c r="G124" s="527"/>
      <c r="H124" s="527"/>
      <c r="I124" s="527">
        <f>TRUNC(SUM(I116:I123),2)</f>
        <v>26112.46</v>
      </c>
      <c r="J124" s="508"/>
      <c r="K124" s="60"/>
      <c r="L124" s="60"/>
      <c r="M124" s="43"/>
      <c r="N124" s="43"/>
      <c r="O124" s="3"/>
      <c r="P124" s="3"/>
      <c r="Q124" s="3"/>
      <c r="R124" s="4"/>
      <c r="S124" s="17"/>
      <c r="T124" s="5"/>
    </row>
    <row r="125" spans="1:20" s="27" customFormat="1" ht="6.75" customHeight="1">
      <c r="A125" s="535"/>
      <c r="B125" s="536"/>
      <c r="C125" s="536"/>
      <c r="D125" s="537"/>
      <c r="E125" s="538"/>
      <c r="F125" s="532"/>
      <c r="G125" s="532"/>
      <c r="H125" s="533"/>
      <c r="I125" s="539"/>
      <c r="J125" s="508"/>
      <c r="K125" s="28"/>
      <c r="L125" s="29"/>
      <c r="M125" s="32"/>
      <c r="N125" s="32"/>
      <c r="O125" s="24"/>
      <c r="P125" s="24"/>
      <c r="Q125" s="24"/>
      <c r="R125" s="25"/>
      <c r="S125" s="26"/>
      <c r="T125" s="41"/>
    </row>
    <row r="126" spans="1:20" s="18" customFormat="1">
      <c r="A126" s="527" t="s">
        <v>213</v>
      </c>
      <c r="B126" s="527"/>
      <c r="C126" s="527"/>
      <c r="D126" s="525" t="s">
        <v>214</v>
      </c>
      <c r="E126" s="525"/>
      <c r="F126" s="525"/>
      <c r="G126" s="526"/>
      <c r="H126" s="525"/>
      <c r="I126" s="525"/>
      <c r="J126" s="508"/>
      <c r="K126" s="48"/>
      <c r="L126" s="29"/>
      <c r="M126" s="1"/>
      <c r="N126" s="1"/>
      <c r="O126" s="3"/>
      <c r="P126" s="3"/>
      <c r="Q126" s="3"/>
      <c r="R126" s="4"/>
      <c r="S126" s="17"/>
      <c r="T126" s="5"/>
    </row>
    <row r="127" spans="1:20" s="54" customFormat="1" ht="31.2">
      <c r="A127" s="451" t="s">
        <v>215</v>
      </c>
      <c r="B127" s="449" t="s">
        <v>216</v>
      </c>
      <c r="C127" s="449" t="s">
        <v>217</v>
      </c>
      <c r="D127" s="466" t="s">
        <v>218</v>
      </c>
      <c r="E127" s="553" t="s">
        <v>219</v>
      </c>
      <c r="F127" s="451">
        <f t="shared" ref="F127:F158" si="18">TRUNC(K127,2)</f>
        <v>1</v>
      </c>
      <c r="G127" s="452">
        <f t="shared" ref="G127:G158" si="19">L127</f>
        <v>4821.3</v>
      </c>
      <c r="H127" s="451">
        <f t="shared" ref="H127:H158" si="20">TRUNC(L127*L$12,2)</f>
        <v>5865.11</v>
      </c>
      <c r="I127" s="451">
        <f t="shared" ref="I127:I158" si="21">TRUNC(F127*H127,2)</f>
        <v>5865.11</v>
      </c>
      <c r="J127" s="508"/>
      <c r="K127" s="28">
        <v>1</v>
      </c>
      <c r="L127" s="28">
        <v>4821.3</v>
      </c>
      <c r="M127" s="2"/>
      <c r="N127" s="2"/>
      <c r="O127" s="50"/>
      <c r="P127" s="50"/>
      <c r="Q127" s="50"/>
      <c r="R127" s="51"/>
      <c r="S127" s="52"/>
      <c r="T127" s="53"/>
    </row>
    <row r="128" spans="1:20" s="54" customFormat="1" ht="31.2">
      <c r="A128" s="451" t="s">
        <v>220</v>
      </c>
      <c r="B128" s="449">
        <v>92986</v>
      </c>
      <c r="C128" s="449" t="s">
        <v>18</v>
      </c>
      <c r="D128" s="466" t="s">
        <v>221</v>
      </c>
      <c r="E128" s="553" t="s">
        <v>112</v>
      </c>
      <c r="F128" s="451">
        <f t="shared" si="18"/>
        <v>93.42</v>
      </c>
      <c r="G128" s="452">
        <f t="shared" si="19"/>
        <v>35.020000000000003</v>
      </c>
      <c r="H128" s="451">
        <f t="shared" si="20"/>
        <v>42.6</v>
      </c>
      <c r="I128" s="451">
        <f t="shared" si="21"/>
        <v>3979.69</v>
      </c>
      <c r="J128" s="508"/>
      <c r="K128" s="28">
        <f>(K129*3)</f>
        <v>93.420000000000016</v>
      </c>
      <c r="L128" s="28">
        <v>35.020000000000003</v>
      </c>
      <c r="M128" s="2"/>
      <c r="N128" s="2"/>
      <c r="O128" s="50"/>
      <c r="P128" s="50"/>
      <c r="Q128" s="50"/>
      <c r="R128" s="51"/>
      <c r="S128" s="52"/>
      <c r="T128" s="53"/>
    </row>
    <row r="129" spans="1:20" s="54" customFormat="1" ht="31.2">
      <c r="A129" s="451" t="s">
        <v>222</v>
      </c>
      <c r="B129" s="449">
        <v>92984</v>
      </c>
      <c r="C129" s="449" t="s">
        <v>18</v>
      </c>
      <c r="D129" s="466" t="s">
        <v>223</v>
      </c>
      <c r="E129" s="553" t="s">
        <v>112</v>
      </c>
      <c r="F129" s="451">
        <f t="shared" si="18"/>
        <v>31.14</v>
      </c>
      <c r="G129" s="452">
        <f t="shared" si="19"/>
        <v>25.79</v>
      </c>
      <c r="H129" s="451">
        <f t="shared" si="20"/>
        <v>31.37</v>
      </c>
      <c r="I129" s="451">
        <f t="shared" si="21"/>
        <v>976.86</v>
      </c>
      <c r="J129" s="508"/>
      <c r="K129" s="28">
        <f>(11.72+8.4+5.62+1.8+1.5+2.1)</f>
        <v>31.140000000000004</v>
      </c>
      <c r="L129" s="28">
        <v>25.79</v>
      </c>
      <c r="M129" s="2"/>
      <c r="N129" s="2"/>
      <c r="O129" s="50"/>
      <c r="P129" s="50"/>
      <c r="Q129" s="50"/>
      <c r="R129" s="51"/>
      <c r="S129" s="52"/>
      <c r="T129" s="53"/>
    </row>
    <row r="130" spans="1:20" s="54" customFormat="1" ht="31.2">
      <c r="A130" s="451" t="s">
        <v>224</v>
      </c>
      <c r="B130" s="449">
        <v>92981</v>
      </c>
      <c r="C130" s="449" t="s">
        <v>18</v>
      </c>
      <c r="D130" s="466" t="s">
        <v>225</v>
      </c>
      <c r="E130" s="553" t="s">
        <v>112</v>
      </c>
      <c r="F130" s="451">
        <f t="shared" si="18"/>
        <v>128.93</v>
      </c>
      <c r="G130" s="452">
        <f t="shared" si="19"/>
        <v>14.88</v>
      </c>
      <c r="H130" s="451">
        <f t="shared" si="20"/>
        <v>18.100000000000001</v>
      </c>
      <c r="I130" s="451">
        <f t="shared" si="21"/>
        <v>2333.63</v>
      </c>
      <c r="J130" s="508"/>
      <c r="K130" s="28">
        <f>(3.5+2.3+1.5+3.01+2.5+23+4.5)*3+(3*0.8)+(4*1.4)</f>
        <v>128.93</v>
      </c>
      <c r="L130" s="28">
        <v>14.88</v>
      </c>
      <c r="M130" s="2"/>
      <c r="N130" s="2"/>
      <c r="O130" s="50"/>
      <c r="P130" s="50"/>
      <c r="Q130" s="50"/>
      <c r="R130" s="51"/>
      <c r="S130" s="52"/>
      <c r="T130" s="53"/>
    </row>
    <row r="131" spans="1:20" s="54" customFormat="1" ht="31.2">
      <c r="A131" s="451" t="s">
        <v>226</v>
      </c>
      <c r="B131" s="449">
        <v>92979</v>
      </c>
      <c r="C131" s="449" t="s">
        <v>18</v>
      </c>
      <c r="D131" s="466" t="s">
        <v>227</v>
      </c>
      <c r="E131" s="553" t="s">
        <v>112</v>
      </c>
      <c r="F131" s="451">
        <f t="shared" si="18"/>
        <v>48.71</v>
      </c>
      <c r="G131" s="452">
        <f t="shared" si="19"/>
        <v>9.68</v>
      </c>
      <c r="H131" s="451">
        <f t="shared" si="20"/>
        <v>11.77</v>
      </c>
      <c r="I131" s="451">
        <f t="shared" si="21"/>
        <v>573.30999999999995</v>
      </c>
      <c r="J131" s="508"/>
      <c r="K131" s="28">
        <f>(3.5+2.3+3.9+3.01+2.5+9+3.5+21)</f>
        <v>48.71</v>
      </c>
      <c r="L131" s="28">
        <v>9.68</v>
      </c>
      <c r="M131" s="2"/>
      <c r="N131" s="2"/>
      <c r="O131" s="50"/>
      <c r="P131" s="50"/>
      <c r="Q131" s="50"/>
      <c r="R131" s="51"/>
      <c r="S131" s="52"/>
      <c r="T131" s="53"/>
    </row>
    <row r="132" spans="1:20" s="54" customFormat="1" ht="31.2">
      <c r="A132" s="451" t="s">
        <v>228</v>
      </c>
      <c r="B132" s="449">
        <v>91930</v>
      </c>
      <c r="C132" s="449" t="s">
        <v>18</v>
      </c>
      <c r="D132" s="466" t="s">
        <v>229</v>
      </c>
      <c r="E132" s="553" t="s">
        <v>112</v>
      </c>
      <c r="F132" s="451">
        <f t="shared" si="18"/>
        <v>69.55</v>
      </c>
      <c r="G132" s="452">
        <f t="shared" si="19"/>
        <v>8.3000000000000007</v>
      </c>
      <c r="H132" s="451">
        <f t="shared" si="20"/>
        <v>10.09</v>
      </c>
      <c r="I132" s="451">
        <f t="shared" si="21"/>
        <v>701.75</v>
      </c>
      <c r="J132" s="508"/>
      <c r="K132" s="28">
        <f>((1.1+16.41+1.5+2.5)+((1.1+16.41+4.01+2.5))*2)</f>
        <v>69.550000000000011</v>
      </c>
      <c r="L132" s="28">
        <v>8.3000000000000007</v>
      </c>
      <c r="M132" s="2"/>
      <c r="N132" s="2"/>
      <c r="O132" s="50"/>
      <c r="P132" s="50"/>
      <c r="Q132" s="50"/>
      <c r="R132" s="51"/>
      <c r="S132" s="52"/>
      <c r="T132" s="53"/>
    </row>
    <row r="133" spans="1:20" s="54" customFormat="1" ht="31.2">
      <c r="A133" s="451" t="s">
        <v>230</v>
      </c>
      <c r="B133" s="449">
        <v>91928</v>
      </c>
      <c r="C133" s="449" t="s">
        <v>18</v>
      </c>
      <c r="D133" s="466" t="s">
        <v>231</v>
      </c>
      <c r="E133" s="553" t="s">
        <v>112</v>
      </c>
      <c r="F133" s="451">
        <f t="shared" si="18"/>
        <v>403.89</v>
      </c>
      <c r="G133" s="452">
        <f t="shared" si="19"/>
        <v>6.05</v>
      </c>
      <c r="H133" s="451">
        <f t="shared" si="20"/>
        <v>7.35</v>
      </c>
      <c r="I133" s="451">
        <f t="shared" si="21"/>
        <v>2968.59</v>
      </c>
      <c r="J133" s="508"/>
      <c r="K133" s="28">
        <f>((35.5+1.1+16.36+12.3+5.33+2.21+5.4+4.33+2.8+19.2+4.8+2.8+2.5+2.5)+(5*3.5))*3</f>
        <v>403.89</v>
      </c>
      <c r="L133" s="28">
        <v>6.05</v>
      </c>
      <c r="M133" s="2"/>
      <c r="N133" s="2"/>
      <c r="O133" s="50"/>
      <c r="P133" s="50"/>
      <c r="Q133" s="50"/>
      <c r="R133" s="51"/>
      <c r="S133" s="52"/>
      <c r="T133" s="53"/>
    </row>
    <row r="134" spans="1:20" s="54" customFormat="1" ht="31.2">
      <c r="A134" s="451" t="s">
        <v>232</v>
      </c>
      <c r="B134" s="449">
        <v>91926</v>
      </c>
      <c r="C134" s="449" t="s">
        <v>18</v>
      </c>
      <c r="D134" s="466" t="s">
        <v>233</v>
      </c>
      <c r="E134" s="553" t="s">
        <v>112</v>
      </c>
      <c r="F134" s="451">
        <f t="shared" si="18"/>
        <v>558.36</v>
      </c>
      <c r="G134" s="452">
        <f t="shared" si="19"/>
        <v>3.68</v>
      </c>
      <c r="H134" s="451">
        <f t="shared" si="20"/>
        <v>4.47</v>
      </c>
      <c r="I134" s="451">
        <f t="shared" si="21"/>
        <v>2495.86</v>
      </c>
      <c r="J134" s="508"/>
      <c r="K134" s="28">
        <f>((16.33+16.33+16.33+4.33+2.1+6.2+5.8+7.5+2.5+1.5+1.5+1.5+1.5+7.8+4.5+6.2+23.8+2.8+2.4+1.2+1.5+9+9+8.5+8.5)+(7*2.5))*3</f>
        <v>558.36</v>
      </c>
      <c r="L134" s="28">
        <v>3.68</v>
      </c>
      <c r="M134" s="2"/>
      <c r="N134" s="2"/>
      <c r="O134" s="50"/>
      <c r="P134" s="50"/>
      <c r="Q134" s="50"/>
      <c r="R134" s="51"/>
      <c r="S134" s="52"/>
      <c r="T134" s="53"/>
    </row>
    <row r="135" spans="1:20" s="54" customFormat="1" ht="31.2">
      <c r="A135" s="451" t="s">
        <v>234</v>
      </c>
      <c r="B135" s="449">
        <v>91924</v>
      </c>
      <c r="C135" s="449" t="s">
        <v>18</v>
      </c>
      <c r="D135" s="466" t="s">
        <v>235</v>
      </c>
      <c r="E135" s="553" t="s">
        <v>112</v>
      </c>
      <c r="F135" s="451">
        <f t="shared" si="18"/>
        <v>344.79</v>
      </c>
      <c r="G135" s="452">
        <f t="shared" si="19"/>
        <v>2.5099999999999998</v>
      </c>
      <c r="H135" s="451">
        <f t="shared" si="20"/>
        <v>3.05</v>
      </c>
      <c r="I135" s="451">
        <f t="shared" si="21"/>
        <v>1051.5999999999999</v>
      </c>
      <c r="J135" s="508"/>
      <c r="K135" s="28">
        <f>((4.8+4.8+3.2+3.2+5.2+5.2+3.7+3.7+3.8+4.3+7.5+21.6+2.8+1.5+1.5+1+2.5+1.9+1.23)+(9*3.5))*3</f>
        <v>344.79</v>
      </c>
      <c r="L135" s="28">
        <v>2.5099999999999998</v>
      </c>
      <c r="M135" s="2"/>
      <c r="N135" s="2"/>
      <c r="O135" s="50"/>
      <c r="P135" s="50"/>
      <c r="Q135" s="50"/>
      <c r="R135" s="51"/>
      <c r="S135" s="52"/>
      <c r="T135" s="53"/>
    </row>
    <row r="136" spans="1:20" s="54" customFormat="1" ht="21">
      <c r="A136" s="451" t="s">
        <v>236</v>
      </c>
      <c r="B136" s="449">
        <v>96977</v>
      </c>
      <c r="C136" s="449" t="s">
        <v>18</v>
      </c>
      <c r="D136" s="466" t="s">
        <v>237</v>
      </c>
      <c r="E136" s="553" t="s">
        <v>112</v>
      </c>
      <c r="F136" s="451">
        <f t="shared" si="18"/>
        <v>25.8</v>
      </c>
      <c r="G136" s="452">
        <f t="shared" si="19"/>
        <v>55.17</v>
      </c>
      <c r="H136" s="451">
        <f t="shared" si="20"/>
        <v>67.11</v>
      </c>
      <c r="I136" s="451">
        <f t="shared" si="21"/>
        <v>1731.43</v>
      </c>
      <c r="J136" s="508"/>
      <c r="K136" s="28">
        <f>(3+3+11.5+8.3)</f>
        <v>25.8</v>
      </c>
      <c r="L136" s="28">
        <v>55.17</v>
      </c>
      <c r="M136" s="2"/>
      <c r="N136" s="2"/>
      <c r="O136" s="50"/>
      <c r="P136" s="50"/>
      <c r="Q136" s="50"/>
      <c r="R136" s="51"/>
      <c r="S136" s="52"/>
      <c r="T136" s="53"/>
    </row>
    <row r="137" spans="1:20" s="54" customFormat="1" ht="21">
      <c r="A137" s="451" t="s">
        <v>238</v>
      </c>
      <c r="B137" s="449">
        <v>90444</v>
      </c>
      <c r="C137" s="449" t="s">
        <v>18</v>
      </c>
      <c r="D137" s="466" t="s">
        <v>239</v>
      </c>
      <c r="E137" s="553" t="s">
        <v>112</v>
      </c>
      <c r="F137" s="451">
        <f t="shared" si="18"/>
        <v>28.8</v>
      </c>
      <c r="G137" s="452">
        <f t="shared" si="19"/>
        <v>19.059999999999999</v>
      </c>
      <c r="H137" s="451">
        <f t="shared" si="20"/>
        <v>23.18</v>
      </c>
      <c r="I137" s="451">
        <f t="shared" si="21"/>
        <v>667.58</v>
      </c>
      <c r="J137" s="508"/>
      <c r="K137" s="28">
        <v>28.8</v>
      </c>
      <c r="L137" s="28">
        <v>19.059999999999999</v>
      </c>
      <c r="M137" s="2"/>
      <c r="N137" s="2"/>
      <c r="O137" s="50"/>
      <c r="P137" s="50"/>
      <c r="Q137" s="50"/>
      <c r="R137" s="51"/>
      <c r="S137" s="52"/>
      <c r="T137" s="53"/>
    </row>
    <row r="138" spans="1:20" s="54" customFormat="1" ht="21">
      <c r="A138" s="451" t="s">
        <v>240</v>
      </c>
      <c r="B138" s="449">
        <v>90447</v>
      </c>
      <c r="C138" s="449" t="s">
        <v>18</v>
      </c>
      <c r="D138" s="466" t="s">
        <v>241</v>
      </c>
      <c r="E138" s="553" t="s">
        <v>112</v>
      </c>
      <c r="F138" s="451">
        <f t="shared" si="18"/>
        <v>62</v>
      </c>
      <c r="G138" s="452">
        <f t="shared" si="19"/>
        <v>5.05</v>
      </c>
      <c r="H138" s="451">
        <f t="shared" si="20"/>
        <v>6.14</v>
      </c>
      <c r="I138" s="451">
        <f t="shared" si="21"/>
        <v>380.68</v>
      </c>
      <c r="J138" s="508"/>
      <c r="K138" s="28">
        <v>62</v>
      </c>
      <c r="L138" s="28">
        <v>5.05</v>
      </c>
      <c r="M138" s="2"/>
      <c r="N138" s="2"/>
      <c r="O138" s="50"/>
      <c r="P138" s="50"/>
      <c r="Q138" s="50"/>
      <c r="R138" s="51"/>
      <c r="S138" s="52"/>
      <c r="T138" s="53"/>
    </row>
    <row r="139" spans="1:20" s="27" customFormat="1" ht="21">
      <c r="A139" s="451" t="s">
        <v>242</v>
      </c>
      <c r="B139" s="449">
        <v>97669</v>
      </c>
      <c r="C139" s="449" t="s">
        <v>18</v>
      </c>
      <c r="D139" s="466" t="s">
        <v>243</v>
      </c>
      <c r="E139" s="553" t="s">
        <v>112</v>
      </c>
      <c r="F139" s="451">
        <f t="shared" si="18"/>
        <v>34.799999999999997</v>
      </c>
      <c r="G139" s="452">
        <f t="shared" si="19"/>
        <v>13.92</v>
      </c>
      <c r="H139" s="451">
        <f t="shared" si="20"/>
        <v>16.93</v>
      </c>
      <c r="I139" s="451">
        <f t="shared" si="21"/>
        <v>589.16</v>
      </c>
      <c r="J139" s="508"/>
      <c r="K139" s="28">
        <v>34.799999999999997</v>
      </c>
      <c r="L139" s="28">
        <v>13.92</v>
      </c>
      <c r="M139" s="32"/>
      <c r="N139" s="32"/>
      <c r="O139" s="24"/>
      <c r="P139" s="24"/>
      <c r="Q139" s="24"/>
      <c r="R139" s="25"/>
      <c r="S139" s="26"/>
      <c r="T139" s="41"/>
    </row>
    <row r="140" spans="1:20" s="27" customFormat="1" ht="31.2">
      <c r="A140" s="451" t="s">
        <v>244</v>
      </c>
      <c r="B140" s="449">
        <v>91854</v>
      </c>
      <c r="C140" s="449" t="s">
        <v>18</v>
      </c>
      <c r="D140" s="466" t="s">
        <v>245</v>
      </c>
      <c r="E140" s="553" t="s">
        <v>112</v>
      </c>
      <c r="F140" s="451">
        <f t="shared" si="18"/>
        <v>132</v>
      </c>
      <c r="G140" s="452">
        <f t="shared" si="19"/>
        <v>7.75</v>
      </c>
      <c r="H140" s="451">
        <f t="shared" si="20"/>
        <v>9.42</v>
      </c>
      <c r="I140" s="451">
        <f t="shared" si="21"/>
        <v>1243.44</v>
      </c>
      <c r="J140" s="508"/>
      <c r="K140" s="28">
        <f>(50+(11*2.5))+(4*2.2)+31.2+14.5</f>
        <v>132</v>
      </c>
      <c r="L140" s="28">
        <v>7.75</v>
      </c>
      <c r="M140" s="32"/>
      <c r="N140" s="32"/>
      <c r="O140" s="24"/>
      <c r="P140" s="24"/>
      <c r="Q140" s="24"/>
      <c r="R140" s="25"/>
      <c r="S140" s="26"/>
      <c r="T140" s="41"/>
    </row>
    <row r="141" spans="1:20" s="27" customFormat="1" ht="31.2">
      <c r="A141" s="451" t="s">
        <v>246</v>
      </c>
      <c r="B141" s="449">
        <v>91871</v>
      </c>
      <c r="C141" s="449" t="s">
        <v>18</v>
      </c>
      <c r="D141" s="466" t="s">
        <v>247</v>
      </c>
      <c r="E141" s="553" t="s">
        <v>112</v>
      </c>
      <c r="F141" s="451">
        <f t="shared" si="18"/>
        <v>45.7</v>
      </c>
      <c r="G141" s="452">
        <f t="shared" si="19"/>
        <v>10.8</v>
      </c>
      <c r="H141" s="451">
        <f t="shared" si="20"/>
        <v>13.13</v>
      </c>
      <c r="I141" s="451">
        <f t="shared" si="21"/>
        <v>600.04</v>
      </c>
      <c r="J141" s="508"/>
      <c r="K141" s="28">
        <f>31.2+14.5</f>
        <v>45.7</v>
      </c>
      <c r="L141" s="28">
        <v>10.8</v>
      </c>
      <c r="M141" s="32"/>
      <c r="N141" s="32"/>
      <c r="O141" s="24"/>
      <c r="P141" s="24"/>
      <c r="Q141" s="24"/>
      <c r="R141" s="25"/>
      <c r="S141" s="26"/>
      <c r="T141" s="41"/>
    </row>
    <row r="142" spans="1:20" s="27" customFormat="1" ht="31.2">
      <c r="A142" s="451" t="s">
        <v>248</v>
      </c>
      <c r="B142" s="449">
        <v>95778</v>
      </c>
      <c r="C142" s="449" t="s">
        <v>18</v>
      </c>
      <c r="D142" s="466" t="s">
        <v>249</v>
      </c>
      <c r="E142" s="553" t="s">
        <v>31</v>
      </c>
      <c r="F142" s="451">
        <f t="shared" si="18"/>
        <v>11</v>
      </c>
      <c r="G142" s="452">
        <f t="shared" si="19"/>
        <v>26.09</v>
      </c>
      <c r="H142" s="451">
        <f t="shared" si="20"/>
        <v>31.73</v>
      </c>
      <c r="I142" s="451">
        <f t="shared" si="21"/>
        <v>349.03</v>
      </c>
      <c r="J142" s="508"/>
      <c r="K142" s="28">
        <v>11</v>
      </c>
      <c r="L142" s="28">
        <v>26.09</v>
      </c>
      <c r="M142" s="32"/>
      <c r="N142" s="32"/>
      <c r="O142" s="24"/>
      <c r="P142" s="24"/>
      <c r="Q142" s="24"/>
      <c r="R142" s="25"/>
      <c r="S142" s="26"/>
      <c r="T142" s="41"/>
    </row>
    <row r="143" spans="1:20" s="27" customFormat="1" ht="21">
      <c r="A143" s="451" t="s">
        <v>250</v>
      </c>
      <c r="B143" s="449" t="s">
        <v>216</v>
      </c>
      <c r="C143" s="449" t="s">
        <v>251</v>
      </c>
      <c r="D143" s="466" t="s">
        <v>252</v>
      </c>
      <c r="E143" s="553" t="s">
        <v>31</v>
      </c>
      <c r="F143" s="451">
        <f t="shared" si="18"/>
        <v>2</v>
      </c>
      <c r="G143" s="452">
        <f t="shared" si="19"/>
        <v>74.22</v>
      </c>
      <c r="H143" s="451">
        <f t="shared" si="20"/>
        <v>90.28</v>
      </c>
      <c r="I143" s="451">
        <f t="shared" si="21"/>
        <v>180.56</v>
      </c>
      <c r="J143" s="508"/>
      <c r="K143" s="28">
        <v>2</v>
      </c>
      <c r="L143" s="28">
        <v>74.22</v>
      </c>
      <c r="M143" s="32"/>
      <c r="N143" s="32"/>
      <c r="O143" s="24"/>
      <c r="P143" s="24"/>
      <c r="Q143" s="24"/>
      <c r="R143" s="25"/>
      <c r="S143" s="26"/>
      <c r="T143" s="41"/>
    </row>
    <row r="144" spans="1:20" s="27" customFormat="1" ht="21">
      <c r="A144" s="451" t="s">
        <v>253</v>
      </c>
      <c r="B144" s="449">
        <v>92008</v>
      </c>
      <c r="C144" s="449" t="s">
        <v>18</v>
      </c>
      <c r="D144" s="466" t="s">
        <v>254</v>
      </c>
      <c r="E144" s="553" t="s">
        <v>31</v>
      </c>
      <c r="F144" s="451">
        <f t="shared" si="18"/>
        <v>24</v>
      </c>
      <c r="G144" s="452">
        <f t="shared" si="19"/>
        <v>35.85</v>
      </c>
      <c r="H144" s="451">
        <f t="shared" si="20"/>
        <v>43.61</v>
      </c>
      <c r="I144" s="451">
        <f t="shared" si="21"/>
        <v>1046.6400000000001</v>
      </c>
      <c r="J144" s="508"/>
      <c r="K144" s="28">
        <v>24</v>
      </c>
      <c r="L144" s="28">
        <v>35.85</v>
      </c>
      <c r="M144" s="32"/>
      <c r="N144" s="32"/>
      <c r="O144" s="24"/>
      <c r="P144" s="24"/>
      <c r="Q144" s="24"/>
      <c r="R144" s="25"/>
      <c r="S144" s="26"/>
      <c r="T144" s="41"/>
    </row>
    <row r="145" spans="1:20" s="27" customFormat="1" ht="21">
      <c r="A145" s="451" t="s">
        <v>255</v>
      </c>
      <c r="B145" s="449">
        <v>92004</v>
      </c>
      <c r="C145" s="449" t="s">
        <v>18</v>
      </c>
      <c r="D145" s="466" t="s">
        <v>256</v>
      </c>
      <c r="E145" s="553" t="s">
        <v>31</v>
      </c>
      <c r="F145" s="451">
        <f t="shared" si="18"/>
        <v>8</v>
      </c>
      <c r="G145" s="452">
        <f t="shared" si="19"/>
        <v>41.39</v>
      </c>
      <c r="H145" s="451">
        <f t="shared" si="20"/>
        <v>50.35</v>
      </c>
      <c r="I145" s="451">
        <f t="shared" si="21"/>
        <v>402.8</v>
      </c>
      <c r="J145" s="508"/>
      <c r="K145" s="28">
        <v>8</v>
      </c>
      <c r="L145" s="28">
        <v>41.39</v>
      </c>
      <c r="M145" s="32"/>
      <c r="N145" s="32"/>
      <c r="O145" s="24"/>
      <c r="P145" s="24"/>
      <c r="Q145" s="24"/>
      <c r="R145" s="25"/>
      <c r="S145" s="26"/>
      <c r="T145" s="41"/>
    </row>
    <row r="146" spans="1:20" s="27" customFormat="1" ht="21">
      <c r="A146" s="451" t="s">
        <v>257</v>
      </c>
      <c r="B146" s="449">
        <v>92005</v>
      </c>
      <c r="C146" s="449" t="s">
        <v>18</v>
      </c>
      <c r="D146" s="466" t="s">
        <v>258</v>
      </c>
      <c r="E146" s="553" t="s">
        <v>31</v>
      </c>
      <c r="F146" s="451">
        <f t="shared" si="18"/>
        <v>2</v>
      </c>
      <c r="G146" s="452">
        <f t="shared" si="19"/>
        <v>45.27</v>
      </c>
      <c r="H146" s="451">
        <f t="shared" si="20"/>
        <v>55.07</v>
      </c>
      <c r="I146" s="451">
        <f t="shared" si="21"/>
        <v>110.14</v>
      </c>
      <c r="J146" s="508"/>
      <c r="K146" s="28">
        <v>2</v>
      </c>
      <c r="L146" s="28">
        <v>45.27</v>
      </c>
      <c r="M146" s="32"/>
      <c r="N146" s="32"/>
      <c r="O146" s="24"/>
      <c r="P146" s="24"/>
      <c r="Q146" s="24"/>
      <c r="R146" s="25"/>
      <c r="S146" s="26"/>
      <c r="T146" s="41"/>
    </row>
    <row r="147" spans="1:20" s="27" customFormat="1" ht="21">
      <c r="A147" s="451" t="s">
        <v>259</v>
      </c>
      <c r="B147" s="449">
        <v>91992</v>
      </c>
      <c r="C147" s="449" t="s">
        <v>18</v>
      </c>
      <c r="D147" s="466" t="s">
        <v>260</v>
      </c>
      <c r="E147" s="553" t="s">
        <v>31</v>
      </c>
      <c r="F147" s="451">
        <f t="shared" si="18"/>
        <v>6</v>
      </c>
      <c r="G147" s="452">
        <f t="shared" si="19"/>
        <v>32.22</v>
      </c>
      <c r="H147" s="451">
        <f t="shared" si="20"/>
        <v>39.19</v>
      </c>
      <c r="I147" s="451">
        <f t="shared" si="21"/>
        <v>235.14</v>
      </c>
      <c r="J147" s="508"/>
      <c r="K147" s="28">
        <v>6</v>
      </c>
      <c r="L147" s="28">
        <v>32.22</v>
      </c>
      <c r="M147" s="32"/>
      <c r="N147" s="32"/>
      <c r="O147" s="24"/>
      <c r="P147" s="24"/>
      <c r="Q147" s="24"/>
      <c r="R147" s="25"/>
      <c r="S147" s="26"/>
      <c r="T147" s="41"/>
    </row>
    <row r="148" spans="1:20" s="27" customFormat="1" ht="21">
      <c r="A148" s="451" t="s">
        <v>261</v>
      </c>
      <c r="B148" s="449">
        <v>91953</v>
      </c>
      <c r="C148" s="449" t="s">
        <v>18</v>
      </c>
      <c r="D148" s="466" t="s">
        <v>262</v>
      </c>
      <c r="E148" s="553" t="s">
        <v>31</v>
      </c>
      <c r="F148" s="451">
        <f t="shared" si="18"/>
        <v>6</v>
      </c>
      <c r="G148" s="452">
        <f t="shared" si="19"/>
        <v>21.09</v>
      </c>
      <c r="H148" s="451">
        <f t="shared" si="20"/>
        <v>25.65</v>
      </c>
      <c r="I148" s="451">
        <f t="shared" si="21"/>
        <v>153.9</v>
      </c>
      <c r="J148" s="508"/>
      <c r="K148" s="28">
        <v>6</v>
      </c>
      <c r="L148" s="28">
        <v>21.09</v>
      </c>
      <c r="M148" s="32"/>
      <c r="N148" s="32"/>
      <c r="O148" s="24"/>
      <c r="P148" s="24"/>
      <c r="Q148" s="24"/>
      <c r="R148" s="25"/>
      <c r="S148" s="26"/>
      <c r="T148" s="41"/>
    </row>
    <row r="149" spans="1:20" s="27" customFormat="1" ht="21">
      <c r="A149" s="451" t="s">
        <v>263</v>
      </c>
      <c r="B149" s="449">
        <v>91961</v>
      </c>
      <c r="C149" s="449" t="s">
        <v>18</v>
      </c>
      <c r="D149" s="466" t="s">
        <v>264</v>
      </c>
      <c r="E149" s="553" t="s">
        <v>31</v>
      </c>
      <c r="F149" s="451">
        <f t="shared" si="18"/>
        <v>2</v>
      </c>
      <c r="G149" s="452">
        <f t="shared" si="19"/>
        <v>43.41</v>
      </c>
      <c r="H149" s="451">
        <f t="shared" si="20"/>
        <v>52.8</v>
      </c>
      <c r="I149" s="451">
        <f t="shared" si="21"/>
        <v>105.6</v>
      </c>
      <c r="J149" s="508"/>
      <c r="K149" s="28">
        <v>2</v>
      </c>
      <c r="L149" s="28">
        <v>43.41</v>
      </c>
      <c r="M149" s="32"/>
      <c r="N149" s="32"/>
      <c r="O149" s="24"/>
      <c r="P149" s="24"/>
      <c r="Q149" s="24"/>
      <c r="R149" s="25"/>
      <c r="S149" s="26"/>
      <c r="T149" s="41"/>
    </row>
    <row r="150" spans="1:20" s="27" customFormat="1" ht="31.2">
      <c r="A150" s="451" t="s">
        <v>265</v>
      </c>
      <c r="B150" s="449">
        <v>91965</v>
      </c>
      <c r="C150" s="449" t="s">
        <v>18</v>
      </c>
      <c r="D150" s="466" t="s">
        <v>266</v>
      </c>
      <c r="E150" s="553" t="s">
        <v>31</v>
      </c>
      <c r="F150" s="451">
        <f t="shared" si="18"/>
        <v>3</v>
      </c>
      <c r="G150" s="452">
        <f t="shared" si="19"/>
        <v>50.76</v>
      </c>
      <c r="H150" s="451">
        <f t="shared" si="20"/>
        <v>61.74</v>
      </c>
      <c r="I150" s="451">
        <f t="shared" si="21"/>
        <v>185.22</v>
      </c>
      <c r="J150" s="508"/>
      <c r="K150" s="28">
        <v>3</v>
      </c>
      <c r="L150" s="28">
        <v>50.76</v>
      </c>
      <c r="M150" s="32"/>
      <c r="N150" s="32"/>
      <c r="O150" s="24"/>
      <c r="P150" s="24"/>
      <c r="Q150" s="24"/>
      <c r="R150" s="25"/>
      <c r="S150" s="26"/>
      <c r="T150" s="41"/>
    </row>
    <row r="151" spans="1:20" s="27" customFormat="1" ht="31.2">
      <c r="A151" s="451" t="s">
        <v>267</v>
      </c>
      <c r="B151" s="449" t="s">
        <v>216</v>
      </c>
      <c r="C151" s="449" t="s">
        <v>268</v>
      </c>
      <c r="D151" s="466" t="s">
        <v>269</v>
      </c>
      <c r="E151" s="553" t="s">
        <v>186</v>
      </c>
      <c r="F151" s="451">
        <f t="shared" si="18"/>
        <v>25</v>
      </c>
      <c r="G151" s="452">
        <f t="shared" si="19"/>
        <v>96.51</v>
      </c>
      <c r="H151" s="451">
        <f t="shared" si="20"/>
        <v>117.4</v>
      </c>
      <c r="I151" s="451">
        <f t="shared" si="21"/>
        <v>2935</v>
      </c>
      <c r="J151" s="508"/>
      <c r="K151" s="28">
        <v>25</v>
      </c>
      <c r="L151" s="28">
        <v>96.51</v>
      </c>
      <c r="M151" s="32"/>
      <c r="N151" s="32"/>
      <c r="O151" s="24"/>
      <c r="P151" s="24"/>
      <c r="Q151" s="24"/>
      <c r="R151" s="25"/>
      <c r="S151" s="26"/>
      <c r="T151" s="41"/>
    </row>
    <row r="152" spans="1:20" s="27" customFormat="1" ht="21">
      <c r="A152" s="451" t="s">
        <v>270</v>
      </c>
      <c r="B152" s="449">
        <v>97599</v>
      </c>
      <c r="C152" s="449" t="s">
        <v>18</v>
      </c>
      <c r="D152" s="466" t="s">
        <v>271</v>
      </c>
      <c r="E152" s="553" t="s">
        <v>31</v>
      </c>
      <c r="F152" s="451">
        <f t="shared" si="18"/>
        <v>4</v>
      </c>
      <c r="G152" s="452">
        <f t="shared" si="19"/>
        <v>23.18</v>
      </c>
      <c r="H152" s="451">
        <f t="shared" si="20"/>
        <v>28.19</v>
      </c>
      <c r="I152" s="451">
        <f t="shared" si="21"/>
        <v>112.76</v>
      </c>
      <c r="J152" s="508"/>
      <c r="K152" s="28">
        <v>4</v>
      </c>
      <c r="L152" s="28">
        <v>23.18</v>
      </c>
      <c r="M152" s="32"/>
      <c r="N152" s="32"/>
      <c r="O152" s="24"/>
      <c r="P152" s="24"/>
      <c r="Q152" s="24"/>
      <c r="R152" s="25"/>
      <c r="S152" s="26"/>
      <c r="T152" s="41"/>
    </row>
    <row r="153" spans="1:20" s="54" customFormat="1" ht="21">
      <c r="A153" s="451" t="s">
        <v>272</v>
      </c>
      <c r="B153" s="449">
        <v>103782</v>
      </c>
      <c r="C153" s="449" t="s">
        <v>18</v>
      </c>
      <c r="D153" s="466" t="s">
        <v>273</v>
      </c>
      <c r="E153" s="553" t="s">
        <v>31</v>
      </c>
      <c r="F153" s="451">
        <f t="shared" si="18"/>
        <v>3</v>
      </c>
      <c r="G153" s="452">
        <f t="shared" si="19"/>
        <v>30.66</v>
      </c>
      <c r="H153" s="451">
        <f t="shared" si="20"/>
        <v>37.29</v>
      </c>
      <c r="I153" s="451">
        <f t="shared" si="21"/>
        <v>111.87</v>
      </c>
      <c r="J153" s="508"/>
      <c r="K153" s="29">
        <v>3</v>
      </c>
      <c r="L153" s="29">
        <v>30.66</v>
      </c>
      <c r="M153" s="2"/>
      <c r="N153" s="2"/>
      <c r="O153" s="50"/>
      <c r="P153" s="50"/>
      <c r="Q153" s="50"/>
      <c r="R153" s="51"/>
      <c r="S153" s="52"/>
      <c r="T153" s="53"/>
    </row>
    <row r="154" spans="1:20" s="27" customFormat="1" ht="21">
      <c r="A154" s="451" t="s">
        <v>274</v>
      </c>
      <c r="B154" s="449" t="s">
        <v>216</v>
      </c>
      <c r="C154" s="449" t="s">
        <v>275</v>
      </c>
      <c r="D154" s="466" t="s">
        <v>276</v>
      </c>
      <c r="E154" s="553" t="s">
        <v>31</v>
      </c>
      <c r="F154" s="451">
        <f t="shared" si="18"/>
        <v>4</v>
      </c>
      <c r="G154" s="452">
        <f t="shared" si="19"/>
        <v>113.55</v>
      </c>
      <c r="H154" s="451">
        <f t="shared" si="20"/>
        <v>138.13</v>
      </c>
      <c r="I154" s="451">
        <f t="shared" si="21"/>
        <v>552.52</v>
      </c>
      <c r="J154" s="508"/>
      <c r="K154" s="28">
        <v>4</v>
      </c>
      <c r="L154" s="28">
        <v>113.55</v>
      </c>
      <c r="M154" s="32"/>
      <c r="N154" s="32"/>
      <c r="O154" s="24"/>
      <c r="P154" s="24"/>
      <c r="Q154" s="24"/>
      <c r="R154" s="25"/>
      <c r="S154" s="26"/>
      <c r="T154" s="41"/>
    </row>
    <row r="155" spans="1:20" s="27" customFormat="1" ht="21">
      <c r="A155" s="451" t="s">
        <v>277</v>
      </c>
      <c r="B155" s="449" t="s">
        <v>216</v>
      </c>
      <c r="C155" s="449" t="s">
        <v>278</v>
      </c>
      <c r="D155" s="466" t="s">
        <v>279</v>
      </c>
      <c r="E155" s="553" t="s">
        <v>31</v>
      </c>
      <c r="F155" s="451">
        <f t="shared" si="18"/>
        <v>9</v>
      </c>
      <c r="G155" s="452">
        <f t="shared" si="19"/>
        <v>71.08</v>
      </c>
      <c r="H155" s="451">
        <f t="shared" si="20"/>
        <v>86.46</v>
      </c>
      <c r="I155" s="451">
        <f t="shared" si="21"/>
        <v>778.14</v>
      </c>
      <c r="J155" s="508"/>
      <c r="K155" s="28">
        <v>9</v>
      </c>
      <c r="L155" s="28">
        <v>71.08</v>
      </c>
      <c r="M155" s="32"/>
      <c r="N155" s="32"/>
      <c r="O155" s="24"/>
      <c r="P155" s="24"/>
      <c r="Q155" s="24"/>
      <c r="R155" s="25"/>
      <c r="S155" s="26"/>
      <c r="T155" s="41"/>
    </row>
    <row r="156" spans="1:20" s="27" customFormat="1" ht="21">
      <c r="A156" s="451" t="s">
        <v>280</v>
      </c>
      <c r="B156" s="449">
        <v>101894</v>
      </c>
      <c r="C156" s="449" t="s">
        <v>18</v>
      </c>
      <c r="D156" s="466" t="s">
        <v>281</v>
      </c>
      <c r="E156" s="553" t="s">
        <v>31</v>
      </c>
      <c r="F156" s="451">
        <f t="shared" si="18"/>
        <v>1</v>
      </c>
      <c r="G156" s="452">
        <f t="shared" si="19"/>
        <v>160</v>
      </c>
      <c r="H156" s="451">
        <f t="shared" si="20"/>
        <v>194.64</v>
      </c>
      <c r="I156" s="451">
        <f t="shared" si="21"/>
        <v>194.64</v>
      </c>
      <c r="J156" s="508"/>
      <c r="K156" s="28">
        <v>1</v>
      </c>
      <c r="L156" s="28">
        <v>160</v>
      </c>
      <c r="M156" s="32"/>
      <c r="N156" s="32"/>
      <c r="O156" s="24"/>
      <c r="P156" s="24"/>
      <c r="Q156" s="24"/>
      <c r="R156" s="25"/>
      <c r="S156" s="26"/>
      <c r="T156" s="41"/>
    </row>
    <row r="157" spans="1:20" s="27" customFormat="1" ht="21">
      <c r="A157" s="451" t="s">
        <v>282</v>
      </c>
      <c r="B157" s="449" t="s">
        <v>216</v>
      </c>
      <c r="C157" s="449" t="s">
        <v>283</v>
      </c>
      <c r="D157" s="466" t="s">
        <v>284</v>
      </c>
      <c r="E157" s="553" t="s">
        <v>31</v>
      </c>
      <c r="F157" s="451">
        <f t="shared" si="18"/>
        <v>2</v>
      </c>
      <c r="G157" s="452">
        <f t="shared" si="19"/>
        <v>113.11</v>
      </c>
      <c r="H157" s="451">
        <f t="shared" si="20"/>
        <v>137.59</v>
      </c>
      <c r="I157" s="451">
        <f t="shared" si="21"/>
        <v>275.18</v>
      </c>
      <c r="J157" s="508"/>
      <c r="K157" s="28">
        <v>2</v>
      </c>
      <c r="L157" s="28">
        <v>113.11</v>
      </c>
      <c r="M157" s="32"/>
      <c r="N157" s="32"/>
      <c r="O157" s="24"/>
      <c r="P157" s="24"/>
      <c r="Q157" s="24"/>
      <c r="R157" s="25"/>
      <c r="S157" s="26"/>
      <c r="T157" s="41"/>
    </row>
    <row r="158" spans="1:20" s="27" customFormat="1" ht="21">
      <c r="A158" s="451" t="s">
        <v>285</v>
      </c>
      <c r="B158" s="449">
        <v>93673</v>
      </c>
      <c r="C158" s="449" t="s">
        <v>18</v>
      </c>
      <c r="D158" s="466" t="s">
        <v>286</v>
      </c>
      <c r="E158" s="553"/>
      <c r="F158" s="451">
        <f t="shared" si="18"/>
        <v>2</v>
      </c>
      <c r="G158" s="452">
        <f t="shared" si="19"/>
        <v>97.34</v>
      </c>
      <c r="H158" s="451">
        <f t="shared" si="20"/>
        <v>118.41</v>
      </c>
      <c r="I158" s="451">
        <f t="shared" si="21"/>
        <v>236.82</v>
      </c>
      <c r="J158" s="508"/>
      <c r="K158" s="28">
        <v>2</v>
      </c>
      <c r="L158" s="28">
        <v>97.34</v>
      </c>
      <c r="M158" s="32"/>
      <c r="N158" s="32"/>
      <c r="O158" s="24"/>
      <c r="P158" s="24"/>
      <c r="Q158" s="24"/>
      <c r="R158" s="25"/>
      <c r="S158" s="26"/>
      <c r="T158" s="41"/>
    </row>
    <row r="159" spans="1:20" s="27" customFormat="1" ht="21">
      <c r="A159" s="451" t="s">
        <v>287</v>
      </c>
      <c r="B159" s="449">
        <v>93653</v>
      </c>
      <c r="C159" s="449" t="s">
        <v>18</v>
      </c>
      <c r="D159" s="466" t="s">
        <v>288</v>
      </c>
      <c r="E159" s="553" t="s">
        <v>31</v>
      </c>
      <c r="F159" s="451">
        <f t="shared" ref="F159:F190" si="22">TRUNC(K159,2)</f>
        <v>6</v>
      </c>
      <c r="G159" s="452">
        <f t="shared" ref="G159:G190" si="23">L159</f>
        <v>12.25</v>
      </c>
      <c r="H159" s="451">
        <f t="shared" ref="H159:H190" si="24">TRUNC(L159*L$12,2)</f>
        <v>14.9</v>
      </c>
      <c r="I159" s="451">
        <f t="shared" ref="I159:I190" si="25">TRUNC(F159*H159,2)</f>
        <v>89.4</v>
      </c>
      <c r="J159" s="508"/>
      <c r="K159" s="28">
        <v>6</v>
      </c>
      <c r="L159" s="28">
        <v>12.25</v>
      </c>
      <c r="M159" s="32"/>
      <c r="N159" s="32"/>
      <c r="O159" s="24"/>
      <c r="P159" s="24"/>
      <c r="Q159" s="24"/>
      <c r="R159" s="25"/>
      <c r="S159" s="26"/>
      <c r="T159" s="41"/>
    </row>
    <row r="160" spans="1:20" s="27" customFormat="1" ht="21">
      <c r="A160" s="451" t="s">
        <v>289</v>
      </c>
      <c r="B160" s="449">
        <v>93654</v>
      </c>
      <c r="C160" s="449" t="s">
        <v>18</v>
      </c>
      <c r="D160" s="466" t="s">
        <v>290</v>
      </c>
      <c r="E160" s="553" t="s">
        <v>31</v>
      </c>
      <c r="F160" s="451">
        <f t="shared" si="22"/>
        <v>7</v>
      </c>
      <c r="G160" s="452">
        <f t="shared" si="23"/>
        <v>12.73</v>
      </c>
      <c r="H160" s="451">
        <f t="shared" si="24"/>
        <v>15.48</v>
      </c>
      <c r="I160" s="451">
        <f t="shared" si="25"/>
        <v>108.36</v>
      </c>
      <c r="J160" s="508"/>
      <c r="K160" s="28">
        <v>7</v>
      </c>
      <c r="L160" s="28">
        <v>12.73</v>
      </c>
      <c r="M160" s="32"/>
      <c r="N160" s="32"/>
      <c r="O160" s="24"/>
      <c r="P160" s="24"/>
      <c r="Q160" s="24"/>
      <c r="R160" s="25"/>
      <c r="S160" s="26"/>
      <c r="T160" s="41"/>
    </row>
    <row r="161" spans="1:20" s="27" customFormat="1" ht="21">
      <c r="A161" s="451" t="s">
        <v>291</v>
      </c>
      <c r="B161" s="449">
        <v>93655</v>
      </c>
      <c r="C161" s="449" t="s">
        <v>18</v>
      </c>
      <c r="D161" s="466" t="s">
        <v>292</v>
      </c>
      <c r="E161" s="553" t="s">
        <v>31</v>
      </c>
      <c r="F161" s="451">
        <f t="shared" si="22"/>
        <v>3</v>
      </c>
      <c r="G161" s="452">
        <f t="shared" si="23"/>
        <v>13.71</v>
      </c>
      <c r="H161" s="451">
        <f t="shared" si="24"/>
        <v>16.670000000000002</v>
      </c>
      <c r="I161" s="451">
        <f t="shared" si="25"/>
        <v>50.01</v>
      </c>
      <c r="J161" s="508"/>
      <c r="K161" s="28">
        <v>3</v>
      </c>
      <c r="L161" s="28">
        <v>13.71</v>
      </c>
      <c r="M161" s="32"/>
      <c r="N161" s="32"/>
      <c r="O161" s="24"/>
      <c r="P161" s="24"/>
      <c r="Q161" s="24"/>
      <c r="R161" s="25"/>
      <c r="S161" s="26"/>
      <c r="T161" s="41"/>
    </row>
    <row r="162" spans="1:20" s="27" customFormat="1" ht="21">
      <c r="A162" s="451" t="s">
        <v>293</v>
      </c>
      <c r="B162" s="449">
        <v>93661</v>
      </c>
      <c r="C162" s="449" t="s">
        <v>18</v>
      </c>
      <c r="D162" s="466" t="s">
        <v>294</v>
      </c>
      <c r="E162" s="553" t="s">
        <v>31</v>
      </c>
      <c r="F162" s="451">
        <f t="shared" si="22"/>
        <v>2</v>
      </c>
      <c r="G162" s="452">
        <f t="shared" si="23"/>
        <v>62.9</v>
      </c>
      <c r="H162" s="451">
        <f t="shared" si="24"/>
        <v>76.510000000000005</v>
      </c>
      <c r="I162" s="451">
        <f t="shared" si="25"/>
        <v>153.02000000000001</v>
      </c>
      <c r="J162" s="508"/>
      <c r="K162" s="28">
        <v>2</v>
      </c>
      <c r="L162" s="28">
        <v>62.9</v>
      </c>
      <c r="M162" s="32"/>
      <c r="N162" s="32"/>
      <c r="O162" s="24"/>
      <c r="P162" s="24"/>
      <c r="Q162" s="24"/>
      <c r="R162" s="25"/>
      <c r="S162" s="26"/>
      <c r="T162" s="41"/>
    </row>
    <row r="163" spans="1:20" s="27" customFormat="1" ht="21">
      <c r="A163" s="451" t="s">
        <v>295</v>
      </c>
      <c r="B163" s="449">
        <v>93662</v>
      </c>
      <c r="C163" s="449" t="s">
        <v>18</v>
      </c>
      <c r="D163" s="466" t="s">
        <v>296</v>
      </c>
      <c r="E163" s="553" t="s">
        <v>31</v>
      </c>
      <c r="F163" s="451">
        <f t="shared" si="22"/>
        <v>3</v>
      </c>
      <c r="G163" s="452">
        <f t="shared" si="23"/>
        <v>64.849999999999994</v>
      </c>
      <c r="H163" s="451">
        <f t="shared" si="24"/>
        <v>78.89</v>
      </c>
      <c r="I163" s="451">
        <f t="shared" si="25"/>
        <v>236.67</v>
      </c>
      <c r="J163" s="508"/>
      <c r="K163" s="28">
        <v>3</v>
      </c>
      <c r="L163" s="28">
        <v>64.849999999999994</v>
      </c>
      <c r="M163" s="32"/>
      <c r="N163" s="32"/>
      <c r="O163" s="24"/>
      <c r="P163" s="24"/>
      <c r="Q163" s="24"/>
      <c r="R163" s="25"/>
      <c r="S163" s="26"/>
      <c r="T163" s="41"/>
    </row>
    <row r="164" spans="1:20" s="27" customFormat="1" ht="21">
      <c r="A164" s="451" t="s">
        <v>297</v>
      </c>
      <c r="B164" s="449">
        <v>93663</v>
      </c>
      <c r="C164" s="449" t="s">
        <v>18</v>
      </c>
      <c r="D164" s="466" t="s">
        <v>298</v>
      </c>
      <c r="E164" s="553" t="s">
        <v>31</v>
      </c>
      <c r="F164" s="451">
        <f t="shared" si="22"/>
        <v>1</v>
      </c>
      <c r="G164" s="452">
        <f t="shared" si="23"/>
        <v>64.849999999999994</v>
      </c>
      <c r="H164" s="451">
        <f t="shared" si="24"/>
        <v>78.89</v>
      </c>
      <c r="I164" s="451">
        <f t="shared" si="25"/>
        <v>78.89</v>
      </c>
      <c r="J164" s="508"/>
      <c r="K164" s="28">
        <v>1</v>
      </c>
      <c r="L164" s="28">
        <v>64.849999999999994</v>
      </c>
      <c r="M164" s="32"/>
      <c r="N164" s="32"/>
      <c r="O164" s="24"/>
      <c r="P164" s="24"/>
      <c r="Q164" s="24"/>
      <c r="R164" s="25"/>
      <c r="S164" s="26"/>
      <c r="T164" s="41"/>
    </row>
    <row r="165" spans="1:20" s="27" customFormat="1" ht="21">
      <c r="A165" s="451" t="s">
        <v>299</v>
      </c>
      <c r="B165" s="449">
        <v>93664</v>
      </c>
      <c r="C165" s="449" t="s">
        <v>18</v>
      </c>
      <c r="D165" s="466" t="s">
        <v>300</v>
      </c>
      <c r="E165" s="553" t="s">
        <v>31</v>
      </c>
      <c r="F165" s="451">
        <f t="shared" si="22"/>
        <v>1</v>
      </c>
      <c r="G165" s="452">
        <f t="shared" si="23"/>
        <v>67.180000000000007</v>
      </c>
      <c r="H165" s="451">
        <f t="shared" si="24"/>
        <v>81.72</v>
      </c>
      <c r="I165" s="451">
        <f t="shared" si="25"/>
        <v>81.72</v>
      </c>
      <c r="J165" s="508"/>
      <c r="K165" s="28">
        <v>1</v>
      </c>
      <c r="L165" s="28">
        <v>67.180000000000007</v>
      </c>
      <c r="M165" s="32"/>
      <c r="N165" s="32"/>
      <c r="O165" s="24"/>
      <c r="P165" s="24"/>
      <c r="Q165" s="24"/>
      <c r="R165" s="25"/>
      <c r="S165" s="26"/>
      <c r="T165" s="41"/>
    </row>
    <row r="166" spans="1:20" s="27" customFormat="1" ht="21">
      <c r="A166" s="451" t="s">
        <v>301</v>
      </c>
      <c r="B166" s="449" t="s">
        <v>216</v>
      </c>
      <c r="C166" s="449" t="s">
        <v>302</v>
      </c>
      <c r="D166" s="466" t="s">
        <v>303</v>
      </c>
      <c r="E166" s="553" t="s">
        <v>31</v>
      </c>
      <c r="F166" s="451">
        <f t="shared" si="22"/>
        <v>1</v>
      </c>
      <c r="G166" s="452">
        <f t="shared" si="23"/>
        <v>182.89</v>
      </c>
      <c r="H166" s="451">
        <f t="shared" si="24"/>
        <v>222.48</v>
      </c>
      <c r="I166" s="451">
        <f t="shared" si="25"/>
        <v>222.48</v>
      </c>
      <c r="J166" s="508"/>
      <c r="K166" s="28">
        <v>1</v>
      </c>
      <c r="L166" s="28">
        <v>182.89</v>
      </c>
      <c r="M166" s="32"/>
      <c r="N166" s="32"/>
      <c r="O166" s="24"/>
      <c r="P166" s="24"/>
      <c r="Q166" s="24"/>
      <c r="R166" s="25"/>
      <c r="S166" s="26"/>
      <c r="T166" s="41"/>
    </row>
    <row r="167" spans="1:20" s="27" customFormat="1" ht="31.2">
      <c r="A167" s="451" t="s">
        <v>304</v>
      </c>
      <c r="B167" s="449" t="s">
        <v>216</v>
      </c>
      <c r="C167" s="449" t="s">
        <v>305</v>
      </c>
      <c r="D167" s="466" t="s">
        <v>306</v>
      </c>
      <c r="E167" s="553" t="s">
        <v>31</v>
      </c>
      <c r="F167" s="451">
        <f t="shared" si="22"/>
        <v>8</v>
      </c>
      <c r="G167" s="452">
        <f t="shared" si="23"/>
        <v>116.8</v>
      </c>
      <c r="H167" s="451">
        <f t="shared" si="24"/>
        <v>142.08000000000001</v>
      </c>
      <c r="I167" s="451">
        <f t="shared" si="25"/>
        <v>1136.6400000000001</v>
      </c>
      <c r="J167" s="508"/>
      <c r="K167" s="28">
        <v>8</v>
      </c>
      <c r="L167" s="28">
        <v>116.8</v>
      </c>
      <c r="M167" s="32"/>
      <c r="N167" s="32"/>
      <c r="O167" s="24"/>
      <c r="P167" s="24"/>
      <c r="Q167" s="24"/>
      <c r="R167" s="25"/>
      <c r="S167" s="26"/>
      <c r="T167" s="41"/>
    </row>
    <row r="168" spans="1:20" s="27" customFormat="1" ht="21">
      <c r="A168" s="451" t="s">
        <v>307</v>
      </c>
      <c r="B168" s="449">
        <v>96985</v>
      </c>
      <c r="C168" s="449" t="s">
        <v>18</v>
      </c>
      <c r="D168" s="466" t="s">
        <v>308</v>
      </c>
      <c r="E168" s="553" t="s">
        <v>31</v>
      </c>
      <c r="F168" s="451">
        <f t="shared" si="22"/>
        <v>6</v>
      </c>
      <c r="G168" s="452">
        <f t="shared" si="23"/>
        <v>78.459999999999994</v>
      </c>
      <c r="H168" s="451">
        <f t="shared" si="24"/>
        <v>95.44</v>
      </c>
      <c r="I168" s="451">
        <f t="shared" si="25"/>
        <v>572.64</v>
      </c>
      <c r="J168" s="508"/>
      <c r="K168" s="28">
        <v>6</v>
      </c>
      <c r="L168" s="28">
        <v>78.459999999999994</v>
      </c>
      <c r="M168" s="32"/>
      <c r="N168" s="32"/>
      <c r="O168" s="24"/>
      <c r="P168" s="24"/>
      <c r="Q168" s="24"/>
      <c r="R168" s="25"/>
      <c r="S168" s="26"/>
      <c r="T168" s="41"/>
    </row>
    <row r="169" spans="1:20" s="27" customFormat="1" ht="21">
      <c r="A169" s="451" t="s">
        <v>309</v>
      </c>
      <c r="B169" s="449" t="s">
        <v>216</v>
      </c>
      <c r="C169" s="449" t="s">
        <v>310</v>
      </c>
      <c r="D169" s="466" t="s">
        <v>311</v>
      </c>
      <c r="E169" s="553" t="s">
        <v>31</v>
      </c>
      <c r="F169" s="451">
        <f t="shared" si="22"/>
        <v>6</v>
      </c>
      <c r="G169" s="452">
        <f t="shared" si="23"/>
        <v>20.43</v>
      </c>
      <c r="H169" s="451">
        <f t="shared" si="24"/>
        <v>24.85</v>
      </c>
      <c r="I169" s="451">
        <f t="shared" si="25"/>
        <v>149.1</v>
      </c>
      <c r="J169" s="508"/>
      <c r="K169" s="28">
        <v>6</v>
      </c>
      <c r="L169" s="28">
        <v>20.43</v>
      </c>
      <c r="M169" s="32"/>
      <c r="N169" s="32"/>
      <c r="O169" s="24"/>
      <c r="P169" s="24"/>
      <c r="Q169" s="24"/>
      <c r="R169" s="25"/>
      <c r="S169" s="26"/>
      <c r="T169" s="41"/>
    </row>
    <row r="170" spans="1:20" s="27" customFormat="1" ht="31.2">
      <c r="A170" s="451" t="s">
        <v>312</v>
      </c>
      <c r="B170" s="449" t="s">
        <v>216</v>
      </c>
      <c r="C170" s="449" t="s">
        <v>313</v>
      </c>
      <c r="D170" s="466" t="s">
        <v>314</v>
      </c>
      <c r="E170" s="553" t="s">
        <v>31</v>
      </c>
      <c r="F170" s="451">
        <f t="shared" si="22"/>
        <v>9</v>
      </c>
      <c r="G170" s="452">
        <f t="shared" si="23"/>
        <v>5.8339999999999996</v>
      </c>
      <c r="H170" s="451">
        <f t="shared" si="24"/>
        <v>7.09</v>
      </c>
      <c r="I170" s="451">
        <f t="shared" si="25"/>
        <v>63.81</v>
      </c>
      <c r="J170" s="508"/>
      <c r="K170" s="28">
        <v>9</v>
      </c>
      <c r="L170" s="28">
        <v>5.8339999999999996</v>
      </c>
      <c r="M170" s="32"/>
      <c r="N170" s="32"/>
      <c r="O170" s="24"/>
      <c r="P170" s="24"/>
      <c r="Q170" s="24"/>
      <c r="R170" s="25"/>
      <c r="S170" s="26"/>
      <c r="T170" s="41"/>
    </row>
    <row r="171" spans="1:20" s="27" customFormat="1" ht="31.2">
      <c r="A171" s="451" t="s">
        <v>315</v>
      </c>
      <c r="B171" s="449" t="s">
        <v>216</v>
      </c>
      <c r="C171" s="449" t="s">
        <v>316</v>
      </c>
      <c r="D171" s="466" t="s">
        <v>317</v>
      </c>
      <c r="E171" s="553" t="s">
        <v>31</v>
      </c>
      <c r="F171" s="451">
        <f t="shared" si="22"/>
        <v>8</v>
      </c>
      <c r="G171" s="452">
        <f t="shared" si="23"/>
        <v>4.83</v>
      </c>
      <c r="H171" s="451">
        <f t="shared" si="24"/>
        <v>5.87</v>
      </c>
      <c r="I171" s="451">
        <f t="shared" si="25"/>
        <v>46.96</v>
      </c>
      <c r="J171" s="508"/>
      <c r="K171" s="28">
        <v>8</v>
      </c>
      <c r="L171" s="28">
        <v>4.83</v>
      </c>
      <c r="M171" s="32"/>
      <c r="N171" s="32"/>
      <c r="O171" s="24"/>
      <c r="P171" s="24"/>
      <c r="Q171" s="24"/>
      <c r="R171" s="25"/>
      <c r="S171" s="26"/>
      <c r="T171" s="41"/>
    </row>
    <row r="172" spans="1:20" s="27" customFormat="1" ht="31.2">
      <c r="A172" s="451" t="s">
        <v>318</v>
      </c>
      <c r="B172" s="449" t="s">
        <v>216</v>
      </c>
      <c r="C172" s="449" t="s">
        <v>319</v>
      </c>
      <c r="D172" s="466" t="s">
        <v>320</v>
      </c>
      <c r="E172" s="553" t="s">
        <v>31</v>
      </c>
      <c r="F172" s="451">
        <f t="shared" si="22"/>
        <v>35</v>
      </c>
      <c r="G172" s="452">
        <f t="shared" si="23"/>
        <v>4.21</v>
      </c>
      <c r="H172" s="451">
        <f t="shared" si="24"/>
        <v>5.12</v>
      </c>
      <c r="I172" s="451">
        <f t="shared" si="25"/>
        <v>179.2</v>
      </c>
      <c r="J172" s="508"/>
      <c r="K172" s="28">
        <v>35</v>
      </c>
      <c r="L172" s="28">
        <v>4.21</v>
      </c>
      <c r="M172" s="32"/>
      <c r="N172" s="32"/>
      <c r="O172" s="24"/>
      <c r="P172" s="24"/>
      <c r="Q172" s="24"/>
      <c r="R172" s="25"/>
      <c r="S172" s="26"/>
      <c r="T172" s="41"/>
    </row>
    <row r="173" spans="1:20" s="27" customFormat="1" ht="31.2">
      <c r="A173" s="451" t="s">
        <v>321</v>
      </c>
      <c r="B173" s="449">
        <v>97883</v>
      </c>
      <c r="C173" s="449" t="s">
        <v>18</v>
      </c>
      <c r="D173" s="466" t="s">
        <v>322</v>
      </c>
      <c r="E173" s="553" t="s">
        <v>31</v>
      </c>
      <c r="F173" s="451">
        <f t="shared" si="22"/>
        <v>4</v>
      </c>
      <c r="G173" s="452">
        <f t="shared" si="23"/>
        <v>388.52</v>
      </c>
      <c r="H173" s="451">
        <f t="shared" si="24"/>
        <v>472.63</v>
      </c>
      <c r="I173" s="451">
        <f t="shared" si="25"/>
        <v>1890.52</v>
      </c>
      <c r="J173" s="508"/>
      <c r="K173" s="28">
        <v>4</v>
      </c>
      <c r="L173" s="28">
        <v>388.52</v>
      </c>
      <c r="M173" s="32"/>
      <c r="N173" s="32"/>
      <c r="O173" s="24"/>
      <c r="P173" s="24"/>
      <c r="Q173" s="24"/>
      <c r="R173" s="25"/>
      <c r="S173" s="26"/>
      <c r="T173" s="41"/>
    </row>
    <row r="174" spans="1:20" s="27" customFormat="1" ht="41.4">
      <c r="A174" s="451" t="s">
        <v>323</v>
      </c>
      <c r="B174" s="449">
        <v>101881</v>
      </c>
      <c r="C174" s="449" t="s">
        <v>18</v>
      </c>
      <c r="D174" s="466" t="s">
        <v>324</v>
      </c>
      <c r="E174" s="553" t="s">
        <v>31</v>
      </c>
      <c r="F174" s="451">
        <f t="shared" si="22"/>
        <v>1</v>
      </c>
      <c r="G174" s="452">
        <f t="shared" si="23"/>
        <v>1384.37</v>
      </c>
      <c r="H174" s="451">
        <f t="shared" si="24"/>
        <v>1684.08</v>
      </c>
      <c r="I174" s="451">
        <f t="shared" si="25"/>
        <v>1684.08</v>
      </c>
      <c r="J174" s="508"/>
      <c r="K174" s="28">
        <v>1</v>
      </c>
      <c r="L174" s="28">
        <v>1384.37</v>
      </c>
      <c r="M174" s="32"/>
      <c r="N174" s="32"/>
      <c r="O174" s="24"/>
      <c r="P174" s="24"/>
      <c r="Q174" s="24"/>
      <c r="R174" s="25"/>
      <c r="S174" s="26"/>
      <c r="T174" s="41"/>
    </row>
    <row r="175" spans="1:20" s="27" customFormat="1" ht="41.4">
      <c r="A175" s="451" t="s">
        <v>325</v>
      </c>
      <c r="B175" s="449">
        <v>101880</v>
      </c>
      <c r="C175" s="449" t="s">
        <v>18</v>
      </c>
      <c r="D175" s="466" t="s">
        <v>326</v>
      </c>
      <c r="E175" s="553" t="s">
        <v>31</v>
      </c>
      <c r="F175" s="451">
        <f t="shared" si="22"/>
        <v>2</v>
      </c>
      <c r="G175" s="452">
        <f t="shared" si="23"/>
        <v>955.12</v>
      </c>
      <c r="H175" s="451">
        <f t="shared" si="24"/>
        <v>1161.9000000000001</v>
      </c>
      <c r="I175" s="451">
        <f t="shared" si="25"/>
        <v>2323.8000000000002</v>
      </c>
      <c r="J175" s="508"/>
      <c r="K175" s="28">
        <v>2</v>
      </c>
      <c r="L175" s="28">
        <v>955.12</v>
      </c>
      <c r="M175" s="32"/>
      <c r="N175" s="32"/>
      <c r="O175" s="24"/>
      <c r="P175" s="24"/>
      <c r="Q175" s="24"/>
      <c r="R175" s="25"/>
      <c r="S175" s="26"/>
      <c r="T175" s="41"/>
    </row>
    <row r="176" spans="1:20" s="27" customFormat="1" ht="41.4">
      <c r="A176" s="451" t="s">
        <v>327</v>
      </c>
      <c r="B176" s="449">
        <v>101879</v>
      </c>
      <c r="C176" s="449" t="s">
        <v>18</v>
      </c>
      <c r="D176" s="466" t="s">
        <v>328</v>
      </c>
      <c r="E176" s="553" t="s">
        <v>31</v>
      </c>
      <c r="F176" s="451">
        <f t="shared" si="22"/>
        <v>1</v>
      </c>
      <c r="G176" s="452">
        <f t="shared" si="23"/>
        <v>830.64</v>
      </c>
      <c r="H176" s="451">
        <f t="shared" si="24"/>
        <v>1010.47</v>
      </c>
      <c r="I176" s="451">
        <f t="shared" si="25"/>
        <v>1010.47</v>
      </c>
      <c r="J176" s="508"/>
      <c r="K176" s="28">
        <v>1</v>
      </c>
      <c r="L176" s="28">
        <v>830.64</v>
      </c>
      <c r="M176" s="55"/>
      <c r="N176" s="55"/>
      <c r="O176" s="24"/>
      <c r="P176" s="24"/>
      <c r="Q176" s="24"/>
      <c r="R176" s="25"/>
      <c r="S176" s="26"/>
      <c r="T176" s="41"/>
    </row>
    <row r="177" spans="1:20" s="27" customFormat="1" ht="31.2">
      <c r="A177" s="451" t="s">
        <v>329</v>
      </c>
      <c r="B177" s="449">
        <v>91941</v>
      </c>
      <c r="C177" s="449" t="s">
        <v>18</v>
      </c>
      <c r="D177" s="466" t="s">
        <v>330</v>
      </c>
      <c r="E177" s="553" t="s">
        <v>31</v>
      </c>
      <c r="F177" s="451">
        <f t="shared" si="22"/>
        <v>24</v>
      </c>
      <c r="G177" s="452">
        <f t="shared" si="23"/>
        <v>8.2799999999999994</v>
      </c>
      <c r="H177" s="451">
        <f t="shared" si="24"/>
        <v>10.07</v>
      </c>
      <c r="I177" s="451">
        <f t="shared" si="25"/>
        <v>241.68</v>
      </c>
      <c r="J177" s="508"/>
      <c r="K177" s="28">
        <v>24</v>
      </c>
      <c r="L177" s="28">
        <v>8.2799999999999994</v>
      </c>
      <c r="M177" s="55"/>
      <c r="N177" s="55"/>
      <c r="O177" s="24"/>
      <c r="P177" s="24"/>
      <c r="Q177" s="24"/>
      <c r="R177" s="25"/>
      <c r="S177" s="26"/>
      <c r="T177" s="41"/>
    </row>
    <row r="178" spans="1:20" s="27" customFormat="1" ht="31.2">
      <c r="A178" s="451" t="s">
        <v>331</v>
      </c>
      <c r="B178" s="449">
        <v>91940</v>
      </c>
      <c r="C178" s="449" t="s">
        <v>18</v>
      </c>
      <c r="D178" s="466" t="s">
        <v>332</v>
      </c>
      <c r="E178" s="553" t="s">
        <v>31</v>
      </c>
      <c r="F178" s="451">
        <f t="shared" si="22"/>
        <v>23</v>
      </c>
      <c r="G178" s="452">
        <f t="shared" si="23"/>
        <v>12.15</v>
      </c>
      <c r="H178" s="451">
        <f t="shared" si="24"/>
        <v>14.78</v>
      </c>
      <c r="I178" s="451">
        <f t="shared" si="25"/>
        <v>339.94</v>
      </c>
      <c r="J178" s="508"/>
      <c r="K178" s="28">
        <v>23</v>
      </c>
      <c r="L178" s="28">
        <v>12.15</v>
      </c>
      <c r="M178" s="55"/>
      <c r="N178" s="55"/>
      <c r="O178" s="24"/>
      <c r="P178" s="24"/>
      <c r="Q178" s="24"/>
      <c r="R178" s="25"/>
      <c r="S178" s="26"/>
      <c r="T178" s="41"/>
    </row>
    <row r="179" spans="1:20" s="65" customFormat="1" ht="21">
      <c r="A179" s="451" t="s">
        <v>333</v>
      </c>
      <c r="B179" s="449">
        <v>91939</v>
      </c>
      <c r="C179" s="449" t="s">
        <v>18</v>
      </c>
      <c r="D179" s="466" t="s">
        <v>334</v>
      </c>
      <c r="E179" s="553" t="s">
        <v>31</v>
      </c>
      <c r="F179" s="451">
        <f t="shared" si="22"/>
        <v>6</v>
      </c>
      <c r="G179" s="452">
        <f t="shared" si="23"/>
        <v>22.47</v>
      </c>
      <c r="H179" s="451">
        <f t="shared" si="24"/>
        <v>27.33</v>
      </c>
      <c r="I179" s="451">
        <f t="shared" si="25"/>
        <v>163.98</v>
      </c>
      <c r="J179" s="508"/>
      <c r="K179" s="28">
        <v>6</v>
      </c>
      <c r="L179" s="28">
        <v>22.47</v>
      </c>
      <c r="M179" s="55"/>
      <c r="N179" s="55"/>
      <c r="O179" s="61"/>
      <c r="P179" s="61"/>
      <c r="Q179" s="62"/>
      <c r="R179" s="63"/>
      <c r="S179" s="64"/>
      <c r="T179" s="62"/>
    </row>
    <row r="180" spans="1:20" s="27" customFormat="1" ht="31.2">
      <c r="A180" s="451" t="s">
        <v>335</v>
      </c>
      <c r="B180" s="449">
        <v>91944</v>
      </c>
      <c r="C180" s="449" t="s">
        <v>18</v>
      </c>
      <c r="D180" s="466" t="s">
        <v>336</v>
      </c>
      <c r="E180" s="553" t="s">
        <v>31</v>
      </c>
      <c r="F180" s="451">
        <f t="shared" si="22"/>
        <v>2</v>
      </c>
      <c r="G180" s="452">
        <f t="shared" si="23"/>
        <v>11.44</v>
      </c>
      <c r="H180" s="451">
        <f t="shared" si="24"/>
        <v>13.91</v>
      </c>
      <c r="I180" s="451">
        <f t="shared" si="25"/>
        <v>27.82</v>
      </c>
      <c r="J180" s="508"/>
      <c r="K180" s="28">
        <v>2</v>
      </c>
      <c r="L180" s="28">
        <v>11.44</v>
      </c>
      <c r="M180" s="55"/>
      <c r="N180" s="55"/>
      <c r="O180" s="24"/>
      <c r="P180" s="24"/>
      <c r="Q180" s="24"/>
      <c r="R180" s="25"/>
      <c r="S180" s="26"/>
      <c r="T180" s="41"/>
    </row>
    <row r="181" spans="1:20" s="27" customFormat="1" ht="21">
      <c r="A181" s="451" t="s">
        <v>337</v>
      </c>
      <c r="B181" s="449">
        <v>91936</v>
      </c>
      <c r="C181" s="449" t="s">
        <v>18</v>
      </c>
      <c r="D181" s="466" t="s">
        <v>338</v>
      </c>
      <c r="E181" s="553" t="s">
        <v>339</v>
      </c>
      <c r="F181" s="451">
        <f t="shared" si="22"/>
        <v>30</v>
      </c>
      <c r="G181" s="452">
        <f t="shared" si="23"/>
        <v>11.04</v>
      </c>
      <c r="H181" s="451">
        <f t="shared" si="24"/>
        <v>13.43</v>
      </c>
      <c r="I181" s="451">
        <f t="shared" si="25"/>
        <v>402.9</v>
      </c>
      <c r="J181" s="508"/>
      <c r="K181" s="28">
        <v>30</v>
      </c>
      <c r="L181" s="28">
        <v>11.04</v>
      </c>
      <c r="M181" s="55"/>
      <c r="N181" s="55"/>
      <c r="O181" s="24"/>
      <c r="P181" s="24"/>
      <c r="Q181" s="24"/>
      <c r="R181" s="25"/>
      <c r="S181" s="26"/>
      <c r="T181" s="41"/>
    </row>
    <row r="182" spans="1:20" s="27" customFormat="1" ht="21">
      <c r="A182" s="451" t="s">
        <v>340</v>
      </c>
      <c r="B182" s="449">
        <v>101632</v>
      </c>
      <c r="C182" s="449" t="s">
        <v>18</v>
      </c>
      <c r="D182" s="466" t="s">
        <v>341</v>
      </c>
      <c r="E182" s="553" t="s">
        <v>31</v>
      </c>
      <c r="F182" s="451">
        <f t="shared" si="22"/>
        <v>3</v>
      </c>
      <c r="G182" s="452">
        <f t="shared" si="23"/>
        <v>44.89</v>
      </c>
      <c r="H182" s="451">
        <f t="shared" si="24"/>
        <v>54.6</v>
      </c>
      <c r="I182" s="451">
        <f t="shared" si="25"/>
        <v>163.80000000000001</v>
      </c>
      <c r="J182" s="508"/>
      <c r="K182" s="28">
        <v>3</v>
      </c>
      <c r="L182" s="28">
        <v>44.89</v>
      </c>
      <c r="M182" s="32"/>
      <c r="N182" s="32"/>
      <c r="O182" s="24"/>
      <c r="P182" s="24"/>
      <c r="Q182" s="24"/>
      <c r="R182" s="25"/>
      <c r="S182" s="26"/>
      <c r="T182" s="41"/>
    </row>
    <row r="183" spans="1:20" s="27" customFormat="1" ht="21">
      <c r="A183" s="451" t="s">
        <v>342</v>
      </c>
      <c r="B183" s="449">
        <v>97660</v>
      </c>
      <c r="C183" s="449" t="s">
        <v>18</v>
      </c>
      <c r="D183" s="466" t="s">
        <v>343</v>
      </c>
      <c r="E183" s="553" t="s">
        <v>31</v>
      </c>
      <c r="F183" s="451">
        <f t="shared" si="22"/>
        <v>29</v>
      </c>
      <c r="G183" s="452">
        <f t="shared" si="23"/>
        <v>0.48</v>
      </c>
      <c r="H183" s="451">
        <f t="shared" si="24"/>
        <v>0.57999999999999996</v>
      </c>
      <c r="I183" s="451">
        <f t="shared" si="25"/>
        <v>16.82</v>
      </c>
      <c r="J183" s="508"/>
      <c r="K183" s="28">
        <v>29</v>
      </c>
      <c r="L183" s="28">
        <v>0.48</v>
      </c>
      <c r="M183" s="32" t="s">
        <v>344</v>
      </c>
      <c r="N183" s="32"/>
      <c r="O183" s="24"/>
      <c r="P183" s="24"/>
      <c r="Q183" s="24"/>
      <c r="R183" s="25"/>
      <c r="S183" s="26"/>
      <c r="T183" s="41"/>
    </row>
    <row r="184" spans="1:20" s="27" customFormat="1" ht="21">
      <c r="A184" s="451" t="s">
        <v>345</v>
      </c>
      <c r="B184" s="449">
        <v>97661</v>
      </c>
      <c r="C184" s="449" t="s">
        <v>18</v>
      </c>
      <c r="D184" s="466" t="s">
        <v>346</v>
      </c>
      <c r="E184" s="553" t="s">
        <v>112</v>
      </c>
      <c r="F184" s="451">
        <f t="shared" si="22"/>
        <v>600</v>
      </c>
      <c r="G184" s="452">
        <f t="shared" si="23"/>
        <v>0.49</v>
      </c>
      <c r="H184" s="451">
        <f t="shared" si="24"/>
        <v>0.59</v>
      </c>
      <c r="I184" s="451">
        <f t="shared" si="25"/>
        <v>354</v>
      </c>
      <c r="J184" s="508"/>
      <c r="K184" s="28">
        <v>600</v>
      </c>
      <c r="L184" s="28">
        <v>0.49</v>
      </c>
      <c r="M184" s="32"/>
      <c r="N184" s="32"/>
      <c r="O184" s="24"/>
      <c r="P184" s="24"/>
      <c r="Q184" s="24"/>
      <c r="R184" s="25"/>
      <c r="S184" s="26"/>
      <c r="T184" s="41"/>
    </row>
    <row r="185" spans="1:20" s="27" customFormat="1" ht="21">
      <c r="A185" s="451" t="s">
        <v>347</v>
      </c>
      <c r="B185" s="449">
        <v>97665</v>
      </c>
      <c r="C185" s="449" t="s">
        <v>18</v>
      </c>
      <c r="D185" s="466" t="s">
        <v>348</v>
      </c>
      <c r="E185" s="553" t="s">
        <v>31</v>
      </c>
      <c r="F185" s="451">
        <f t="shared" si="22"/>
        <v>24</v>
      </c>
      <c r="G185" s="452">
        <f t="shared" si="23"/>
        <v>0.94</v>
      </c>
      <c r="H185" s="451">
        <f t="shared" si="24"/>
        <v>1.1399999999999999</v>
      </c>
      <c r="I185" s="451">
        <f t="shared" si="25"/>
        <v>27.36</v>
      </c>
      <c r="J185" s="508"/>
      <c r="K185" s="28">
        <v>24</v>
      </c>
      <c r="L185" s="28">
        <v>0.94</v>
      </c>
      <c r="M185" s="32"/>
      <c r="N185" s="32"/>
      <c r="O185" s="24"/>
      <c r="P185" s="24"/>
      <c r="Q185" s="24"/>
      <c r="R185" s="25"/>
      <c r="S185" s="26"/>
      <c r="T185" s="41"/>
    </row>
    <row r="186" spans="1:20" s="27" customFormat="1" ht="31.2">
      <c r="A186" s="451" t="s">
        <v>349</v>
      </c>
      <c r="B186" s="449">
        <v>91835</v>
      </c>
      <c r="C186" s="449" t="s">
        <v>18</v>
      </c>
      <c r="D186" s="466" t="s">
        <v>350</v>
      </c>
      <c r="E186" s="553" t="s">
        <v>112</v>
      </c>
      <c r="F186" s="451">
        <f t="shared" si="22"/>
        <v>60</v>
      </c>
      <c r="G186" s="452">
        <f t="shared" si="23"/>
        <v>9.34</v>
      </c>
      <c r="H186" s="451">
        <f t="shared" si="24"/>
        <v>11.36</v>
      </c>
      <c r="I186" s="451">
        <f t="shared" si="25"/>
        <v>681.6</v>
      </c>
      <c r="J186" s="508"/>
      <c r="K186" s="28">
        <v>60</v>
      </c>
      <c r="L186" s="28">
        <v>9.34</v>
      </c>
      <c r="M186" s="32"/>
      <c r="N186" s="32"/>
      <c r="O186" s="24"/>
      <c r="P186" s="24"/>
      <c r="Q186" s="24"/>
      <c r="R186" s="25"/>
      <c r="S186" s="26"/>
      <c r="T186" s="41"/>
    </row>
    <row r="187" spans="1:20" s="27" customFormat="1" ht="31.2">
      <c r="A187" s="451" t="s">
        <v>351</v>
      </c>
      <c r="B187" s="449">
        <v>93141</v>
      </c>
      <c r="C187" s="449" t="s">
        <v>18</v>
      </c>
      <c r="D187" s="466" t="s">
        <v>352</v>
      </c>
      <c r="E187" s="553" t="s">
        <v>31</v>
      </c>
      <c r="F187" s="451">
        <f t="shared" si="22"/>
        <v>2</v>
      </c>
      <c r="G187" s="452">
        <f t="shared" si="23"/>
        <v>150.5</v>
      </c>
      <c r="H187" s="451">
        <f t="shared" si="24"/>
        <v>183.08</v>
      </c>
      <c r="I187" s="451">
        <f t="shared" si="25"/>
        <v>366.16</v>
      </c>
      <c r="J187" s="508"/>
      <c r="K187" s="28">
        <v>2</v>
      </c>
      <c r="L187" s="28">
        <v>150.5</v>
      </c>
      <c r="M187" s="32"/>
      <c r="N187" s="32"/>
      <c r="O187" s="24"/>
      <c r="P187" s="24"/>
      <c r="Q187" s="24"/>
      <c r="R187" s="25"/>
      <c r="S187" s="26"/>
      <c r="T187" s="41"/>
    </row>
    <row r="188" spans="1:20" s="42" customFormat="1" ht="21">
      <c r="A188" s="451" t="s">
        <v>353</v>
      </c>
      <c r="B188" s="449">
        <v>89489</v>
      </c>
      <c r="C188" s="449" t="s">
        <v>18</v>
      </c>
      <c r="D188" s="466" t="s">
        <v>354</v>
      </c>
      <c r="E188" s="554" t="s">
        <v>31</v>
      </c>
      <c r="F188" s="452">
        <f t="shared" si="22"/>
        <v>4</v>
      </c>
      <c r="G188" s="452">
        <f t="shared" si="23"/>
        <v>7.89</v>
      </c>
      <c r="H188" s="451">
        <f t="shared" si="24"/>
        <v>9.59</v>
      </c>
      <c r="I188" s="451">
        <f t="shared" si="25"/>
        <v>38.36</v>
      </c>
      <c r="J188" s="508"/>
      <c r="K188" s="29">
        <v>4</v>
      </c>
      <c r="L188" s="28">
        <v>7.89</v>
      </c>
      <c r="M188" s="32"/>
      <c r="N188" s="32"/>
      <c r="O188" s="24"/>
      <c r="P188" s="24"/>
      <c r="Q188" s="24"/>
      <c r="R188" s="25"/>
      <c r="S188" s="41"/>
      <c r="T188" s="41"/>
    </row>
    <row r="189" spans="1:20" s="42" customFormat="1" ht="31.2">
      <c r="A189" s="451" t="s">
        <v>355</v>
      </c>
      <c r="B189" s="449">
        <v>89490</v>
      </c>
      <c r="C189" s="449" t="s">
        <v>18</v>
      </c>
      <c r="D189" s="466" t="s">
        <v>356</v>
      </c>
      <c r="E189" s="554" t="s">
        <v>31</v>
      </c>
      <c r="F189" s="452">
        <f t="shared" si="22"/>
        <v>4</v>
      </c>
      <c r="G189" s="452">
        <f t="shared" si="23"/>
        <v>6.95</v>
      </c>
      <c r="H189" s="451">
        <f t="shared" si="24"/>
        <v>8.4499999999999993</v>
      </c>
      <c r="I189" s="451">
        <f t="shared" si="25"/>
        <v>33.799999999999997</v>
      </c>
      <c r="J189" s="508"/>
      <c r="K189" s="29">
        <v>4</v>
      </c>
      <c r="L189" s="28">
        <v>6.95</v>
      </c>
      <c r="M189" s="32"/>
      <c r="N189" s="32"/>
      <c r="O189" s="24"/>
      <c r="P189" s="24"/>
      <c r="Q189" s="24"/>
      <c r="R189" s="25"/>
      <c r="S189" s="41"/>
      <c r="T189" s="41"/>
    </row>
    <row r="190" spans="1:20" s="42" customFormat="1" ht="31.2">
      <c r="A190" s="451" t="s">
        <v>357</v>
      </c>
      <c r="B190" s="449">
        <v>94971</v>
      </c>
      <c r="C190" s="449" t="s">
        <v>18</v>
      </c>
      <c r="D190" s="450" t="s">
        <v>358</v>
      </c>
      <c r="E190" s="554" t="s">
        <v>58</v>
      </c>
      <c r="F190" s="452">
        <f t="shared" si="22"/>
        <v>0.64</v>
      </c>
      <c r="G190" s="452">
        <f t="shared" si="23"/>
        <v>521.88</v>
      </c>
      <c r="H190" s="451">
        <f t="shared" si="24"/>
        <v>634.86</v>
      </c>
      <c r="I190" s="451">
        <f t="shared" si="25"/>
        <v>406.31</v>
      </c>
      <c r="J190" s="508"/>
      <c r="K190" s="29">
        <f>4*0.6*0.9*0.3</f>
        <v>0.64800000000000002</v>
      </c>
      <c r="L190" s="28">
        <v>521.88</v>
      </c>
      <c r="M190" s="32"/>
      <c r="N190" s="32"/>
      <c r="O190" s="24"/>
      <c r="P190" s="24"/>
      <c r="Q190" s="24"/>
      <c r="R190" s="25"/>
      <c r="S190" s="41"/>
      <c r="T190" s="41"/>
    </row>
    <row r="191" spans="1:20" s="47" customFormat="1">
      <c r="A191" s="527"/>
      <c r="B191" s="527"/>
      <c r="C191" s="527"/>
      <c r="D191" s="525" t="s">
        <v>35</v>
      </c>
      <c r="E191" s="527"/>
      <c r="F191" s="527"/>
      <c r="G191" s="527"/>
      <c r="H191" s="527"/>
      <c r="I191" s="527">
        <f>TRUNC(SUM(I127:I190),2)</f>
        <v>47466.99</v>
      </c>
      <c r="J191" s="508"/>
      <c r="K191" s="30"/>
      <c r="L191" s="16"/>
      <c r="M191" s="43"/>
      <c r="N191" s="43"/>
      <c r="O191" s="44"/>
      <c r="P191" s="44"/>
      <c r="Q191" s="44"/>
      <c r="R191" s="45"/>
      <c r="S191" s="46"/>
      <c r="T191" s="46"/>
    </row>
    <row r="192" spans="1:20" s="47" customFormat="1" ht="6.75" customHeight="1">
      <c r="A192" s="555"/>
      <c r="B192" s="555"/>
      <c r="C192" s="555"/>
      <c r="D192" s="556"/>
      <c r="E192" s="555"/>
      <c r="F192" s="555"/>
      <c r="G192" s="555"/>
      <c r="H192" s="555"/>
      <c r="I192" s="555"/>
      <c r="J192" s="508"/>
      <c r="K192" s="30"/>
      <c r="L192" s="16"/>
      <c r="M192" s="43"/>
      <c r="N192" s="43"/>
      <c r="O192" s="44"/>
      <c r="P192" s="44"/>
      <c r="Q192" s="44"/>
      <c r="R192" s="45"/>
      <c r="S192" s="46"/>
      <c r="T192" s="46"/>
    </row>
    <row r="193" spans="1:20" s="18" customFormat="1">
      <c r="A193" s="527" t="s">
        <v>359</v>
      </c>
      <c r="B193" s="527"/>
      <c r="C193" s="527"/>
      <c r="D193" s="525" t="s">
        <v>360</v>
      </c>
      <c r="E193" s="525"/>
      <c r="F193" s="525"/>
      <c r="G193" s="526"/>
      <c r="H193" s="525"/>
      <c r="I193" s="525"/>
      <c r="J193" s="508"/>
      <c r="K193" s="30"/>
      <c r="L193" s="16"/>
      <c r="M193" s="15"/>
      <c r="N193" s="15"/>
      <c r="O193" s="17"/>
      <c r="P193" s="17"/>
      <c r="Q193" s="17"/>
      <c r="R193" s="66"/>
      <c r="S193" s="17"/>
      <c r="T193" s="17"/>
    </row>
    <row r="194" spans="1:20" s="33" customFormat="1" ht="21">
      <c r="A194" s="451" t="s">
        <v>361</v>
      </c>
      <c r="B194" s="449" t="s">
        <v>24</v>
      </c>
      <c r="C194" s="449" t="s">
        <v>362</v>
      </c>
      <c r="D194" s="466" t="s">
        <v>252</v>
      </c>
      <c r="E194" s="553" t="s">
        <v>31</v>
      </c>
      <c r="F194" s="451">
        <f t="shared" ref="F194:F220" si="26">TRUNC(K194,2)</f>
        <v>2</v>
      </c>
      <c r="G194" s="452">
        <f t="shared" ref="G194:G220" si="27">L194</f>
        <v>74.53</v>
      </c>
      <c r="H194" s="451">
        <f t="shared" ref="H194:H220" si="28">TRUNC(L194*L$12,2)</f>
        <v>90.66</v>
      </c>
      <c r="I194" s="451">
        <f t="shared" ref="I194:I220" si="29">TRUNC(F194*H194,2)</f>
        <v>181.32</v>
      </c>
      <c r="J194" s="508"/>
      <c r="K194" s="28">
        <v>2</v>
      </c>
      <c r="L194" s="28">
        <v>74.53</v>
      </c>
      <c r="M194" s="32"/>
      <c r="N194" s="32"/>
      <c r="O194" s="24"/>
      <c r="P194" s="24"/>
      <c r="Q194" s="24"/>
      <c r="R194" s="25"/>
      <c r="S194" s="24"/>
      <c r="T194" s="24"/>
    </row>
    <row r="195" spans="1:20" s="27" customFormat="1" ht="31.2">
      <c r="A195" s="451" t="s">
        <v>363</v>
      </c>
      <c r="B195" s="449">
        <v>91944</v>
      </c>
      <c r="C195" s="449" t="s">
        <v>18</v>
      </c>
      <c r="D195" s="466" t="s">
        <v>336</v>
      </c>
      <c r="E195" s="553" t="s">
        <v>31</v>
      </c>
      <c r="F195" s="451">
        <f t="shared" si="26"/>
        <v>1</v>
      </c>
      <c r="G195" s="452">
        <f t="shared" si="27"/>
        <v>11.44</v>
      </c>
      <c r="H195" s="451">
        <f t="shared" si="28"/>
        <v>13.91</v>
      </c>
      <c r="I195" s="451">
        <f t="shared" si="29"/>
        <v>13.91</v>
      </c>
      <c r="J195" s="508"/>
      <c r="K195" s="28">
        <v>1</v>
      </c>
      <c r="L195" s="28">
        <v>11.44</v>
      </c>
      <c r="M195" s="32"/>
      <c r="N195" s="32"/>
      <c r="O195" s="26"/>
      <c r="P195" s="26"/>
      <c r="Q195" s="26"/>
      <c r="R195" s="67"/>
      <c r="S195" s="26"/>
      <c r="T195" s="26"/>
    </row>
    <row r="196" spans="1:20" s="33" customFormat="1" ht="31.2">
      <c r="A196" s="451" t="s">
        <v>364</v>
      </c>
      <c r="B196" s="449">
        <v>91941</v>
      </c>
      <c r="C196" s="449" t="s">
        <v>18</v>
      </c>
      <c r="D196" s="466" t="s">
        <v>330</v>
      </c>
      <c r="E196" s="553" t="s">
        <v>31</v>
      </c>
      <c r="F196" s="451">
        <f t="shared" si="26"/>
        <v>17</v>
      </c>
      <c r="G196" s="452">
        <f t="shared" si="27"/>
        <v>8.2799999999999994</v>
      </c>
      <c r="H196" s="451">
        <f t="shared" si="28"/>
        <v>10.07</v>
      </c>
      <c r="I196" s="451">
        <f t="shared" si="29"/>
        <v>171.19</v>
      </c>
      <c r="J196" s="508"/>
      <c r="K196" s="28">
        <v>17</v>
      </c>
      <c r="L196" s="28">
        <v>8.2799999999999994</v>
      </c>
      <c r="M196" s="32"/>
      <c r="N196" s="32"/>
      <c r="O196" s="24"/>
      <c r="P196" s="24"/>
      <c r="Q196" s="24"/>
      <c r="R196" s="25"/>
      <c r="S196" s="24"/>
      <c r="T196" s="24"/>
    </row>
    <row r="197" spans="1:20" s="33" customFormat="1" ht="31.2">
      <c r="A197" s="451" t="s">
        <v>365</v>
      </c>
      <c r="B197" s="449">
        <v>91940</v>
      </c>
      <c r="C197" s="449" t="s">
        <v>18</v>
      </c>
      <c r="D197" s="466" t="s">
        <v>332</v>
      </c>
      <c r="E197" s="553" t="s">
        <v>31</v>
      </c>
      <c r="F197" s="451">
        <f t="shared" si="26"/>
        <v>5</v>
      </c>
      <c r="G197" s="452">
        <f t="shared" si="27"/>
        <v>12.15</v>
      </c>
      <c r="H197" s="451">
        <f t="shared" si="28"/>
        <v>14.78</v>
      </c>
      <c r="I197" s="451">
        <f t="shared" si="29"/>
        <v>73.900000000000006</v>
      </c>
      <c r="J197" s="508"/>
      <c r="K197" s="28">
        <v>5</v>
      </c>
      <c r="L197" s="28">
        <v>12.15</v>
      </c>
      <c r="M197" s="32"/>
      <c r="N197" s="32"/>
      <c r="O197" s="24"/>
      <c r="P197" s="24"/>
      <c r="Q197" s="24"/>
      <c r="R197" s="25"/>
      <c r="S197" s="24"/>
      <c r="T197" s="24"/>
    </row>
    <row r="198" spans="1:20" s="27" customFormat="1" ht="21">
      <c r="A198" s="451" t="s">
        <v>366</v>
      </c>
      <c r="B198" s="449">
        <v>91939</v>
      </c>
      <c r="C198" s="449" t="s">
        <v>18</v>
      </c>
      <c r="D198" s="466" t="s">
        <v>334</v>
      </c>
      <c r="E198" s="553" t="s">
        <v>31</v>
      </c>
      <c r="F198" s="451">
        <f t="shared" si="26"/>
        <v>2</v>
      </c>
      <c r="G198" s="452">
        <f t="shared" si="27"/>
        <v>22.47</v>
      </c>
      <c r="H198" s="451">
        <f t="shared" si="28"/>
        <v>27.33</v>
      </c>
      <c r="I198" s="451">
        <f t="shared" si="29"/>
        <v>54.66</v>
      </c>
      <c r="J198" s="508"/>
      <c r="K198" s="28">
        <v>2</v>
      </c>
      <c r="L198" s="28">
        <v>22.47</v>
      </c>
      <c r="M198" s="32"/>
      <c r="N198" s="32"/>
      <c r="O198" s="26"/>
      <c r="P198" s="26"/>
      <c r="Q198" s="26"/>
      <c r="R198" s="67"/>
      <c r="S198" s="26"/>
      <c r="T198" s="26"/>
    </row>
    <row r="199" spans="1:20" s="27" customFormat="1" ht="31.2">
      <c r="A199" s="451" t="s">
        <v>367</v>
      </c>
      <c r="B199" s="449">
        <v>95781</v>
      </c>
      <c r="C199" s="449" t="s">
        <v>18</v>
      </c>
      <c r="D199" s="466" t="s">
        <v>368</v>
      </c>
      <c r="E199" s="553" t="s">
        <v>31</v>
      </c>
      <c r="F199" s="451">
        <f t="shared" si="26"/>
        <v>4</v>
      </c>
      <c r="G199" s="452">
        <f t="shared" si="27"/>
        <v>29.75</v>
      </c>
      <c r="H199" s="451">
        <f t="shared" si="28"/>
        <v>36.19</v>
      </c>
      <c r="I199" s="451">
        <f t="shared" si="29"/>
        <v>144.76</v>
      </c>
      <c r="J199" s="508"/>
      <c r="K199" s="28">
        <v>4</v>
      </c>
      <c r="L199" s="28">
        <v>29.75</v>
      </c>
      <c r="M199" s="32"/>
      <c r="N199" s="32"/>
      <c r="O199" s="26"/>
      <c r="P199" s="26"/>
      <c r="Q199" s="26"/>
      <c r="R199" s="67"/>
      <c r="S199" s="26"/>
      <c r="T199" s="26"/>
    </row>
    <row r="200" spans="1:20" s="27" customFormat="1" ht="21">
      <c r="A200" s="451" t="s">
        <v>369</v>
      </c>
      <c r="B200" s="449">
        <v>90444</v>
      </c>
      <c r="C200" s="449" t="s">
        <v>18</v>
      </c>
      <c r="D200" s="466" t="s">
        <v>239</v>
      </c>
      <c r="E200" s="553" t="s">
        <v>112</v>
      </c>
      <c r="F200" s="451">
        <f t="shared" si="26"/>
        <v>8</v>
      </c>
      <c r="G200" s="452">
        <f t="shared" si="27"/>
        <v>19.059999999999999</v>
      </c>
      <c r="H200" s="451">
        <f t="shared" si="28"/>
        <v>23.18</v>
      </c>
      <c r="I200" s="451">
        <f t="shared" si="29"/>
        <v>185.44</v>
      </c>
      <c r="J200" s="508"/>
      <c r="K200" s="28">
        <v>8</v>
      </c>
      <c r="L200" s="28">
        <v>19.059999999999999</v>
      </c>
      <c r="M200" s="32"/>
      <c r="N200" s="32"/>
      <c r="O200" s="26"/>
      <c r="P200" s="26"/>
      <c r="Q200" s="26"/>
      <c r="R200" s="67"/>
      <c r="S200" s="26"/>
      <c r="T200" s="26"/>
    </row>
    <row r="201" spans="1:20" s="27" customFormat="1" ht="21">
      <c r="A201" s="451" t="s">
        <v>370</v>
      </c>
      <c r="B201" s="449">
        <v>90447</v>
      </c>
      <c r="C201" s="449" t="s">
        <v>18</v>
      </c>
      <c r="D201" s="466" t="s">
        <v>241</v>
      </c>
      <c r="E201" s="553" t="s">
        <v>112</v>
      </c>
      <c r="F201" s="451">
        <f t="shared" si="26"/>
        <v>40</v>
      </c>
      <c r="G201" s="452">
        <f t="shared" si="27"/>
        <v>5.05</v>
      </c>
      <c r="H201" s="451">
        <f t="shared" si="28"/>
        <v>6.14</v>
      </c>
      <c r="I201" s="451">
        <f t="shared" si="29"/>
        <v>245.6</v>
      </c>
      <c r="J201" s="508"/>
      <c r="K201" s="28">
        <v>40</v>
      </c>
      <c r="L201" s="28">
        <v>5.05</v>
      </c>
      <c r="M201" s="32"/>
      <c r="N201" s="32"/>
      <c r="O201" s="26"/>
      <c r="P201" s="26"/>
      <c r="Q201" s="26"/>
      <c r="R201" s="67"/>
      <c r="S201" s="26"/>
      <c r="T201" s="26"/>
    </row>
    <row r="202" spans="1:20" s="27" customFormat="1" ht="31.2">
      <c r="A202" s="451" t="s">
        <v>371</v>
      </c>
      <c r="B202" s="449">
        <v>91854</v>
      </c>
      <c r="C202" s="449" t="s">
        <v>18</v>
      </c>
      <c r="D202" s="466" t="s">
        <v>245</v>
      </c>
      <c r="E202" s="553" t="s">
        <v>112</v>
      </c>
      <c r="F202" s="451">
        <f t="shared" si="26"/>
        <v>46.5</v>
      </c>
      <c r="G202" s="452">
        <f t="shared" si="27"/>
        <v>7.75</v>
      </c>
      <c r="H202" s="451">
        <f t="shared" si="28"/>
        <v>9.42</v>
      </c>
      <c r="I202" s="451">
        <f t="shared" si="29"/>
        <v>438.03</v>
      </c>
      <c r="J202" s="508"/>
      <c r="K202" s="28">
        <f>36+10.5</f>
        <v>46.5</v>
      </c>
      <c r="L202" s="28">
        <v>7.75</v>
      </c>
      <c r="M202" s="32"/>
      <c r="N202" s="32"/>
      <c r="O202" s="26"/>
      <c r="P202" s="26"/>
      <c r="Q202" s="26"/>
      <c r="R202" s="67"/>
      <c r="S202" s="26"/>
      <c r="T202" s="26"/>
    </row>
    <row r="203" spans="1:20" s="27" customFormat="1">
      <c r="A203" s="451" t="s">
        <v>372</v>
      </c>
      <c r="B203" s="449">
        <v>91871</v>
      </c>
      <c r="C203" s="449" t="s">
        <v>18</v>
      </c>
      <c r="D203" s="449" t="s">
        <v>247</v>
      </c>
      <c r="E203" s="553" t="s">
        <v>112</v>
      </c>
      <c r="F203" s="451">
        <f t="shared" si="26"/>
        <v>10.5</v>
      </c>
      <c r="G203" s="452">
        <f t="shared" si="27"/>
        <v>10.8</v>
      </c>
      <c r="H203" s="451">
        <f t="shared" si="28"/>
        <v>13.13</v>
      </c>
      <c r="I203" s="451">
        <f t="shared" si="29"/>
        <v>137.86000000000001</v>
      </c>
      <c r="J203" s="508"/>
      <c r="K203" s="28">
        <v>10.5</v>
      </c>
      <c r="L203" s="28">
        <v>10.8</v>
      </c>
      <c r="M203" s="32"/>
      <c r="N203" s="32"/>
      <c r="O203" s="26"/>
      <c r="P203" s="26"/>
      <c r="Q203" s="26"/>
      <c r="R203" s="67"/>
      <c r="S203" s="26"/>
      <c r="T203" s="26"/>
    </row>
    <row r="204" spans="1:20" s="27" customFormat="1" ht="31.2">
      <c r="A204" s="451" t="s">
        <v>373</v>
      </c>
      <c r="B204" s="449">
        <v>91835</v>
      </c>
      <c r="C204" s="449" t="s">
        <v>18</v>
      </c>
      <c r="D204" s="466" t="s">
        <v>350</v>
      </c>
      <c r="E204" s="553" t="s">
        <v>112</v>
      </c>
      <c r="F204" s="451">
        <f t="shared" si="26"/>
        <v>47</v>
      </c>
      <c r="G204" s="452">
        <f t="shared" si="27"/>
        <v>9.34</v>
      </c>
      <c r="H204" s="451">
        <f t="shared" si="28"/>
        <v>11.36</v>
      </c>
      <c r="I204" s="451">
        <f t="shared" si="29"/>
        <v>533.91999999999996</v>
      </c>
      <c r="J204" s="508"/>
      <c r="K204" s="28">
        <v>47</v>
      </c>
      <c r="L204" s="28">
        <v>9.34</v>
      </c>
      <c r="M204" s="32"/>
      <c r="N204" s="32"/>
      <c r="O204" s="26"/>
      <c r="P204" s="26"/>
      <c r="Q204" s="26"/>
      <c r="R204" s="67"/>
      <c r="S204" s="26"/>
      <c r="T204" s="26"/>
    </row>
    <row r="205" spans="1:20" s="27" customFormat="1" ht="21">
      <c r="A205" s="451" t="s">
        <v>374</v>
      </c>
      <c r="B205" s="449">
        <v>98307</v>
      </c>
      <c r="C205" s="449" t="s">
        <v>18</v>
      </c>
      <c r="D205" s="466" t="s">
        <v>375</v>
      </c>
      <c r="E205" s="553" t="s">
        <v>31</v>
      </c>
      <c r="F205" s="451">
        <f t="shared" si="26"/>
        <v>27</v>
      </c>
      <c r="G205" s="452">
        <f t="shared" si="27"/>
        <v>39.851999999999997</v>
      </c>
      <c r="H205" s="451">
        <f t="shared" si="28"/>
        <v>48.47</v>
      </c>
      <c r="I205" s="451">
        <f t="shared" si="29"/>
        <v>1308.69</v>
      </c>
      <c r="J205" s="508"/>
      <c r="K205" s="28">
        <v>27</v>
      </c>
      <c r="L205" s="28">
        <v>39.851999999999997</v>
      </c>
      <c r="M205" s="32"/>
      <c r="N205" s="32"/>
      <c r="O205" s="26"/>
      <c r="P205" s="26"/>
      <c r="Q205" s="26"/>
      <c r="R205" s="67"/>
      <c r="S205" s="26"/>
      <c r="T205" s="26"/>
    </row>
    <row r="206" spans="1:20" s="27" customFormat="1" ht="21">
      <c r="A206" s="451" t="s">
        <v>376</v>
      </c>
      <c r="B206" s="449">
        <v>98308</v>
      </c>
      <c r="C206" s="449" t="s">
        <v>18</v>
      </c>
      <c r="D206" s="466" t="s">
        <v>377</v>
      </c>
      <c r="E206" s="553" t="s">
        <v>31</v>
      </c>
      <c r="F206" s="451">
        <f t="shared" si="26"/>
        <v>2</v>
      </c>
      <c r="G206" s="452">
        <f t="shared" si="27"/>
        <v>25.78</v>
      </c>
      <c r="H206" s="451">
        <f t="shared" si="28"/>
        <v>31.36</v>
      </c>
      <c r="I206" s="451">
        <f t="shared" si="29"/>
        <v>62.72</v>
      </c>
      <c r="J206" s="508"/>
      <c r="K206" s="28">
        <v>2</v>
      </c>
      <c r="L206" s="28">
        <v>25.78</v>
      </c>
      <c r="M206" s="32"/>
      <c r="N206" s="32"/>
      <c r="O206" s="26"/>
      <c r="P206" s="26"/>
      <c r="Q206" s="26"/>
      <c r="R206" s="67"/>
      <c r="S206" s="26"/>
      <c r="T206" s="26"/>
    </row>
    <row r="207" spans="1:20" s="27" customFormat="1" ht="21">
      <c r="A207" s="451" t="s">
        <v>378</v>
      </c>
      <c r="B207" s="449">
        <v>98295</v>
      </c>
      <c r="C207" s="449" t="s">
        <v>18</v>
      </c>
      <c r="D207" s="466" t="s">
        <v>379</v>
      </c>
      <c r="E207" s="553" t="s">
        <v>112</v>
      </c>
      <c r="F207" s="451">
        <f t="shared" si="26"/>
        <v>638.77</v>
      </c>
      <c r="G207" s="452">
        <f t="shared" si="27"/>
        <v>5.38</v>
      </c>
      <c r="H207" s="451">
        <f t="shared" si="28"/>
        <v>6.54</v>
      </c>
      <c r="I207" s="451">
        <f t="shared" si="29"/>
        <v>4177.55</v>
      </c>
      <c r="J207" s="508"/>
      <c r="K207" s="28">
        <f>((9*13.5)+(13*7.9)+(6*21)+(6*11)+(24*5.5)+(5*6.5))*1.1</f>
        <v>638.7700000000001</v>
      </c>
      <c r="L207" s="28">
        <v>5.38</v>
      </c>
      <c r="M207" s="32"/>
      <c r="N207" s="32"/>
      <c r="O207" s="26"/>
      <c r="P207" s="26"/>
      <c r="Q207" s="26"/>
      <c r="R207" s="67"/>
      <c r="S207" s="26"/>
      <c r="T207" s="26"/>
    </row>
    <row r="208" spans="1:20" s="27" customFormat="1">
      <c r="A208" s="451" t="s">
        <v>380</v>
      </c>
      <c r="B208" s="449">
        <v>98301</v>
      </c>
      <c r="C208" s="449" t="s">
        <v>18</v>
      </c>
      <c r="D208" s="557" t="s">
        <v>381</v>
      </c>
      <c r="E208" s="553" t="s">
        <v>31</v>
      </c>
      <c r="F208" s="451">
        <f t="shared" si="26"/>
        <v>1</v>
      </c>
      <c r="G208" s="452">
        <f t="shared" si="27"/>
        <v>514.75</v>
      </c>
      <c r="H208" s="451">
        <f t="shared" si="28"/>
        <v>626.19000000000005</v>
      </c>
      <c r="I208" s="451">
        <f t="shared" si="29"/>
        <v>626.19000000000005</v>
      </c>
      <c r="J208" s="508"/>
      <c r="K208" s="28">
        <v>1</v>
      </c>
      <c r="L208" s="28">
        <v>514.75</v>
      </c>
      <c r="M208" s="32"/>
      <c r="N208" s="32"/>
      <c r="O208" s="26"/>
      <c r="P208" s="26"/>
      <c r="Q208" s="26"/>
      <c r="R208" s="67"/>
      <c r="S208" s="26"/>
      <c r="T208" s="26"/>
    </row>
    <row r="209" spans="1:20" s="27" customFormat="1" ht="21">
      <c r="A209" s="451" t="s">
        <v>382</v>
      </c>
      <c r="B209" s="449" t="s">
        <v>216</v>
      </c>
      <c r="C209" s="449" t="s">
        <v>383</v>
      </c>
      <c r="D209" s="466" t="s">
        <v>384</v>
      </c>
      <c r="E209" s="553" t="s">
        <v>31</v>
      </c>
      <c r="F209" s="451">
        <f t="shared" si="26"/>
        <v>1</v>
      </c>
      <c r="G209" s="452">
        <f t="shared" si="27"/>
        <v>657.42</v>
      </c>
      <c r="H209" s="451">
        <f t="shared" si="28"/>
        <v>799.75</v>
      </c>
      <c r="I209" s="451">
        <f t="shared" si="29"/>
        <v>799.75</v>
      </c>
      <c r="J209" s="508"/>
      <c r="K209" s="28">
        <v>1</v>
      </c>
      <c r="L209" s="28">
        <v>657.42</v>
      </c>
      <c r="M209" s="32"/>
      <c r="N209" s="32"/>
      <c r="O209" s="26"/>
      <c r="P209" s="26"/>
      <c r="Q209" s="26"/>
      <c r="R209" s="67"/>
      <c r="S209" s="26"/>
      <c r="T209" s="26"/>
    </row>
    <row r="210" spans="1:20" s="27" customFormat="1" ht="21">
      <c r="A210" s="451" t="s">
        <v>385</v>
      </c>
      <c r="B210" s="558" t="s">
        <v>216</v>
      </c>
      <c r="C210" s="449" t="s">
        <v>386</v>
      </c>
      <c r="D210" s="450" t="s">
        <v>387</v>
      </c>
      <c r="E210" s="553" t="s">
        <v>31</v>
      </c>
      <c r="F210" s="451">
        <f t="shared" si="26"/>
        <v>1</v>
      </c>
      <c r="G210" s="452">
        <f t="shared" si="27"/>
        <v>47.48</v>
      </c>
      <c r="H210" s="451">
        <f t="shared" si="28"/>
        <v>57.75</v>
      </c>
      <c r="I210" s="451">
        <f t="shared" si="29"/>
        <v>57.75</v>
      </c>
      <c r="J210" s="508"/>
      <c r="K210" s="28">
        <v>1</v>
      </c>
      <c r="L210" s="28">
        <v>47.48</v>
      </c>
      <c r="M210" s="32"/>
      <c r="N210" s="32"/>
      <c r="O210" s="26"/>
      <c r="P210" s="26"/>
      <c r="Q210" s="26"/>
      <c r="R210" s="67"/>
      <c r="S210" s="26"/>
      <c r="T210" s="26"/>
    </row>
    <row r="211" spans="1:20" s="27" customFormat="1" ht="20.399999999999999">
      <c r="A211" s="451" t="s">
        <v>388</v>
      </c>
      <c r="B211" s="558" t="s">
        <v>216</v>
      </c>
      <c r="C211" s="449" t="s">
        <v>389</v>
      </c>
      <c r="D211" s="559" t="s">
        <v>390</v>
      </c>
      <c r="E211" s="553" t="s">
        <v>31</v>
      </c>
      <c r="F211" s="451">
        <f t="shared" si="26"/>
        <v>1</v>
      </c>
      <c r="G211" s="452">
        <f t="shared" si="27"/>
        <v>191.07</v>
      </c>
      <c r="H211" s="451">
        <f t="shared" si="28"/>
        <v>232.43</v>
      </c>
      <c r="I211" s="451">
        <f t="shared" si="29"/>
        <v>232.43</v>
      </c>
      <c r="J211" s="508"/>
      <c r="K211" s="28">
        <v>1</v>
      </c>
      <c r="L211" s="28">
        <v>191.07</v>
      </c>
      <c r="M211" s="32"/>
      <c r="N211" s="32"/>
      <c r="O211" s="26"/>
      <c r="P211" s="26"/>
      <c r="Q211" s="26"/>
      <c r="R211" s="67"/>
      <c r="S211" s="26"/>
      <c r="T211" s="26"/>
    </row>
    <row r="212" spans="1:20" s="27" customFormat="1" ht="20.399999999999999">
      <c r="A212" s="451" t="s">
        <v>391</v>
      </c>
      <c r="B212" s="558" t="s">
        <v>216</v>
      </c>
      <c r="C212" s="449" t="s">
        <v>392</v>
      </c>
      <c r="D212" s="559" t="s">
        <v>393</v>
      </c>
      <c r="E212" s="553" t="s">
        <v>31</v>
      </c>
      <c r="F212" s="451">
        <f t="shared" si="26"/>
        <v>18</v>
      </c>
      <c r="G212" s="452">
        <f t="shared" si="27"/>
        <v>15.24</v>
      </c>
      <c r="H212" s="451">
        <f t="shared" si="28"/>
        <v>18.53</v>
      </c>
      <c r="I212" s="451">
        <f t="shared" si="29"/>
        <v>333.54</v>
      </c>
      <c r="J212" s="508"/>
      <c r="K212" s="28">
        <v>18</v>
      </c>
      <c r="L212" s="28">
        <v>15.24</v>
      </c>
      <c r="M212" s="32"/>
      <c r="N212" s="32"/>
      <c r="O212" s="26"/>
      <c r="P212" s="26"/>
      <c r="Q212" s="26"/>
      <c r="R212" s="67"/>
      <c r="S212" s="26"/>
      <c r="T212" s="26"/>
    </row>
    <row r="213" spans="1:20" s="27" customFormat="1" ht="20.399999999999999">
      <c r="A213" s="451" t="s">
        <v>394</v>
      </c>
      <c r="B213" s="558" t="s">
        <v>216</v>
      </c>
      <c r="C213" s="449" t="s">
        <v>395</v>
      </c>
      <c r="D213" s="559" t="s">
        <v>396</v>
      </c>
      <c r="E213" s="553" t="s">
        <v>31</v>
      </c>
      <c r="F213" s="451">
        <f t="shared" si="26"/>
        <v>7</v>
      </c>
      <c r="G213" s="452">
        <f t="shared" si="27"/>
        <v>20.41</v>
      </c>
      <c r="H213" s="451">
        <f t="shared" si="28"/>
        <v>24.82</v>
      </c>
      <c r="I213" s="451">
        <f t="shared" si="29"/>
        <v>173.74</v>
      </c>
      <c r="J213" s="508"/>
      <c r="K213" s="28">
        <v>7</v>
      </c>
      <c r="L213" s="28">
        <v>20.41</v>
      </c>
      <c r="M213" s="32"/>
      <c r="N213" s="32"/>
      <c r="O213" s="26"/>
      <c r="P213" s="26"/>
      <c r="Q213" s="24"/>
      <c r="R213" s="25"/>
      <c r="S213" s="26"/>
      <c r="T213" s="41"/>
    </row>
    <row r="214" spans="1:20" s="27" customFormat="1" ht="21">
      <c r="A214" s="451" t="s">
        <v>397</v>
      </c>
      <c r="B214" s="558" t="s">
        <v>216</v>
      </c>
      <c r="C214" s="449" t="s">
        <v>398</v>
      </c>
      <c r="D214" s="450" t="s">
        <v>399</v>
      </c>
      <c r="E214" s="553" t="s">
        <v>31</v>
      </c>
      <c r="F214" s="451">
        <f t="shared" si="26"/>
        <v>27</v>
      </c>
      <c r="G214" s="452">
        <f t="shared" si="27"/>
        <v>3.11</v>
      </c>
      <c r="H214" s="451">
        <f t="shared" si="28"/>
        <v>3.78</v>
      </c>
      <c r="I214" s="451">
        <f t="shared" si="29"/>
        <v>102.06</v>
      </c>
      <c r="J214" s="508"/>
      <c r="K214" s="28">
        <v>27</v>
      </c>
      <c r="L214" s="28">
        <v>3.11</v>
      </c>
      <c r="M214" s="32"/>
      <c r="N214" s="32"/>
      <c r="O214" s="24"/>
      <c r="P214" s="24"/>
      <c r="Q214" s="24"/>
      <c r="R214" s="25"/>
      <c r="S214" s="26"/>
      <c r="T214" s="41"/>
    </row>
    <row r="215" spans="1:20" s="27" customFormat="1" ht="31.2">
      <c r="A215" s="451" t="s">
        <v>400</v>
      </c>
      <c r="B215" s="449">
        <v>97883</v>
      </c>
      <c r="C215" s="449" t="s">
        <v>18</v>
      </c>
      <c r="D215" s="466" t="s">
        <v>322</v>
      </c>
      <c r="E215" s="553" t="s">
        <v>31</v>
      </c>
      <c r="F215" s="451">
        <f t="shared" si="26"/>
        <v>2</v>
      </c>
      <c r="G215" s="452">
        <f t="shared" si="27"/>
        <v>388.52</v>
      </c>
      <c r="H215" s="451">
        <f t="shared" si="28"/>
        <v>472.63</v>
      </c>
      <c r="I215" s="451">
        <f t="shared" si="29"/>
        <v>945.26</v>
      </c>
      <c r="J215" s="508"/>
      <c r="K215" s="28">
        <v>2</v>
      </c>
      <c r="L215" s="28">
        <v>388.52</v>
      </c>
      <c r="M215" s="32"/>
      <c r="N215" s="32"/>
      <c r="O215" s="24"/>
      <c r="P215" s="24"/>
      <c r="Q215" s="24"/>
      <c r="R215" s="25"/>
      <c r="S215" s="26"/>
      <c r="T215" s="41"/>
    </row>
    <row r="216" spans="1:20" s="27" customFormat="1" ht="31.2">
      <c r="A216" s="451" t="s">
        <v>401</v>
      </c>
      <c r="B216" s="449">
        <v>91857</v>
      </c>
      <c r="C216" s="449" t="s">
        <v>18</v>
      </c>
      <c r="D216" s="466" t="s">
        <v>402</v>
      </c>
      <c r="E216" s="553" t="s">
        <v>112</v>
      </c>
      <c r="F216" s="451">
        <f t="shared" si="26"/>
        <v>15</v>
      </c>
      <c r="G216" s="452">
        <f t="shared" si="27"/>
        <v>12.94</v>
      </c>
      <c r="H216" s="451">
        <f t="shared" si="28"/>
        <v>15.74</v>
      </c>
      <c r="I216" s="451">
        <f t="shared" si="29"/>
        <v>236.1</v>
      </c>
      <c r="J216" s="508"/>
      <c r="K216" s="28">
        <v>15</v>
      </c>
      <c r="L216" s="28">
        <v>12.94</v>
      </c>
      <c r="M216" s="32"/>
      <c r="N216" s="32"/>
      <c r="O216" s="24"/>
      <c r="P216" s="24"/>
      <c r="Q216" s="24"/>
      <c r="R216" s="25"/>
      <c r="S216" s="26"/>
      <c r="T216" s="41"/>
    </row>
    <row r="217" spans="1:20" s="27" customFormat="1" ht="31.2">
      <c r="A217" s="451" t="s">
        <v>403</v>
      </c>
      <c r="B217" s="449">
        <v>91884</v>
      </c>
      <c r="C217" s="449" t="s">
        <v>18</v>
      </c>
      <c r="D217" s="466" t="s">
        <v>404</v>
      </c>
      <c r="E217" s="553" t="s">
        <v>31</v>
      </c>
      <c r="F217" s="451">
        <f t="shared" si="26"/>
        <v>18</v>
      </c>
      <c r="G217" s="452">
        <f t="shared" si="27"/>
        <v>7.11</v>
      </c>
      <c r="H217" s="451">
        <f t="shared" si="28"/>
        <v>8.64</v>
      </c>
      <c r="I217" s="451">
        <f t="shared" si="29"/>
        <v>155.52000000000001</v>
      </c>
      <c r="J217" s="508"/>
      <c r="K217" s="28">
        <v>18</v>
      </c>
      <c r="L217" s="28">
        <v>7.11</v>
      </c>
      <c r="M217" s="32"/>
      <c r="N217" s="32"/>
      <c r="O217" s="24"/>
      <c r="P217" s="24"/>
      <c r="Q217" s="24"/>
      <c r="R217" s="25"/>
      <c r="S217" s="26"/>
      <c r="T217" s="41"/>
    </row>
    <row r="218" spans="1:20" s="27" customFormat="1" ht="21">
      <c r="A218" s="451" t="s">
        <v>405</v>
      </c>
      <c r="B218" s="558" t="s">
        <v>216</v>
      </c>
      <c r="C218" s="449" t="s">
        <v>406</v>
      </c>
      <c r="D218" s="466" t="s">
        <v>407</v>
      </c>
      <c r="E218" s="553" t="s">
        <v>112</v>
      </c>
      <c r="F218" s="451">
        <f t="shared" si="26"/>
        <v>18</v>
      </c>
      <c r="G218" s="452">
        <f t="shared" si="27"/>
        <v>130.91</v>
      </c>
      <c r="H218" s="451">
        <f t="shared" si="28"/>
        <v>159.25</v>
      </c>
      <c r="I218" s="451">
        <f t="shared" si="29"/>
        <v>2866.5</v>
      </c>
      <c r="J218" s="508"/>
      <c r="K218" s="28">
        <v>18</v>
      </c>
      <c r="L218" s="28">
        <v>130.91</v>
      </c>
      <c r="M218" s="32"/>
      <c r="N218" s="32"/>
      <c r="O218" s="24"/>
      <c r="P218" s="24"/>
      <c r="Q218" s="24"/>
      <c r="R218" s="25"/>
      <c r="S218" s="26"/>
      <c r="T218" s="41"/>
    </row>
    <row r="219" spans="1:20" s="27" customFormat="1" ht="41.4">
      <c r="A219" s="451" t="s">
        <v>408</v>
      </c>
      <c r="B219" s="558">
        <v>96563</v>
      </c>
      <c r="C219" s="449" t="s">
        <v>18</v>
      </c>
      <c r="D219" s="466" t="s">
        <v>409</v>
      </c>
      <c r="E219" s="553" t="s">
        <v>31</v>
      </c>
      <c r="F219" s="451">
        <f t="shared" si="26"/>
        <v>11</v>
      </c>
      <c r="G219" s="452">
        <f t="shared" si="27"/>
        <v>25.64</v>
      </c>
      <c r="H219" s="451">
        <f t="shared" si="28"/>
        <v>31.19</v>
      </c>
      <c r="I219" s="451">
        <f t="shared" si="29"/>
        <v>343.09</v>
      </c>
      <c r="J219" s="508"/>
      <c r="K219" s="28">
        <v>11</v>
      </c>
      <c r="L219" s="28">
        <v>25.64</v>
      </c>
      <c r="M219" s="32"/>
      <c r="N219" s="32"/>
      <c r="O219" s="24"/>
      <c r="P219" s="24"/>
      <c r="Q219" s="24"/>
      <c r="R219" s="25"/>
      <c r="S219" s="26"/>
      <c r="T219" s="41"/>
    </row>
    <row r="220" spans="1:20" s="27" customFormat="1" ht="31.2">
      <c r="A220" s="451" t="s">
        <v>410</v>
      </c>
      <c r="B220" s="449" t="s">
        <v>216</v>
      </c>
      <c r="C220" s="449" t="s">
        <v>411</v>
      </c>
      <c r="D220" s="466" t="s">
        <v>412</v>
      </c>
      <c r="E220" s="553" t="s">
        <v>112</v>
      </c>
      <c r="F220" s="451">
        <f t="shared" si="26"/>
        <v>4</v>
      </c>
      <c r="G220" s="452">
        <f t="shared" si="27"/>
        <v>20.64</v>
      </c>
      <c r="H220" s="451">
        <f t="shared" si="28"/>
        <v>25.1</v>
      </c>
      <c r="I220" s="451">
        <f t="shared" si="29"/>
        <v>100.4</v>
      </c>
      <c r="J220" s="508"/>
      <c r="K220" s="28">
        <v>4</v>
      </c>
      <c r="L220" s="28">
        <v>20.64</v>
      </c>
      <c r="M220" s="32"/>
      <c r="N220" s="32"/>
      <c r="O220" s="24"/>
      <c r="P220" s="24"/>
      <c r="Q220" s="24"/>
      <c r="R220" s="25"/>
      <c r="S220" s="26"/>
      <c r="T220" s="41"/>
    </row>
    <row r="221" spans="1:20" s="47" customFormat="1">
      <c r="A221" s="527"/>
      <c r="B221" s="527"/>
      <c r="C221" s="527"/>
      <c r="D221" s="525" t="s">
        <v>35</v>
      </c>
      <c r="E221" s="527"/>
      <c r="F221" s="527"/>
      <c r="G221" s="527"/>
      <c r="H221" s="527"/>
      <c r="I221" s="527">
        <f>TRUNC(SUM(I194:I220),2)</f>
        <v>14701.88</v>
      </c>
      <c r="J221" s="508"/>
      <c r="K221" s="30"/>
      <c r="L221" s="16"/>
      <c r="M221" s="43"/>
      <c r="N221" s="43"/>
      <c r="O221" s="44"/>
      <c r="P221" s="44"/>
      <c r="Q221" s="44"/>
      <c r="R221" s="45"/>
      <c r="S221" s="46"/>
      <c r="T221" s="46"/>
    </row>
    <row r="222" spans="1:20" s="47" customFormat="1" ht="7.5" customHeight="1">
      <c r="A222" s="551"/>
      <c r="B222" s="552"/>
      <c r="C222" s="552"/>
      <c r="D222" s="537"/>
      <c r="E222" s="538"/>
      <c r="F222" s="535"/>
      <c r="G222" s="535"/>
      <c r="H222" s="533"/>
      <c r="I222" s="538"/>
      <c r="J222" s="508"/>
      <c r="K222" s="30"/>
      <c r="L222" s="16"/>
      <c r="M222" s="43"/>
      <c r="N222" s="43"/>
      <c r="O222" s="44"/>
      <c r="P222" s="44"/>
      <c r="Q222" s="44"/>
      <c r="R222" s="45"/>
      <c r="S222" s="46"/>
      <c r="T222" s="46"/>
    </row>
    <row r="223" spans="1:20" s="18" customFormat="1">
      <c r="A223" s="527" t="s">
        <v>413</v>
      </c>
      <c r="B223" s="527"/>
      <c r="C223" s="527"/>
      <c r="D223" s="525" t="s">
        <v>414</v>
      </c>
      <c r="E223" s="525"/>
      <c r="F223" s="527"/>
      <c r="G223" s="527"/>
      <c r="H223" s="525"/>
      <c r="I223" s="525"/>
      <c r="J223" s="508"/>
      <c r="K223" s="48"/>
      <c r="L223" s="29"/>
      <c r="M223" s="1"/>
      <c r="N223" s="1"/>
      <c r="O223" s="3"/>
      <c r="P223" s="3"/>
      <c r="Q223" s="3"/>
      <c r="R223" s="4"/>
      <c r="S223" s="17"/>
      <c r="T223" s="5"/>
    </row>
    <row r="224" spans="1:20" s="18" customFormat="1">
      <c r="A224" s="527" t="s">
        <v>415</v>
      </c>
      <c r="B224" s="527"/>
      <c r="C224" s="527"/>
      <c r="D224" s="547" t="s">
        <v>416</v>
      </c>
      <c r="E224" s="527"/>
      <c r="F224" s="527"/>
      <c r="G224" s="527"/>
      <c r="H224" s="527"/>
      <c r="I224" s="527"/>
      <c r="J224" s="508"/>
      <c r="K224" s="48"/>
      <c r="L224" s="29"/>
      <c r="M224" s="1"/>
      <c r="N224" s="1"/>
      <c r="O224" s="3"/>
      <c r="P224" s="3"/>
      <c r="Q224" s="3"/>
      <c r="R224" s="4"/>
      <c r="S224" s="17"/>
      <c r="T224" s="5"/>
    </row>
    <row r="225" spans="1:20" s="27" customFormat="1" ht="21">
      <c r="A225" s="451" t="s">
        <v>417</v>
      </c>
      <c r="B225" s="449">
        <v>90447</v>
      </c>
      <c r="C225" s="449" t="s">
        <v>18</v>
      </c>
      <c r="D225" s="466" t="s">
        <v>241</v>
      </c>
      <c r="E225" s="451" t="s">
        <v>112</v>
      </c>
      <c r="F225" s="451">
        <v>35</v>
      </c>
      <c r="G225" s="452">
        <f t="shared" ref="G225:G256" si="30">L225</f>
        <v>5.05</v>
      </c>
      <c r="H225" s="451">
        <f t="shared" ref="H225:H256" si="31">TRUNC(L225*L$12,2)</f>
        <v>6.14</v>
      </c>
      <c r="I225" s="451">
        <f t="shared" ref="I225:I256" si="32">TRUNC(F225*H225,2)</f>
        <v>214.9</v>
      </c>
      <c r="J225" s="508"/>
      <c r="K225" s="28">
        <f>11*3</f>
        <v>33</v>
      </c>
      <c r="L225" s="29">
        <v>5.05</v>
      </c>
      <c r="M225" s="55"/>
      <c r="N225" s="55"/>
      <c r="O225" s="24"/>
      <c r="P225" s="24"/>
      <c r="Q225" s="24"/>
      <c r="R225" s="25"/>
      <c r="S225" s="26"/>
      <c r="T225" s="41"/>
    </row>
    <row r="226" spans="1:20" s="65" customFormat="1" ht="31.2">
      <c r="A226" s="451" t="s">
        <v>418</v>
      </c>
      <c r="B226" s="449" t="s">
        <v>419</v>
      </c>
      <c r="C226" s="449" t="s">
        <v>18</v>
      </c>
      <c r="D226" s="466" t="s">
        <v>420</v>
      </c>
      <c r="E226" s="451" t="s">
        <v>31</v>
      </c>
      <c r="F226" s="451">
        <f t="shared" ref="F226:F257" si="33">TRUNC(K226,2)</f>
        <v>3</v>
      </c>
      <c r="G226" s="452">
        <f t="shared" si="30"/>
        <v>320.27</v>
      </c>
      <c r="H226" s="451">
        <f t="shared" si="31"/>
        <v>389.6</v>
      </c>
      <c r="I226" s="451">
        <f t="shared" si="32"/>
        <v>1168.8</v>
      </c>
      <c r="J226" s="508"/>
      <c r="K226" s="28">
        <v>3</v>
      </c>
      <c r="L226" s="29">
        <v>320.27</v>
      </c>
      <c r="M226" s="55"/>
      <c r="N226" s="55"/>
      <c r="O226" s="62"/>
      <c r="P226" s="62"/>
      <c r="Q226" s="62"/>
      <c r="R226" s="63"/>
      <c r="S226" s="64"/>
      <c r="T226" s="62"/>
    </row>
    <row r="227" spans="1:20" s="65" customFormat="1" ht="21">
      <c r="A227" s="451" t="s">
        <v>421</v>
      </c>
      <c r="B227" s="449" t="s">
        <v>24</v>
      </c>
      <c r="C227" s="449" t="s">
        <v>422</v>
      </c>
      <c r="D227" s="450" t="s">
        <v>423</v>
      </c>
      <c r="E227" s="546" t="s">
        <v>31</v>
      </c>
      <c r="F227" s="451">
        <f t="shared" si="33"/>
        <v>1</v>
      </c>
      <c r="G227" s="452">
        <f t="shared" si="30"/>
        <v>196</v>
      </c>
      <c r="H227" s="451">
        <f t="shared" si="31"/>
        <v>238.43</v>
      </c>
      <c r="I227" s="451">
        <f t="shared" si="32"/>
        <v>238.43</v>
      </c>
      <c r="J227" s="508"/>
      <c r="K227" s="29">
        <v>1</v>
      </c>
      <c r="L227" s="29">
        <v>196</v>
      </c>
      <c r="M227" s="55"/>
      <c r="N227" s="55"/>
      <c r="O227" s="62"/>
      <c r="P227" s="62"/>
      <c r="Q227" s="62"/>
      <c r="R227" s="63"/>
      <c r="S227" s="64"/>
      <c r="T227" s="62"/>
    </row>
    <row r="228" spans="1:20" s="65" customFormat="1" ht="21">
      <c r="A228" s="451" t="s">
        <v>424</v>
      </c>
      <c r="B228" s="449">
        <v>86906</v>
      </c>
      <c r="C228" s="449" t="s">
        <v>18</v>
      </c>
      <c r="D228" s="466" t="s">
        <v>425</v>
      </c>
      <c r="E228" s="451" t="s">
        <v>31</v>
      </c>
      <c r="F228" s="451">
        <f t="shared" si="33"/>
        <v>4</v>
      </c>
      <c r="G228" s="452">
        <f t="shared" si="30"/>
        <v>72.37</v>
      </c>
      <c r="H228" s="451">
        <f t="shared" si="31"/>
        <v>88.03</v>
      </c>
      <c r="I228" s="451">
        <f t="shared" si="32"/>
        <v>352.12</v>
      </c>
      <c r="J228" s="508"/>
      <c r="K228" s="28">
        <v>4</v>
      </c>
      <c r="L228" s="29">
        <v>72.37</v>
      </c>
      <c r="M228" s="55"/>
      <c r="N228" s="55"/>
      <c r="O228" s="62"/>
      <c r="P228" s="62"/>
      <c r="Q228" s="62"/>
      <c r="R228" s="63"/>
      <c r="S228" s="64"/>
      <c r="T228" s="62"/>
    </row>
    <row r="229" spans="1:20" s="65" customFormat="1" ht="31.2">
      <c r="A229" s="451" t="s">
        <v>426</v>
      </c>
      <c r="B229" s="449">
        <v>86909</v>
      </c>
      <c r="C229" s="449" t="s">
        <v>18</v>
      </c>
      <c r="D229" s="466" t="s">
        <v>427</v>
      </c>
      <c r="E229" s="451" t="s">
        <v>31</v>
      </c>
      <c r="F229" s="451">
        <f t="shared" si="33"/>
        <v>1</v>
      </c>
      <c r="G229" s="452">
        <f t="shared" si="30"/>
        <v>125.67</v>
      </c>
      <c r="H229" s="451">
        <f t="shared" si="31"/>
        <v>152.87</v>
      </c>
      <c r="I229" s="451">
        <f t="shared" si="32"/>
        <v>152.87</v>
      </c>
      <c r="J229" s="508"/>
      <c r="K229" s="28">
        <v>1</v>
      </c>
      <c r="L229" s="29">
        <v>125.67</v>
      </c>
      <c r="M229" s="55"/>
      <c r="N229" s="55"/>
      <c r="O229" s="62"/>
      <c r="P229" s="62"/>
      <c r="Q229" s="62"/>
      <c r="R229" s="63"/>
      <c r="S229" s="64"/>
      <c r="T229" s="62"/>
    </row>
    <row r="230" spans="1:20" s="65" customFormat="1" ht="21">
      <c r="A230" s="451" t="s">
        <v>428</v>
      </c>
      <c r="B230" s="449">
        <v>86900</v>
      </c>
      <c r="C230" s="449" t="s">
        <v>18</v>
      </c>
      <c r="D230" s="466" t="s">
        <v>429</v>
      </c>
      <c r="E230" s="451" t="s">
        <v>31</v>
      </c>
      <c r="F230" s="451">
        <f t="shared" si="33"/>
        <v>1</v>
      </c>
      <c r="G230" s="452">
        <f t="shared" si="30"/>
        <v>248.22</v>
      </c>
      <c r="H230" s="451">
        <f t="shared" si="31"/>
        <v>301.95</v>
      </c>
      <c r="I230" s="451">
        <f t="shared" si="32"/>
        <v>301.95</v>
      </c>
      <c r="J230" s="508"/>
      <c r="K230" s="28">
        <v>1</v>
      </c>
      <c r="L230" s="29">
        <v>248.22</v>
      </c>
      <c r="M230" s="55"/>
      <c r="N230" s="55"/>
      <c r="O230" s="62"/>
      <c r="P230" s="62"/>
      <c r="Q230" s="62"/>
      <c r="R230" s="63"/>
      <c r="S230" s="64"/>
      <c r="T230" s="62"/>
    </row>
    <row r="231" spans="1:20" s="65" customFormat="1" ht="21">
      <c r="A231" s="451" t="s">
        <v>430</v>
      </c>
      <c r="B231" s="449">
        <v>86914</v>
      </c>
      <c r="C231" s="449" t="s">
        <v>18</v>
      </c>
      <c r="D231" s="466" t="s">
        <v>431</v>
      </c>
      <c r="E231" s="451" t="s">
        <v>31</v>
      </c>
      <c r="F231" s="451">
        <f t="shared" si="33"/>
        <v>1</v>
      </c>
      <c r="G231" s="452">
        <f t="shared" si="30"/>
        <v>94.93</v>
      </c>
      <c r="H231" s="451">
        <f t="shared" si="31"/>
        <v>115.48</v>
      </c>
      <c r="I231" s="451">
        <f t="shared" si="32"/>
        <v>115.48</v>
      </c>
      <c r="J231" s="508"/>
      <c r="K231" s="28">
        <v>1</v>
      </c>
      <c r="L231" s="29">
        <v>94.93</v>
      </c>
      <c r="M231" s="55"/>
      <c r="N231" s="55"/>
      <c r="O231" s="62"/>
      <c r="P231" s="62"/>
      <c r="Q231" s="62"/>
      <c r="R231" s="63"/>
      <c r="S231" s="64"/>
      <c r="T231" s="62"/>
    </row>
    <row r="232" spans="1:20" s="65" customFormat="1" ht="21">
      <c r="A232" s="451" t="s">
        <v>432</v>
      </c>
      <c r="B232" s="449">
        <v>99635</v>
      </c>
      <c r="C232" s="449" t="s">
        <v>18</v>
      </c>
      <c r="D232" s="466" t="s">
        <v>433</v>
      </c>
      <c r="E232" s="451" t="s">
        <v>31</v>
      </c>
      <c r="F232" s="451">
        <f t="shared" si="33"/>
        <v>4</v>
      </c>
      <c r="G232" s="452">
        <f t="shared" si="30"/>
        <v>187.35</v>
      </c>
      <c r="H232" s="451">
        <f t="shared" si="31"/>
        <v>227.91</v>
      </c>
      <c r="I232" s="451">
        <f t="shared" si="32"/>
        <v>911.64</v>
      </c>
      <c r="J232" s="508"/>
      <c r="K232" s="28">
        <v>4</v>
      </c>
      <c r="L232" s="29">
        <v>187.35</v>
      </c>
      <c r="M232" s="55"/>
      <c r="N232" s="55"/>
      <c r="O232" s="62"/>
      <c r="P232" s="62"/>
      <c r="Q232" s="62"/>
      <c r="R232" s="63"/>
      <c r="S232" s="64"/>
      <c r="T232" s="62"/>
    </row>
    <row r="233" spans="1:20" s="65" customFormat="1" ht="31.2">
      <c r="A233" s="451" t="s">
        <v>434</v>
      </c>
      <c r="B233" s="449">
        <v>89596</v>
      </c>
      <c r="C233" s="449" t="s">
        <v>18</v>
      </c>
      <c r="D233" s="466" t="s">
        <v>435</v>
      </c>
      <c r="E233" s="451" t="s">
        <v>31</v>
      </c>
      <c r="F233" s="451">
        <f t="shared" si="33"/>
        <v>8</v>
      </c>
      <c r="G233" s="452">
        <f t="shared" si="30"/>
        <v>10.98</v>
      </c>
      <c r="H233" s="451">
        <f t="shared" si="31"/>
        <v>13.35</v>
      </c>
      <c r="I233" s="451">
        <f t="shared" si="32"/>
        <v>106.8</v>
      </c>
      <c r="J233" s="508"/>
      <c r="K233" s="28">
        <v>8</v>
      </c>
      <c r="L233" s="29">
        <v>10.98</v>
      </c>
      <c r="M233" s="55"/>
      <c r="N233" s="55"/>
      <c r="O233" s="62"/>
      <c r="P233" s="62"/>
      <c r="Q233" s="62"/>
      <c r="R233" s="63"/>
      <c r="S233" s="64"/>
      <c r="T233" s="62"/>
    </row>
    <row r="234" spans="1:20" s="65" customFormat="1" ht="31.2">
      <c r="A234" s="451" t="s">
        <v>436</v>
      </c>
      <c r="B234" s="449">
        <v>96662</v>
      </c>
      <c r="C234" s="449" t="s">
        <v>18</v>
      </c>
      <c r="D234" s="466" t="s">
        <v>437</v>
      </c>
      <c r="E234" s="451" t="s">
        <v>31</v>
      </c>
      <c r="F234" s="451">
        <f t="shared" si="33"/>
        <v>16</v>
      </c>
      <c r="G234" s="452">
        <f t="shared" si="30"/>
        <v>12.27</v>
      </c>
      <c r="H234" s="451">
        <f t="shared" si="31"/>
        <v>14.92</v>
      </c>
      <c r="I234" s="451">
        <f t="shared" si="32"/>
        <v>238.72</v>
      </c>
      <c r="J234" s="508"/>
      <c r="K234" s="28">
        <v>16</v>
      </c>
      <c r="L234" s="29">
        <v>12.27</v>
      </c>
      <c r="M234" s="55"/>
      <c r="N234" s="55"/>
      <c r="O234" s="62"/>
      <c r="P234" s="62"/>
      <c r="Q234" s="62"/>
      <c r="R234" s="63"/>
      <c r="S234" s="64"/>
      <c r="T234" s="62"/>
    </row>
    <row r="235" spans="1:20" s="65" customFormat="1" ht="31.2">
      <c r="A235" s="451" t="s">
        <v>438</v>
      </c>
      <c r="B235" s="449">
        <v>90375</v>
      </c>
      <c r="C235" s="449" t="s">
        <v>18</v>
      </c>
      <c r="D235" s="466" t="s">
        <v>439</v>
      </c>
      <c r="E235" s="451" t="s">
        <v>31</v>
      </c>
      <c r="F235" s="451">
        <f t="shared" si="33"/>
        <v>1</v>
      </c>
      <c r="G235" s="452">
        <f t="shared" si="30"/>
        <v>8.5399999999999991</v>
      </c>
      <c r="H235" s="451">
        <f t="shared" si="31"/>
        <v>10.38</v>
      </c>
      <c r="I235" s="451">
        <f t="shared" si="32"/>
        <v>10.38</v>
      </c>
      <c r="J235" s="508"/>
      <c r="K235" s="28">
        <v>1</v>
      </c>
      <c r="L235" s="29">
        <v>8.5399999999999991</v>
      </c>
      <c r="M235" s="55"/>
      <c r="N235" s="55"/>
      <c r="O235" s="62"/>
      <c r="P235" s="62"/>
      <c r="Q235" s="62"/>
      <c r="R235" s="63"/>
      <c r="S235" s="64"/>
      <c r="T235" s="62"/>
    </row>
    <row r="236" spans="1:20" s="65" customFormat="1" ht="31.2">
      <c r="A236" s="451" t="s">
        <v>440</v>
      </c>
      <c r="B236" s="449">
        <v>89363</v>
      </c>
      <c r="C236" s="449" t="s">
        <v>18</v>
      </c>
      <c r="D236" s="466" t="s">
        <v>441</v>
      </c>
      <c r="E236" s="451" t="s">
        <v>31</v>
      </c>
      <c r="F236" s="451">
        <f t="shared" si="33"/>
        <v>2</v>
      </c>
      <c r="G236" s="452">
        <f t="shared" si="30"/>
        <v>8.82</v>
      </c>
      <c r="H236" s="451">
        <f t="shared" si="31"/>
        <v>10.72</v>
      </c>
      <c r="I236" s="451">
        <f t="shared" si="32"/>
        <v>21.44</v>
      </c>
      <c r="J236" s="508"/>
      <c r="K236" s="28">
        <v>2</v>
      </c>
      <c r="L236" s="29">
        <v>8.82</v>
      </c>
      <c r="M236" s="55"/>
      <c r="N236" s="55"/>
      <c r="O236" s="62"/>
      <c r="P236" s="62"/>
      <c r="Q236" s="62"/>
      <c r="R236" s="63"/>
      <c r="S236" s="64"/>
      <c r="T236" s="62"/>
    </row>
    <row r="237" spans="1:20" s="65" customFormat="1" ht="31.2">
      <c r="A237" s="451" t="s">
        <v>442</v>
      </c>
      <c r="B237" s="449">
        <v>89414</v>
      </c>
      <c r="C237" s="449" t="s">
        <v>18</v>
      </c>
      <c r="D237" s="466" t="s">
        <v>443</v>
      </c>
      <c r="E237" s="451" t="s">
        <v>31</v>
      </c>
      <c r="F237" s="451">
        <f t="shared" si="33"/>
        <v>1</v>
      </c>
      <c r="G237" s="452">
        <f t="shared" si="30"/>
        <v>13.39</v>
      </c>
      <c r="H237" s="451">
        <f t="shared" si="31"/>
        <v>16.28</v>
      </c>
      <c r="I237" s="451">
        <f t="shared" si="32"/>
        <v>16.28</v>
      </c>
      <c r="J237" s="508"/>
      <c r="K237" s="28">
        <v>1</v>
      </c>
      <c r="L237" s="29">
        <v>13.39</v>
      </c>
      <c r="M237" s="55"/>
      <c r="N237" s="55"/>
      <c r="O237" s="62"/>
      <c r="P237" s="62"/>
      <c r="Q237" s="62"/>
      <c r="R237" s="63"/>
      <c r="S237" s="64"/>
      <c r="T237" s="62"/>
    </row>
    <row r="238" spans="1:20" s="65" customFormat="1" ht="21">
      <c r="A238" s="451" t="s">
        <v>444</v>
      </c>
      <c r="B238" s="449">
        <v>89502</v>
      </c>
      <c r="C238" s="449" t="s">
        <v>18</v>
      </c>
      <c r="D238" s="466" t="s">
        <v>445</v>
      </c>
      <c r="E238" s="451" t="s">
        <v>31</v>
      </c>
      <c r="F238" s="451">
        <f t="shared" si="33"/>
        <v>1</v>
      </c>
      <c r="G238" s="452">
        <f t="shared" si="30"/>
        <v>17.62</v>
      </c>
      <c r="H238" s="451">
        <f t="shared" si="31"/>
        <v>21.43</v>
      </c>
      <c r="I238" s="451">
        <f t="shared" si="32"/>
        <v>21.43</v>
      </c>
      <c r="J238" s="508"/>
      <c r="K238" s="28">
        <v>1</v>
      </c>
      <c r="L238" s="29">
        <v>17.62</v>
      </c>
      <c r="M238" s="55"/>
      <c r="N238" s="55"/>
      <c r="O238" s="62"/>
      <c r="P238" s="62"/>
      <c r="Q238" s="62"/>
      <c r="R238" s="63"/>
      <c r="S238" s="64"/>
      <c r="T238" s="62"/>
    </row>
    <row r="239" spans="1:20" s="65" customFormat="1" ht="31.2">
      <c r="A239" s="451" t="s">
        <v>446</v>
      </c>
      <c r="B239" s="449">
        <v>89363</v>
      </c>
      <c r="C239" s="449" t="s">
        <v>18</v>
      </c>
      <c r="D239" s="466" t="s">
        <v>441</v>
      </c>
      <c r="E239" s="451" t="s">
        <v>31</v>
      </c>
      <c r="F239" s="451">
        <f t="shared" si="33"/>
        <v>22</v>
      </c>
      <c r="G239" s="452">
        <f t="shared" si="30"/>
        <v>8.82</v>
      </c>
      <c r="H239" s="451">
        <f t="shared" si="31"/>
        <v>10.72</v>
      </c>
      <c r="I239" s="451">
        <f t="shared" si="32"/>
        <v>235.84</v>
      </c>
      <c r="J239" s="508"/>
      <c r="K239" s="28">
        <v>22</v>
      </c>
      <c r="L239" s="29">
        <v>8.82</v>
      </c>
      <c r="M239" s="55"/>
      <c r="N239" s="55"/>
      <c r="O239" s="62"/>
      <c r="P239" s="62"/>
      <c r="Q239" s="62"/>
      <c r="R239" s="63"/>
      <c r="S239" s="64"/>
      <c r="T239" s="62"/>
    </row>
    <row r="240" spans="1:20" s="65" customFormat="1" ht="31.2">
      <c r="A240" s="451" t="s">
        <v>447</v>
      </c>
      <c r="B240" s="449">
        <v>89413</v>
      </c>
      <c r="C240" s="449" t="s">
        <v>18</v>
      </c>
      <c r="D240" s="466" t="s">
        <v>448</v>
      </c>
      <c r="E240" s="451" t="s">
        <v>31</v>
      </c>
      <c r="F240" s="451">
        <f t="shared" si="33"/>
        <v>3</v>
      </c>
      <c r="G240" s="452">
        <f t="shared" si="30"/>
        <v>10.54</v>
      </c>
      <c r="H240" s="451">
        <f t="shared" si="31"/>
        <v>12.82</v>
      </c>
      <c r="I240" s="451">
        <f t="shared" si="32"/>
        <v>38.46</v>
      </c>
      <c r="J240" s="508"/>
      <c r="K240" s="28">
        <v>3</v>
      </c>
      <c r="L240" s="29">
        <v>10.54</v>
      </c>
      <c r="M240" s="55"/>
      <c r="N240" s="55"/>
      <c r="O240" s="62"/>
      <c r="P240" s="62"/>
      <c r="Q240" s="62"/>
      <c r="R240" s="63"/>
      <c r="S240" s="64"/>
      <c r="T240" s="62"/>
    </row>
    <row r="241" spans="1:20" s="65" customFormat="1" ht="21">
      <c r="A241" s="451" t="s">
        <v>449</v>
      </c>
      <c r="B241" s="449">
        <v>89501</v>
      </c>
      <c r="C241" s="449" t="s">
        <v>18</v>
      </c>
      <c r="D241" s="466" t="s">
        <v>450</v>
      </c>
      <c r="E241" s="451" t="s">
        <v>31</v>
      </c>
      <c r="F241" s="451">
        <f t="shared" si="33"/>
        <v>11</v>
      </c>
      <c r="G241" s="452">
        <f t="shared" si="30"/>
        <v>15.27</v>
      </c>
      <c r="H241" s="451">
        <f t="shared" si="31"/>
        <v>18.57</v>
      </c>
      <c r="I241" s="451">
        <f t="shared" si="32"/>
        <v>204.27</v>
      </c>
      <c r="J241" s="508"/>
      <c r="K241" s="28">
        <v>11</v>
      </c>
      <c r="L241" s="29">
        <v>15.27</v>
      </c>
      <c r="M241" s="55"/>
      <c r="N241" s="55"/>
      <c r="O241" s="62"/>
      <c r="P241" s="62"/>
      <c r="Q241" s="62"/>
      <c r="R241" s="63"/>
      <c r="S241" s="64"/>
      <c r="T241" s="62"/>
    </row>
    <row r="242" spans="1:20" s="65" customFormat="1" ht="41.4">
      <c r="A242" s="451" t="s">
        <v>451</v>
      </c>
      <c r="B242" s="449">
        <v>94672</v>
      </c>
      <c r="C242" s="449" t="s">
        <v>18</v>
      </c>
      <c r="D242" s="466" t="s">
        <v>452</v>
      </c>
      <c r="E242" s="451" t="s">
        <v>31</v>
      </c>
      <c r="F242" s="451">
        <f t="shared" si="33"/>
        <v>6</v>
      </c>
      <c r="G242" s="452">
        <f t="shared" si="30"/>
        <v>10.67</v>
      </c>
      <c r="H242" s="451">
        <f t="shared" si="31"/>
        <v>12.98</v>
      </c>
      <c r="I242" s="451">
        <f t="shared" si="32"/>
        <v>77.88</v>
      </c>
      <c r="J242" s="508"/>
      <c r="K242" s="28">
        <v>6</v>
      </c>
      <c r="L242" s="29">
        <v>10.67</v>
      </c>
      <c r="M242" s="55"/>
      <c r="N242" s="55"/>
      <c r="O242" s="62"/>
      <c r="P242" s="62"/>
      <c r="Q242" s="62"/>
      <c r="R242" s="63"/>
      <c r="S242" s="64"/>
      <c r="T242" s="62"/>
    </row>
    <row r="243" spans="1:20" s="65" customFormat="1" ht="31.2">
      <c r="A243" s="451" t="s">
        <v>453</v>
      </c>
      <c r="B243" s="449">
        <v>89374</v>
      </c>
      <c r="C243" s="449" t="s">
        <v>18</v>
      </c>
      <c r="D243" s="466" t="s">
        <v>454</v>
      </c>
      <c r="E243" s="451" t="s">
        <v>31</v>
      </c>
      <c r="F243" s="451">
        <f t="shared" si="33"/>
        <v>8</v>
      </c>
      <c r="G243" s="452">
        <f t="shared" si="30"/>
        <v>10.67</v>
      </c>
      <c r="H243" s="451">
        <f t="shared" si="31"/>
        <v>12.98</v>
      </c>
      <c r="I243" s="451">
        <f t="shared" si="32"/>
        <v>103.84</v>
      </c>
      <c r="J243" s="508"/>
      <c r="K243" s="28">
        <v>8</v>
      </c>
      <c r="L243" s="29">
        <v>10.67</v>
      </c>
      <c r="N243" s="55"/>
      <c r="O243" s="62"/>
      <c r="P243" s="62"/>
      <c r="Q243" s="62"/>
      <c r="R243" s="63"/>
      <c r="S243" s="64"/>
      <c r="T243" s="62"/>
    </row>
    <row r="244" spans="1:20" s="65" customFormat="1" ht="31.2">
      <c r="A244" s="451" t="s">
        <v>455</v>
      </c>
      <c r="B244" s="449">
        <v>89627</v>
      </c>
      <c r="C244" s="449" t="s">
        <v>18</v>
      </c>
      <c r="D244" s="466" t="s">
        <v>456</v>
      </c>
      <c r="E244" s="451" t="s">
        <v>31</v>
      </c>
      <c r="F244" s="451">
        <f t="shared" si="33"/>
        <v>2</v>
      </c>
      <c r="G244" s="452">
        <f t="shared" si="30"/>
        <v>20.010000000000002</v>
      </c>
      <c r="H244" s="451">
        <f t="shared" si="31"/>
        <v>24.34</v>
      </c>
      <c r="I244" s="451">
        <f t="shared" si="32"/>
        <v>48.68</v>
      </c>
      <c r="J244" s="508"/>
      <c r="K244" s="28">
        <v>2</v>
      </c>
      <c r="L244" s="29">
        <v>20.010000000000002</v>
      </c>
      <c r="M244" s="55"/>
      <c r="N244" s="55"/>
      <c r="O244" s="62"/>
      <c r="P244" s="62"/>
      <c r="Q244" s="62"/>
      <c r="R244" s="63"/>
      <c r="S244" s="64"/>
      <c r="T244" s="62"/>
    </row>
    <row r="245" spans="1:20" s="65" customFormat="1" ht="31.2">
      <c r="A245" s="451" t="s">
        <v>457</v>
      </c>
      <c r="B245" s="449">
        <v>94696</v>
      </c>
      <c r="C245" s="449" t="s">
        <v>18</v>
      </c>
      <c r="D245" s="466" t="s">
        <v>458</v>
      </c>
      <c r="E245" s="451" t="s">
        <v>31</v>
      </c>
      <c r="F245" s="451">
        <f t="shared" si="33"/>
        <v>3</v>
      </c>
      <c r="G245" s="452">
        <f t="shared" si="30"/>
        <v>64.64</v>
      </c>
      <c r="H245" s="451">
        <f t="shared" si="31"/>
        <v>78.63</v>
      </c>
      <c r="I245" s="451">
        <f t="shared" si="32"/>
        <v>235.89</v>
      </c>
      <c r="J245" s="508"/>
      <c r="K245" s="28">
        <v>3</v>
      </c>
      <c r="L245" s="29">
        <v>64.64</v>
      </c>
      <c r="M245" s="55"/>
      <c r="N245" s="55"/>
      <c r="O245" s="62"/>
      <c r="P245" s="62"/>
      <c r="Q245" s="62"/>
      <c r="R245" s="63"/>
      <c r="S245" s="64"/>
      <c r="T245" s="62"/>
    </row>
    <row r="246" spans="1:20" s="65" customFormat="1" ht="31.2">
      <c r="A246" s="451" t="s">
        <v>459</v>
      </c>
      <c r="B246" s="449">
        <v>89605</v>
      </c>
      <c r="C246" s="449" t="s">
        <v>18</v>
      </c>
      <c r="D246" s="466" t="s">
        <v>460</v>
      </c>
      <c r="E246" s="451" t="s">
        <v>31</v>
      </c>
      <c r="F246" s="451">
        <f t="shared" si="33"/>
        <v>2</v>
      </c>
      <c r="G246" s="452">
        <f t="shared" si="30"/>
        <v>22.38</v>
      </c>
      <c r="H246" s="451">
        <f t="shared" si="31"/>
        <v>27.22</v>
      </c>
      <c r="I246" s="451">
        <f t="shared" si="32"/>
        <v>54.44</v>
      </c>
      <c r="J246" s="508"/>
      <c r="K246" s="28">
        <v>2</v>
      </c>
      <c r="L246" s="29">
        <v>22.38</v>
      </c>
      <c r="M246" s="55"/>
      <c r="N246" s="55"/>
      <c r="O246" s="62"/>
      <c r="P246" s="62"/>
      <c r="Q246" s="62"/>
      <c r="R246" s="63"/>
      <c r="S246" s="64"/>
      <c r="T246" s="62"/>
    </row>
    <row r="247" spans="1:20" s="65" customFormat="1" ht="31.2">
      <c r="A247" s="451" t="s">
        <v>461</v>
      </c>
      <c r="B247" s="449">
        <v>89579</v>
      </c>
      <c r="C247" s="449" t="s">
        <v>18</v>
      </c>
      <c r="D247" s="466" t="s">
        <v>462</v>
      </c>
      <c r="E247" s="451" t="s">
        <v>31</v>
      </c>
      <c r="F247" s="451">
        <f t="shared" si="33"/>
        <v>2</v>
      </c>
      <c r="G247" s="452">
        <f t="shared" si="30"/>
        <v>11.07</v>
      </c>
      <c r="H247" s="451">
        <f t="shared" si="31"/>
        <v>13.46</v>
      </c>
      <c r="I247" s="451">
        <f t="shared" si="32"/>
        <v>26.92</v>
      </c>
      <c r="J247" s="508"/>
      <c r="K247" s="28">
        <v>2</v>
      </c>
      <c r="L247" s="29">
        <v>11.07</v>
      </c>
      <c r="M247" s="55"/>
      <c r="N247" s="55"/>
      <c r="O247" s="62"/>
      <c r="P247" s="62"/>
      <c r="Q247" s="62"/>
      <c r="R247" s="63"/>
      <c r="S247" s="64"/>
      <c r="T247" s="62"/>
    </row>
    <row r="248" spans="1:20" s="65" customFormat="1" ht="31.2">
      <c r="A248" s="451" t="s">
        <v>463</v>
      </c>
      <c r="B248" s="449">
        <v>94690</v>
      </c>
      <c r="C248" s="449" t="s">
        <v>18</v>
      </c>
      <c r="D248" s="466" t="s">
        <v>464</v>
      </c>
      <c r="E248" s="451" t="s">
        <v>31</v>
      </c>
      <c r="F248" s="451">
        <f t="shared" si="33"/>
        <v>2</v>
      </c>
      <c r="G248" s="452">
        <f t="shared" si="30"/>
        <v>14.03</v>
      </c>
      <c r="H248" s="451">
        <f t="shared" si="31"/>
        <v>17.059999999999999</v>
      </c>
      <c r="I248" s="451">
        <f t="shared" si="32"/>
        <v>34.119999999999997</v>
      </c>
      <c r="J248" s="508"/>
      <c r="K248" s="28">
        <v>2</v>
      </c>
      <c r="L248" s="29">
        <v>14.03</v>
      </c>
      <c r="M248" s="55"/>
      <c r="N248" s="55"/>
      <c r="O248" s="62"/>
      <c r="P248" s="62"/>
      <c r="Q248" s="62"/>
      <c r="R248" s="63"/>
      <c r="S248" s="64"/>
      <c r="T248" s="62"/>
    </row>
    <row r="249" spans="1:20" s="65" customFormat="1" ht="31.2">
      <c r="A249" s="451" t="s">
        <v>465</v>
      </c>
      <c r="B249" s="449">
        <v>94688</v>
      </c>
      <c r="C249" s="449" t="s">
        <v>18</v>
      </c>
      <c r="D249" s="466" t="s">
        <v>466</v>
      </c>
      <c r="E249" s="451" t="s">
        <v>31</v>
      </c>
      <c r="F249" s="451">
        <f t="shared" si="33"/>
        <v>2</v>
      </c>
      <c r="G249" s="452">
        <f t="shared" si="30"/>
        <v>10.19</v>
      </c>
      <c r="H249" s="451">
        <f t="shared" si="31"/>
        <v>12.39</v>
      </c>
      <c r="I249" s="451">
        <f t="shared" si="32"/>
        <v>24.78</v>
      </c>
      <c r="J249" s="508"/>
      <c r="K249" s="28">
        <v>2</v>
      </c>
      <c r="L249" s="29">
        <v>10.19</v>
      </c>
      <c r="M249" s="55"/>
      <c r="N249" s="55"/>
      <c r="O249" s="62"/>
      <c r="P249" s="62"/>
      <c r="Q249" s="62"/>
      <c r="R249" s="63"/>
      <c r="S249" s="64"/>
      <c r="T249" s="62"/>
    </row>
    <row r="250" spans="1:20" s="65" customFormat="1" ht="31.2">
      <c r="A250" s="451" t="s">
        <v>467</v>
      </c>
      <c r="B250" s="449">
        <v>89626</v>
      </c>
      <c r="C250" s="449" t="s">
        <v>18</v>
      </c>
      <c r="D250" s="466" t="s">
        <v>468</v>
      </c>
      <c r="E250" s="451" t="s">
        <v>31</v>
      </c>
      <c r="F250" s="451">
        <f t="shared" si="33"/>
        <v>3</v>
      </c>
      <c r="G250" s="452">
        <f t="shared" si="30"/>
        <v>33.380000000000003</v>
      </c>
      <c r="H250" s="451">
        <f t="shared" si="31"/>
        <v>40.6</v>
      </c>
      <c r="I250" s="451">
        <f t="shared" si="32"/>
        <v>121.8</v>
      </c>
      <c r="J250" s="508"/>
      <c r="K250" s="28">
        <v>3</v>
      </c>
      <c r="L250" s="29">
        <v>33.380000000000003</v>
      </c>
      <c r="M250" s="55"/>
      <c r="N250" s="55"/>
      <c r="O250" s="62"/>
      <c r="P250" s="62"/>
      <c r="Q250" s="62"/>
      <c r="R250" s="63"/>
      <c r="S250" s="64"/>
      <c r="T250" s="62"/>
    </row>
    <row r="251" spans="1:20" s="65" customFormat="1" ht="31.2">
      <c r="A251" s="451" t="s">
        <v>469</v>
      </c>
      <c r="B251" s="449">
        <v>89984</v>
      </c>
      <c r="C251" s="449" t="s">
        <v>18</v>
      </c>
      <c r="D251" s="466" t="s">
        <v>470</v>
      </c>
      <c r="E251" s="451" t="s">
        <v>31</v>
      </c>
      <c r="F251" s="451">
        <f t="shared" si="33"/>
        <v>2</v>
      </c>
      <c r="G251" s="452">
        <f t="shared" si="30"/>
        <v>66.7</v>
      </c>
      <c r="H251" s="451">
        <f t="shared" si="31"/>
        <v>81.14</v>
      </c>
      <c r="I251" s="451">
        <f t="shared" si="32"/>
        <v>162.28</v>
      </c>
      <c r="J251" s="508"/>
      <c r="K251" s="28">
        <v>2</v>
      </c>
      <c r="L251" s="29">
        <v>66.7</v>
      </c>
      <c r="M251" s="55"/>
      <c r="N251" s="55"/>
      <c r="O251" s="62"/>
      <c r="P251" s="62"/>
      <c r="Q251" s="62"/>
      <c r="R251" s="63"/>
      <c r="S251" s="64"/>
      <c r="T251" s="62"/>
    </row>
    <row r="252" spans="1:20" s="65" customFormat="1" ht="41.4">
      <c r="A252" s="451" t="s">
        <v>471</v>
      </c>
      <c r="B252" s="449">
        <v>94703</v>
      </c>
      <c r="C252" s="449" t="s">
        <v>18</v>
      </c>
      <c r="D252" s="466" t="s">
        <v>472</v>
      </c>
      <c r="E252" s="451" t="s">
        <v>31</v>
      </c>
      <c r="F252" s="451">
        <f t="shared" si="33"/>
        <v>2</v>
      </c>
      <c r="G252" s="452">
        <f t="shared" si="30"/>
        <v>21.86</v>
      </c>
      <c r="H252" s="451">
        <f t="shared" si="31"/>
        <v>26.59</v>
      </c>
      <c r="I252" s="451">
        <f t="shared" si="32"/>
        <v>53.18</v>
      </c>
      <c r="J252" s="508"/>
      <c r="K252" s="28">
        <v>2</v>
      </c>
      <c r="L252" s="29">
        <v>21.86</v>
      </c>
      <c r="M252" s="55"/>
      <c r="N252" s="55"/>
      <c r="O252" s="62"/>
      <c r="P252" s="62"/>
      <c r="Q252" s="62"/>
      <c r="R252" s="63"/>
      <c r="S252" s="64"/>
      <c r="T252" s="62"/>
    </row>
    <row r="253" spans="1:20" s="65" customFormat="1" ht="41.4">
      <c r="A253" s="451" t="s">
        <v>473</v>
      </c>
      <c r="B253" s="449">
        <v>94707</v>
      </c>
      <c r="C253" s="449" t="s">
        <v>18</v>
      </c>
      <c r="D253" s="466" t="s">
        <v>474</v>
      </c>
      <c r="E253" s="451" t="s">
        <v>31</v>
      </c>
      <c r="F253" s="451">
        <f t="shared" si="33"/>
        <v>2</v>
      </c>
      <c r="G253" s="452">
        <f t="shared" si="30"/>
        <v>59.8</v>
      </c>
      <c r="H253" s="451">
        <f t="shared" si="31"/>
        <v>72.739999999999995</v>
      </c>
      <c r="I253" s="451">
        <f t="shared" si="32"/>
        <v>145.47999999999999</v>
      </c>
      <c r="J253" s="508"/>
      <c r="K253" s="28">
        <v>2</v>
      </c>
      <c r="L253" s="29">
        <v>59.8</v>
      </c>
      <c r="M253" s="55"/>
      <c r="N253" s="55"/>
      <c r="O253" s="62"/>
      <c r="P253" s="62"/>
      <c r="Q253" s="62"/>
      <c r="R253" s="63"/>
      <c r="S253" s="64"/>
      <c r="T253" s="62"/>
    </row>
    <row r="254" spans="1:20" s="65" customFormat="1" ht="41.4">
      <c r="A254" s="451" t="s">
        <v>475</v>
      </c>
      <c r="B254" s="449">
        <v>94704</v>
      </c>
      <c r="C254" s="449" t="s">
        <v>18</v>
      </c>
      <c r="D254" s="466" t="s">
        <v>476</v>
      </c>
      <c r="E254" s="451" t="s">
        <v>31</v>
      </c>
      <c r="F254" s="451">
        <f t="shared" si="33"/>
        <v>6</v>
      </c>
      <c r="G254" s="452">
        <f t="shared" si="30"/>
        <v>26.28</v>
      </c>
      <c r="H254" s="451">
        <f t="shared" si="31"/>
        <v>31.96</v>
      </c>
      <c r="I254" s="451">
        <f t="shared" si="32"/>
        <v>191.76</v>
      </c>
      <c r="J254" s="508"/>
      <c r="K254" s="28">
        <v>6</v>
      </c>
      <c r="L254" s="29">
        <v>26.28</v>
      </c>
      <c r="M254" s="55"/>
      <c r="N254" s="55"/>
      <c r="O254" s="62"/>
      <c r="P254" s="62"/>
      <c r="Q254" s="62"/>
      <c r="R254" s="63"/>
      <c r="S254" s="64"/>
      <c r="T254" s="62"/>
    </row>
    <row r="255" spans="1:20" s="65" customFormat="1" ht="31.2">
      <c r="A255" s="451" t="s">
        <v>477</v>
      </c>
      <c r="B255" s="449">
        <v>89987</v>
      </c>
      <c r="C255" s="449" t="s">
        <v>18</v>
      </c>
      <c r="D255" s="466" t="s">
        <v>478</v>
      </c>
      <c r="E255" s="451" t="s">
        <v>31</v>
      </c>
      <c r="F255" s="451">
        <f t="shared" si="33"/>
        <v>6</v>
      </c>
      <c r="G255" s="452">
        <f t="shared" si="30"/>
        <v>73.89</v>
      </c>
      <c r="H255" s="451">
        <f t="shared" si="31"/>
        <v>89.88</v>
      </c>
      <c r="I255" s="451">
        <f t="shared" si="32"/>
        <v>539.28</v>
      </c>
      <c r="J255" s="508"/>
      <c r="K255" s="28">
        <v>6</v>
      </c>
      <c r="L255" s="29">
        <v>73.89</v>
      </c>
      <c r="M255" s="55"/>
      <c r="N255" s="55"/>
      <c r="O255" s="62"/>
      <c r="P255" s="62"/>
      <c r="Q255" s="62"/>
      <c r="R255" s="63"/>
      <c r="S255" s="64"/>
      <c r="T255" s="62"/>
    </row>
    <row r="256" spans="1:20" s="65" customFormat="1" ht="21">
      <c r="A256" s="451" t="s">
        <v>479</v>
      </c>
      <c r="B256" s="449" t="s">
        <v>480</v>
      </c>
      <c r="C256" s="449" t="s">
        <v>18</v>
      </c>
      <c r="D256" s="466" t="s">
        <v>481</v>
      </c>
      <c r="E256" s="451" t="s">
        <v>112</v>
      </c>
      <c r="F256" s="451">
        <f t="shared" si="33"/>
        <v>27.1</v>
      </c>
      <c r="G256" s="452">
        <f t="shared" si="30"/>
        <v>19.190000000000001</v>
      </c>
      <c r="H256" s="451">
        <f t="shared" si="31"/>
        <v>23.34</v>
      </c>
      <c r="I256" s="451">
        <f t="shared" si="32"/>
        <v>632.51</v>
      </c>
      <c r="J256" s="508"/>
      <c r="K256" s="28">
        <v>27.1</v>
      </c>
      <c r="L256" s="29">
        <v>19.190000000000001</v>
      </c>
      <c r="M256" s="55"/>
      <c r="N256" s="55"/>
      <c r="O256" s="62"/>
      <c r="P256" s="62"/>
      <c r="Q256" s="62"/>
      <c r="R256" s="63"/>
      <c r="S256" s="64"/>
      <c r="T256" s="62"/>
    </row>
    <row r="257" spans="1:20" s="65" customFormat="1" ht="21">
      <c r="A257" s="451" t="s">
        <v>482</v>
      </c>
      <c r="B257" s="449">
        <v>89357</v>
      </c>
      <c r="C257" s="449" t="s">
        <v>18</v>
      </c>
      <c r="D257" s="466" t="s">
        <v>483</v>
      </c>
      <c r="E257" s="451" t="s">
        <v>112</v>
      </c>
      <c r="F257" s="451">
        <f t="shared" si="33"/>
        <v>46.01</v>
      </c>
      <c r="G257" s="452">
        <f t="shared" ref="G257:G288" si="34">L257</f>
        <v>28.32</v>
      </c>
      <c r="H257" s="451">
        <f t="shared" ref="H257:H288" si="35">TRUNC(L257*L$12,2)</f>
        <v>34.450000000000003</v>
      </c>
      <c r="I257" s="451">
        <f t="shared" ref="I257:I288" si="36">TRUNC(F257*H257,2)</f>
        <v>1585.04</v>
      </c>
      <c r="J257" s="508"/>
      <c r="K257" s="28">
        <v>46.01</v>
      </c>
      <c r="L257" s="29">
        <v>28.32</v>
      </c>
      <c r="M257" s="55"/>
      <c r="N257" s="55"/>
      <c r="O257" s="62"/>
      <c r="P257" s="62"/>
      <c r="Q257" s="62"/>
      <c r="R257" s="63"/>
      <c r="S257" s="64"/>
      <c r="T257" s="62"/>
    </row>
    <row r="258" spans="1:20" s="65" customFormat="1" ht="21">
      <c r="A258" s="451" t="s">
        <v>484</v>
      </c>
      <c r="B258" s="449">
        <v>89449</v>
      </c>
      <c r="C258" s="449" t="s">
        <v>18</v>
      </c>
      <c r="D258" s="466" t="s">
        <v>485</v>
      </c>
      <c r="E258" s="451" t="s">
        <v>112</v>
      </c>
      <c r="F258" s="451">
        <f t="shared" ref="F258:F288" si="37">TRUNC(K258,2)</f>
        <v>17.39</v>
      </c>
      <c r="G258" s="452">
        <f t="shared" si="34"/>
        <v>20.62</v>
      </c>
      <c r="H258" s="451">
        <f t="shared" si="35"/>
        <v>25.08</v>
      </c>
      <c r="I258" s="451">
        <f t="shared" si="36"/>
        <v>436.14</v>
      </c>
      <c r="J258" s="508"/>
      <c r="K258" s="28">
        <v>17.39</v>
      </c>
      <c r="L258" s="29">
        <v>20.62</v>
      </c>
      <c r="M258" s="55"/>
      <c r="N258" s="55"/>
      <c r="O258" s="62"/>
      <c r="P258" s="62"/>
      <c r="Q258" s="62"/>
      <c r="R258" s="63"/>
      <c r="S258" s="64"/>
      <c r="T258" s="62"/>
    </row>
    <row r="259" spans="1:20" s="65" customFormat="1" ht="21">
      <c r="A259" s="451" t="s">
        <v>486</v>
      </c>
      <c r="B259" s="449">
        <v>89450</v>
      </c>
      <c r="C259" s="449" t="s">
        <v>18</v>
      </c>
      <c r="D259" s="466" t="s">
        <v>487</v>
      </c>
      <c r="E259" s="451" t="s">
        <v>112</v>
      </c>
      <c r="F259" s="451">
        <f t="shared" si="37"/>
        <v>0</v>
      </c>
      <c r="G259" s="452">
        <f t="shared" si="34"/>
        <v>34.14</v>
      </c>
      <c r="H259" s="451">
        <f t="shared" si="35"/>
        <v>41.53</v>
      </c>
      <c r="I259" s="451">
        <f t="shared" si="36"/>
        <v>0</v>
      </c>
      <c r="J259" s="508"/>
      <c r="K259" s="28"/>
      <c r="L259" s="29">
        <v>34.14</v>
      </c>
      <c r="M259" s="55"/>
      <c r="N259" s="55"/>
      <c r="O259" s="62"/>
      <c r="P259" s="62"/>
      <c r="Q259" s="62"/>
      <c r="R259" s="63"/>
      <c r="S259" s="64"/>
      <c r="T259" s="62"/>
    </row>
    <row r="260" spans="1:20" s="42" customFormat="1" ht="21">
      <c r="A260" s="451" t="s">
        <v>488</v>
      </c>
      <c r="B260" s="449">
        <v>94795</v>
      </c>
      <c r="C260" s="449" t="s">
        <v>18</v>
      </c>
      <c r="D260" s="466" t="s">
        <v>489</v>
      </c>
      <c r="E260" s="451" t="s">
        <v>31</v>
      </c>
      <c r="F260" s="451">
        <f t="shared" si="37"/>
        <v>3</v>
      </c>
      <c r="G260" s="452">
        <f t="shared" si="34"/>
        <v>41.82</v>
      </c>
      <c r="H260" s="451">
        <f t="shared" si="35"/>
        <v>50.87</v>
      </c>
      <c r="I260" s="451">
        <f t="shared" si="36"/>
        <v>152.61000000000001</v>
      </c>
      <c r="J260" s="508"/>
      <c r="K260" s="28">
        <v>3</v>
      </c>
      <c r="L260" s="29">
        <v>41.82</v>
      </c>
      <c r="M260" s="32"/>
      <c r="N260" s="32"/>
      <c r="O260" s="24"/>
      <c r="P260" s="24"/>
      <c r="Q260" s="24"/>
      <c r="R260" s="25"/>
      <c r="S260" s="41"/>
      <c r="T260" s="41"/>
    </row>
    <row r="261" spans="1:20" s="42" customFormat="1">
      <c r="A261" s="451" t="s">
        <v>490</v>
      </c>
      <c r="B261" s="449">
        <v>102607</v>
      </c>
      <c r="C261" s="449" t="s">
        <v>18</v>
      </c>
      <c r="D261" s="466" t="s">
        <v>491</v>
      </c>
      <c r="E261" s="451" t="s">
        <v>31</v>
      </c>
      <c r="F261" s="451">
        <f t="shared" si="37"/>
        <v>3</v>
      </c>
      <c r="G261" s="452">
        <f t="shared" si="34"/>
        <v>435.47</v>
      </c>
      <c r="H261" s="451">
        <f t="shared" si="35"/>
        <v>529.74</v>
      </c>
      <c r="I261" s="451">
        <f t="shared" si="36"/>
        <v>1589.22</v>
      </c>
      <c r="J261" s="508"/>
      <c r="K261" s="28">
        <v>3</v>
      </c>
      <c r="L261" s="29">
        <v>435.47</v>
      </c>
      <c r="M261" s="32"/>
      <c r="N261" s="32"/>
      <c r="O261" s="24"/>
      <c r="P261" s="24"/>
      <c r="Q261" s="24"/>
      <c r="R261" s="25"/>
      <c r="S261" s="41"/>
      <c r="T261" s="41"/>
    </row>
    <row r="262" spans="1:20" s="68" customFormat="1">
      <c r="A262" s="540"/>
      <c r="B262" s="560"/>
      <c r="C262" s="560"/>
      <c r="D262" s="556" t="s">
        <v>492</v>
      </c>
      <c r="E262" s="451"/>
      <c r="F262" s="451">
        <f t="shared" si="37"/>
        <v>0</v>
      </c>
      <c r="G262" s="452">
        <f t="shared" si="34"/>
        <v>0</v>
      </c>
      <c r="H262" s="451">
        <f t="shared" si="35"/>
        <v>0</v>
      </c>
      <c r="I262" s="451">
        <f t="shared" si="36"/>
        <v>0</v>
      </c>
      <c r="J262" s="508"/>
      <c r="K262" s="29"/>
      <c r="L262" s="29"/>
      <c r="M262" s="2"/>
      <c r="N262" s="2"/>
      <c r="O262" s="50"/>
      <c r="P262" s="50"/>
      <c r="Q262" s="50"/>
      <c r="R262" s="51"/>
      <c r="S262" s="53"/>
    </row>
    <row r="263" spans="1:20" s="33" customFormat="1" ht="21">
      <c r="A263" s="451" t="s">
        <v>493</v>
      </c>
      <c r="B263" s="449">
        <v>95544</v>
      </c>
      <c r="C263" s="449" t="s">
        <v>18</v>
      </c>
      <c r="D263" s="466" t="s">
        <v>494</v>
      </c>
      <c r="E263" s="451" t="s">
        <v>31</v>
      </c>
      <c r="F263" s="451">
        <f t="shared" si="37"/>
        <v>4</v>
      </c>
      <c r="G263" s="452">
        <f t="shared" si="34"/>
        <v>42.53</v>
      </c>
      <c r="H263" s="451">
        <f t="shared" si="35"/>
        <v>51.73</v>
      </c>
      <c r="I263" s="451">
        <f t="shared" si="36"/>
        <v>206.92</v>
      </c>
      <c r="J263" s="508"/>
      <c r="K263" s="28">
        <v>4</v>
      </c>
      <c r="L263" s="29">
        <v>42.53</v>
      </c>
      <c r="M263" s="32"/>
      <c r="N263" s="32"/>
      <c r="O263" s="24"/>
      <c r="P263" s="24">
        <f>27.92*1.03</f>
        <v>28.757600000000004</v>
      </c>
      <c r="Q263" s="24"/>
      <c r="R263" s="25"/>
      <c r="S263" s="24"/>
    </row>
    <row r="264" spans="1:20" s="33" customFormat="1" ht="21">
      <c r="A264" s="451" t="s">
        <v>495</v>
      </c>
      <c r="B264" s="449">
        <v>95545</v>
      </c>
      <c r="C264" s="449" t="s">
        <v>18</v>
      </c>
      <c r="D264" s="466" t="s">
        <v>496</v>
      </c>
      <c r="E264" s="451" t="s">
        <v>31</v>
      </c>
      <c r="F264" s="451">
        <f t="shared" si="37"/>
        <v>4</v>
      </c>
      <c r="G264" s="452">
        <f t="shared" si="34"/>
        <v>41.66</v>
      </c>
      <c r="H264" s="451">
        <f t="shared" si="35"/>
        <v>50.67</v>
      </c>
      <c r="I264" s="451">
        <f t="shared" si="36"/>
        <v>202.68</v>
      </c>
      <c r="J264" s="508"/>
      <c r="K264" s="28">
        <v>4</v>
      </c>
      <c r="L264" s="29">
        <v>41.66</v>
      </c>
      <c r="M264" s="32"/>
      <c r="N264" s="32"/>
      <c r="O264" s="24"/>
      <c r="P264" s="24">
        <f>29.22*1.03</f>
        <v>30.096599999999999</v>
      </c>
      <c r="Q264" s="24"/>
      <c r="R264" s="25"/>
      <c r="S264" s="24"/>
    </row>
    <row r="265" spans="1:20" s="42" customFormat="1" ht="31.2">
      <c r="A265" s="451" t="s">
        <v>497</v>
      </c>
      <c r="B265" s="449">
        <v>99253</v>
      </c>
      <c r="C265" s="449" t="s">
        <v>18</v>
      </c>
      <c r="D265" s="466" t="s">
        <v>498</v>
      </c>
      <c r="E265" s="451" t="s">
        <v>31</v>
      </c>
      <c r="F265" s="451">
        <f t="shared" si="37"/>
        <v>5</v>
      </c>
      <c r="G265" s="452">
        <f t="shared" si="34"/>
        <v>522.72</v>
      </c>
      <c r="H265" s="451">
        <f t="shared" si="35"/>
        <v>635.88</v>
      </c>
      <c r="I265" s="451">
        <f t="shared" si="36"/>
        <v>3179.4</v>
      </c>
      <c r="J265" s="508"/>
      <c r="K265" s="28">
        <v>5</v>
      </c>
      <c r="L265" s="29">
        <v>522.72</v>
      </c>
      <c r="M265" s="32"/>
      <c r="N265" s="32"/>
      <c r="O265" s="24"/>
      <c r="P265" s="24"/>
      <c r="Q265" s="24"/>
      <c r="R265" s="25"/>
      <c r="S265" s="41"/>
      <c r="T265" s="41"/>
    </row>
    <row r="266" spans="1:20" s="42" customFormat="1" ht="21">
      <c r="A266" s="451" t="s">
        <v>499</v>
      </c>
      <c r="B266" s="449">
        <v>95469</v>
      </c>
      <c r="C266" s="449" t="s">
        <v>18</v>
      </c>
      <c r="D266" s="466" t="s">
        <v>500</v>
      </c>
      <c r="E266" s="451" t="s">
        <v>31</v>
      </c>
      <c r="F266" s="451">
        <f t="shared" si="37"/>
        <v>3</v>
      </c>
      <c r="G266" s="452">
        <f t="shared" si="34"/>
        <v>280.38</v>
      </c>
      <c r="H266" s="451">
        <f t="shared" si="35"/>
        <v>341.08</v>
      </c>
      <c r="I266" s="451">
        <f t="shared" si="36"/>
        <v>1023.24</v>
      </c>
      <c r="J266" s="508"/>
      <c r="K266" s="28">
        <v>3</v>
      </c>
      <c r="L266" s="29">
        <v>280.38</v>
      </c>
      <c r="M266" s="32"/>
      <c r="N266" s="32"/>
      <c r="O266" s="24"/>
      <c r="P266" s="24"/>
      <c r="Q266" s="24"/>
      <c r="R266" s="25"/>
      <c r="S266" s="41"/>
      <c r="T266" s="41"/>
    </row>
    <row r="267" spans="1:20" s="42" customFormat="1" ht="21">
      <c r="A267" s="451" t="s">
        <v>501</v>
      </c>
      <c r="B267" s="449">
        <v>100849</v>
      </c>
      <c r="C267" s="449" t="s">
        <v>18</v>
      </c>
      <c r="D267" s="466" t="s">
        <v>502</v>
      </c>
      <c r="E267" s="451" t="s">
        <v>31</v>
      </c>
      <c r="F267" s="451">
        <f t="shared" si="37"/>
        <v>4</v>
      </c>
      <c r="G267" s="452">
        <f t="shared" si="34"/>
        <v>43.79</v>
      </c>
      <c r="H267" s="451">
        <f t="shared" si="35"/>
        <v>53.27</v>
      </c>
      <c r="I267" s="451">
        <f t="shared" si="36"/>
        <v>213.08</v>
      </c>
      <c r="J267" s="508"/>
      <c r="K267" s="28">
        <v>4</v>
      </c>
      <c r="L267" s="29">
        <v>43.79</v>
      </c>
      <c r="M267" s="32"/>
      <c r="N267" s="32">
        <v>44317</v>
      </c>
      <c r="O267" s="24"/>
      <c r="P267" s="24"/>
      <c r="Q267" s="24"/>
      <c r="R267" s="25"/>
      <c r="S267" s="41"/>
      <c r="T267" s="41"/>
    </row>
    <row r="268" spans="1:20" s="42" customFormat="1" ht="41.4">
      <c r="A268" s="451" t="s">
        <v>503</v>
      </c>
      <c r="B268" s="449">
        <v>95472</v>
      </c>
      <c r="C268" s="449" t="s">
        <v>18</v>
      </c>
      <c r="D268" s="466" t="s">
        <v>504</v>
      </c>
      <c r="E268" s="451" t="s">
        <v>31</v>
      </c>
      <c r="F268" s="451">
        <f t="shared" si="37"/>
        <v>1</v>
      </c>
      <c r="G268" s="452">
        <f t="shared" si="34"/>
        <v>732.07</v>
      </c>
      <c r="H268" s="451">
        <f t="shared" si="35"/>
        <v>890.56</v>
      </c>
      <c r="I268" s="451">
        <f t="shared" si="36"/>
        <v>890.56</v>
      </c>
      <c r="J268" s="508"/>
      <c r="K268" s="28">
        <v>1</v>
      </c>
      <c r="L268" s="29">
        <v>732.07</v>
      </c>
      <c r="M268" s="32"/>
      <c r="N268" s="32"/>
      <c r="O268" s="24"/>
      <c r="P268" s="24"/>
      <c r="Q268" s="24"/>
      <c r="R268" s="25"/>
      <c r="S268" s="41"/>
      <c r="T268" s="41"/>
    </row>
    <row r="269" spans="1:20" s="42" customFormat="1" ht="31.2">
      <c r="A269" s="451" t="s">
        <v>505</v>
      </c>
      <c r="B269" s="449" t="s">
        <v>506</v>
      </c>
      <c r="C269" s="449" t="s">
        <v>18</v>
      </c>
      <c r="D269" s="466" t="s">
        <v>507</v>
      </c>
      <c r="E269" s="451" t="s">
        <v>31</v>
      </c>
      <c r="F269" s="451">
        <f t="shared" si="37"/>
        <v>4</v>
      </c>
      <c r="G269" s="452">
        <f t="shared" si="34"/>
        <v>43.64</v>
      </c>
      <c r="H269" s="451">
        <f t="shared" si="35"/>
        <v>53.08</v>
      </c>
      <c r="I269" s="451">
        <f t="shared" si="36"/>
        <v>212.32</v>
      </c>
      <c r="J269" s="508"/>
      <c r="K269" s="28">
        <v>4</v>
      </c>
      <c r="L269" s="29">
        <v>43.64</v>
      </c>
      <c r="M269" s="32"/>
      <c r="N269" s="32"/>
      <c r="O269" s="24"/>
      <c r="P269" s="24"/>
      <c r="Q269" s="24"/>
      <c r="R269" s="25"/>
      <c r="S269" s="41"/>
      <c r="T269" s="41"/>
    </row>
    <row r="270" spans="1:20" s="33" customFormat="1" ht="30.6">
      <c r="A270" s="451" t="s">
        <v>508</v>
      </c>
      <c r="B270" s="449" t="s">
        <v>509</v>
      </c>
      <c r="C270" s="449" t="s">
        <v>18</v>
      </c>
      <c r="D270" s="561" t="s">
        <v>510</v>
      </c>
      <c r="E270" s="451" t="s">
        <v>112</v>
      </c>
      <c r="F270" s="451">
        <f t="shared" si="37"/>
        <v>34.22</v>
      </c>
      <c r="G270" s="452">
        <f t="shared" si="34"/>
        <v>57.31</v>
      </c>
      <c r="H270" s="451">
        <f t="shared" si="35"/>
        <v>69.709999999999994</v>
      </c>
      <c r="I270" s="451">
        <f t="shared" si="36"/>
        <v>2385.4699999999998</v>
      </c>
      <c r="J270" s="508"/>
      <c r="K270" s="28">
        <v>34.22</v>
      </c>
      <c r="L270" s="29">
        <v>57.31</v>
      </c>
      <c r="M270" s="32"/>
      <c r="N270" s="32"/>
      <c r="O270" s="24">
        <f>55+25+25+6</f>
        <v>111</v>
      </c>
      <c r="P270" s="24"/>
      <c r="Q270" s="24">
        <f>17.86*1.3</f>
        <v>23.218</v>
      </c>
      <c r="R270" s="25"/>
      <c r="S270" s="24"/>
      <c r="T270" s="24"/>
    </row>
    <row r="271" spans="1:20" s="33" customFormat="1" ht="30.6">
      <c r="A271" s="451" t="s">
        <v>511</v>
      </c>
      <c r="B271" s="449" t="s">
        <v>512</v>
      </c>
      <c r="C271" s="449" t="s">
        <v>18</v>
      </c>
      <c r="D271" s="561" t="s">
        <v>513</v>
      </c>
      <c r="E271" s="451" t="s">
        <v>112</v>
      </c>
      <c r="F271" s="451">
        <f t="shared" si="37"/>
        <v>14.25</v>
      </c>
      <c r="G271" s="452">
        <f t="shared" si="34"/>
        <v>19.02</v>
      </c>
      <c r="H271" s="451">
        <f t="shared" si="35"/>
        <v>23.13</v>
      </c>
      <c r="I271" s="451">
        <f t="shared" si="36"/>
        <v>329.6</v>
      </c>
      <c r="J271" s="508"/>
      <c r="K271" s="28">
        <f>13.25+1</f>
        <v>14.25</v>
      </c>
      <c r="L271" s="29">
        <v>19.02</v>
      </c>
      <c r="M271" s="32"/>
      <c r="N271" s="32"/>
      <c r="O271" s="24"/>
      <c r="P271" s="24"/>
      <c r="Q271" s="24">
        <f>5.06*1.3</f>
        <v>6.5779999999999994</v>
      </c>
      <c r="R271" s="25"/>
      <c r="S271" s="24"/>
      <c r="T271" s="24"/>
    </row>
    <row r="272" spans="1:20" s="33" customFormat="1" ht="30.6">
      <c r="A272" s="451" t="s">
        <v>514</v>
      </c>
      <c r="B272" s="449">
        <v>89712</v>
      </c>
      <c r="C272" s="449" t="s">
        <v>18</v>
      </c>
      <c r="D272" s="561" t="s">
        <v>515</v>
      </c>
      <c r="E272" s="451" t="s">
        <v>112</v>
      </c>
      <c r="F272" s="451">
        <f t="shared" si="37"/>
        <v>6.2</v>
      </c>
      <c r="G272" s="452">
        <f t="shared" si="34"/>
        <v>29.77</v>
      </c>
      <c r="H272" s="451">
        <f t="shared" si="35"/>
        <v>36.21</v>
      </c>
      <c r="I272" s="451">
        <f t="shared" si="36"/>
        <v>224.5</v>
      </c>
      <c r="J272" s="508"/>
      <c r="K272" s="28">
        <v>6.2</v>
      </c>
      <c r="L272" s="29">
        <v>29.77</v>
      </c>
      <c r="M272" s="32"/>
      <c r="N272" s="32"/>
      <c r="O272" s="24"/>
      <c r="P272" s="24"/>
      <c r="Q272" s="24"/>
      <c r="R272" s="25"/>
      <c r="S272" s="24"/>
      <c r="T272" s="24"/>
    </row>
    <row r="273" spans="1:20" s="42" customFormat="1" ht="31.2">
      <c r="A273" s="451" t="s">
        <v>516</v>
      </c>
      <c r="B273" s="449" t="s">
        <v>517</v>
      </c>
      <c r="C273" s="449" t="s">
        <v>18</v>
      </c>
      <c r="D273" s="466" t="s">
        <v>518</v>
      </c>
      <c r="E273" s="451" t="s">
        <v>31</v>
      </c>
      <c r="F273" s="451">
        <f t="shared" si="37"/>
        <v>0</v>
      </c>
      <c r="G273" s="452">
        <f t="shared" si="34"/>
        <v>21.14</v>
      </c>
      <c r="H273" s="451">
        <f t="shared" si="35"/>
        <v>25.71</v>
      </c>
      <c r="I273" s="451">
        <f t="shared" si="36"/>
        <v>0</v>
      </c>
      <c r="J273" s="508"/>
      <c r="K273" s="28"/>
      <c r="L273" s="29">
        <v>21.14</v>
      </c>
      <c r="M273" s="32"/>
      <c r="N273" s="32"/>
      <c r="O273" s="24"/>
      <c r="P273" s="24"/>
      <c r="Q273" s="24">
        <f>11.83*1.3</f>
        <v>15.379000000000001</v>
      </c>
      <c r="R273" s="25"/>
      <c r="S273" s="41"/>
      <c r="T273" s="41"/>
    </row>
    <row r="274" spans="1:20" s="42" customFormat="1" ht="30.6">
      <c r="A274" s="451" t="s">
        <v>519</v>
      </c>
      <c r="B274" s="449">
        <v>89724</v>
      </c>
      <c r="C274" s="449" t="s">
        <v>18</v>
      </c>
      <c r="D274" s="561" t="s">
        <v>520</v>
      </c>
      <c r="E274" s="451" t="s">
        <v>31</v>
      </c>
      <c r="F274" s="451">
        <f t="shared" si="37"/>
        <v>12</v>
      </c>
      <c r="G274" s="452">
        <f t="shared" si="34"/>
        <v>10.94</v>
      </c>
      <c r="H274" s="451">
        <f t="shared" si="35"/>
        <v>13.3</v>
      </c>
      <c r="I274" s="451">
        <f t="shared" si="36"/>
        <v>159.6</v>
      </c>
      <c r="J274" s="508"/>
      <c r="K274" s="28">
        <v>12</v>
      </c>
      <c r="L274" s="29">
        <v>10.94</v>
      </c>
      <c r="M274" s="32"/>
      <c r="N274" s="32"/>
      <c r="O274" s="24"/>
      <c r="P274" s="24"/>
      <c r="Q274" s="24"/>
      <c r="R274" s="25"/>
      <c r="S274" s="41"/>
      <c r="T274" s="41"/>
    </row>
    <row r="275" spans="1:20" s="42" customFormat="1" ht="30.6">
      <c r="A275" s="451" t="s">
        <v>521</v>
      </c>
      <c r="B275" s="449">
        <v>89802</v>
      </c>
      <c r="C275" s="449" t="s">
        <v>18</v>
      </c>
      <c r="D275" s="561" t="s">
        <v>522</v>
      </c>
      <c r="E275" s="451" t="s">
        <v>31</v>
      </c>
      <c r="F275" s="451">
        <f t="shared" si="37"/>
        <v>1</v>
      </c>
      <c r="G275" s="452">
        <f t="shared" si="34"/>
        <v>8.51</v>
      </c>
      <c r="H275" s="451">
        <f t="shared" si="35"/>
        <v>10.35</v>
      </c>
      <c r="I275" s="451">
        <f t="shared" si="36"/>
        <v>10.35</v>
      </c>
      <c r="J275" s="508"/>
      <c r="K275" s="28">
        <v>1</v>
      </c>
      <c r="L275" s="29">
        <v>8.51</v>
      </c>
      <c r="M275" s="32"/>
      <c r="N275" s="69"/>
      <c r="O275" s="24"/>
      <c r="P275" s="24"/>
      <c r="Q275" s="24"/>
      <c r="R275" s="25"/>
      <c r="S275" s="41"/>
      <c r="T275" s="41"/>
    </row>
    <row r="276" spans="1:20" s="42" customFormat="1" ht="30.6">
      <c r="A276" s="451" t="s">
        <v>523</v>
      </c>
      <c r="B276" s="449">
        <v>89726</v>
      </c>
      <c r="C276" s="449" t="s">
        <v>18</v>
      </c>
      <c r="D276" s="561" t="s">
        <v>524</v>
      </c>
      <c r="E276" s="451" t="s">
        <v>31</v>
      </c>
      <c r="F276" s="451">
        <f t="shared" si="37"/>
        <v>5</v>
      </c>
      <c r="G276" s="452">
        <f t="shared" si="34"/>
        <v>7.22</v>
      </c>
      <c r="H276" s="451">
        <f t="shared" si="35"/>
        <v>8.7799999999999994</v>
      </c>
      <c r="I276" s="451">
        <f t="shared" si="36"/>
        <v>43.9</v>
      </c>
      <c r="J276" s="508"/>
      <c r="K276" s="28">
        <v>5</v>
      </c>
      <c r="L276" s="29">
        <v>7.22</v>
      </c>
      <c r="M276" s="32"/>
      <c r="N276" s="32"/>
      <c r="O276" s="24"/>
      <c r="P276" s="24"/>
      <c r="Q276" s="24"/>
      <c r="R276" s="25"/>
      <c r="S276" s="41"/>
      <c r="T276" s="41"/>
    </row>
    <row r="277" spans="1:20" s="42" customFormat="1" ht="30.6">
      <c r="A277" s="451" t="s">
        <v>525</v>
      </c>
      <c r="B277" s="449">
        <v>89732</v>
      </c>
      <c r="C277" s="449" t="s">
        <v>18</v>
      </c>
      <c r="D277" s="561" t="s">
        <v>526</v>
      </c>
      <c r="E277" s="451" t="s">
        <v>31</v>
      </c>
      <c r="F277" s="451">
        <f t="shared" si="37"/>
        <v>1</v>
      </c>
      <c r="G277" s="452">
        <f t="shared" si="34"/>
        <v>11.78</v>
      </c>
      <c r="H277" s="451">
        <f t="shared" si="35"/>
        <v>14.33</v>
      </c>
      <c r="I277" s="451">
        <f t="shared" si="36"/>
        <v>14.33</v>
      </c>
      <c r="J277" s="508"/>
      <c r="K277" s="28">
        <v>1</v>
      </c>
      <c r="L277" s="29">
        <v>11.78</v>
      </c>
      <c r="M277" s="32"/>
      <c r="N277" s="32"/>
      <c r="O277" s="24"/>
      <c r="P277" s="24"/>
      <c r="Q277" s="24"/>
      <c r="R277" s="25"/>
      <c r="S277" s="41"/>
      <c r="T277" s="41"/>
    </row>
    <row r="278" spans="1:20" s="42" customFormat="1" ht="30.6">
      <c r="A278" s="451" t="s">
        <v>527</v>
      </c>
      <c r="B278" s="449">
        <v>89746</v>
      </c>
      <c r="C278" s="449" t="s">
        <v>18</v>
      </c>
      <c r="D278" s="561" t="s">
        <v>528</v>
      </c>
      <c r="E278" s="451" t="s">
        <v>31</v>
      </c>
      <c r="F278" s="451">
        <f t="shared" si="37"/>
        <v>4</v>
      </c>
      <c r="G278" s="452">
        <f t="shared" si="34"/>
        <v>25.79</v>
      </c>
      <c r="H278" s="451">
        <f t="shared" si="35"/>
        <v>31.37</v>
      </c>
      <c r="I278" s="451">
        <f t="shared" si="36"/>
        <v>125.48</v>
      </c>
      <c r="J278" s="508"/>
      <c r="K278" s="28">
        <v>4</v>
      </c>
      <c r="L278" s="29">
        <v>25.79</v>
      </c>
      <c r="M278" s="32"/>
      <c r="N278" s="32"/>
      <c r="O278" s="24"/>
      <c r="P278" s="24"/>
      <c r="Q278" s="24"/>
      <c r="R278" s="25"/>
      <c r="S278" s="41"/>
      <c r="T278" s="41"/>
    </row>
    <row r="279" spans="1:20" s="42" customFormat="1" ht="30.6">
      <c r="A279" s="451" t="s">
        <v>529</v>
      </c>
      <c r="B279" s="449">
        <v>89744</v>
      </c>
      <c r="C279" s="449" t="s">
        <v>18</v>
      </c>
      <c r="D279" s="561" t="s">
        <v>530</v>
      </c>
      <c r="E279" s="451" t="s">
        <v>31</v>
      </c>
      <c r="F279" s="451">
        <f t="shared" si="37"/>
        <v>4</v>
      </c>
      <c r="G279" s="452">
        <f t="shared" si="34"/>
        <v>25.87</v>
      </c>
      <c r="H279" s="451">
        <f t="shared" si="35"/>
        <v>31.47</v>
      </c>
      <c r="I279" s="451">
        <f t="shared" si="36"/>
        <v>125.88</v>
      </c>
      <c r="J279" s="508"/>
      <c r="K279" s="28">
        <v>4</v>
      </c>
      <c r="L279" s="29">
        <v>25.87</v>
      </c>
      <c r="M279" s="32"/>
      <c r="N279" s="32"/>
      <c r="O279" s="24"/>
      <c r="P279" s="24"/>
      <c r="Q279" s="24"/>
      <c r="R279" s="25"/>
      <c r="S279" s="41"/>
      <c r="T279" s="41"/>
    </row>
    <row r="280" spans="1:20" s="42" customFormat="1" ht="30.6">
      <c r="A280" s="451" t="s">
        <v>531</v>
      </c>
      <c r="B280" s="449">
        <v>89825</v>
      </c>
      <c r="C280" s="449" t="s">
        <v>18</v>
      </c>
      <c r="D280" s="561" t="s">
        <v>532</v>
      </c>
      <c r="E280" s="451" t="s">
        <v>31</v>
      </c>
      <c r="F280" s="451">
        <f t="shared" si="37"/>
        <v>5</v>
      </c>
      <c r="G280" s="452">
        <f t="shared" si="34"/>
        <v>17.489999999999998</v>
      </c>
      <c r="H280" s="451">
        <f t="shared" si="35"/>
        <v>21.27</v>
      </c>
      <c r="I280" s="451">
        <f t="shared" si="36"/>
        <v>106.35</v>
      </c>
      <c r="J280" s="508"/>
      <c r="K280" s="28">
        <v>5</v>
      </c>
      <c r="L280" s="29">
        <v>17.489999999999998</v>
      </c>
      <c r="M280" s="32"/>
      <c r="N280" s="32"/>
      <c r="O280" s="24"/>
      <c r="P280" s="24"/>
      <c r="Q280" s="24"/>
      <c r="R280" s="25"/>
      <c r="S280" s="41"/>
      <c r="T280" s="41"/>
    </row>
    <row r="281" spans="1:20" s="42" customFormat="1" ht="30.6">
      <c r="A281" s="451" t="s">
        <v>533</v>
      </c>
      <c r="B281" s="449">
        <v>89782</v>
      </c>
      <c r="C281" s="449" t="s">
        <v>18</v>
      </c>
      <c r="D281" s="561" t="s">
        <v>534</v>
      </c>
      <c r="E281" s="451" t="s">
        <v>31</v>
      </c>
      <c r="F281" s="451">
        <f t="shared" si="37"/>
        <v>1</v>
      </c>
      <c r="G281" s="452">
        <f t="shared" si="34"/>
        <v>12.46</v>
      </c>
      <c r="H281" s="451">
        <f t="shared" si="35"/>
        <v>15.15</v>
      </c>
      <c r="I281" s="451">
        <f t="shared" si="36"/>
        <v>15.15</v>
      </c>
      <c r="J281" s="508"/>
      <c r="K281" s="28">
        <v>1</v>
      </c>
      <c r="L281" s="29">
        <v>12.46</v>
      </c>
      <c r="M281" s="32"/>
      <c r="N281" s="32"/>
      <c r="O281" s="24"/>
      <c r="P281" s="24"/>
      <c r="Q281" s="24"/>
      <c r="R281" s="25"/>
      <c r="S281" s="41"/>
      <c r="T281" s="41"/>
    </row>
    <row r="282" spans="1:20" s="42" customFormat="1" ht="30.6">
      <c r="A282" s="451" t="s">
        <v>535</v>
      </c>
      <c r="B282" s="449">
        <v>89798</v>
      </c>
      <c r="C282" s="449" t="s">
        <v>18</v>
      </c>
      <c r="D282" s="561" t="s">
        <v>536</v>
      </c>
      <c r="E282" s="451" t="s">
        <v>112</v>
      </c>
      <c r="F282" s="451">
        <f t="shared" si="37"/>
        <v>30</v>
      </c>
      <c r="G282" s="452">
        <f t="shared" si="34"/>
        <v>15.93</v>
      </c>
      <c r="H282" s="451">
        <f t="shared" si="35"/>
        <v>19.37</v>
      </c>
      <c r="I282" s="451">
        <f t="shared" si="36"/>
        <v>581.1</v>
      </c>
      <c r="J282" s="508"/>
      <c r="K282" s="28">
        <v>30</v>
      </c>
      <c r="L282" s="29">
        <v>15.93</v>
      </c>
      <c r="M282" s="32"/>
      <c r="N282" s="32"/>
      <c r="O282" s="24"/>
      <c r="P282" s="24"/>
      <c r="Q282" s="24"/>
      <c r="R282" s="25"/>
      <c r="S282" s="41"/>
      <c r="T282" s="41"/>
    </row>
    <row r="283" spans="1:20" s="42" customFormat="1" ht="30.6">
      <c r="A283" s="451" t="s">
        <v>537</v>
      </c>
      <c r="B283" s="449">
        <v>89569</v>
      </c>
      <c r="C283" s="449" t="s">
        <v>18</v>
      </c>
      <c r="D283" s="561" t="s">
        <v>538</v>
      </c>
      <c r="E283" s="451" t="s">
        <v>31</v>
      </c>
      <c r="F283" s="451">
        <f t="shared" si="37"/>
        <v>4</v>
      </c>
      <c r="G283" s="452">
        <f t="shared" si="34"/>
        <v>103.33</v>
      </c>
      <c r="H283" s="451">
        <f t="shared" si="35"/>
        <v>125.7</v>
      </c>
      <c r="I283" s="451">
        <f t="shared" si="36"/>
        <v>502.8</v>
      </c>
      <c r="J283" s="508"/>
      <c r="K283" s="28">
        <v>4</v>
      </c>
      <c r="L283" s="29">
        <v>103.33</v>
      </c>
      <c r="M283" s="32"/>
      <c r="N283" s="32"/>
      <c r="O283" s="24"/>
      <c r="P283" s="24"/>
      <c r="Q283" s="24"/>
      <c r="R283" s="25"/>
      <c r="S283" s="41"/>
      <c r="T283" s="41"/>
    </row>
    <row r="284" spans="1:20" s="42" customFormat="1" ht="30.6">
      <c r="A284" s="451" t="s">
        <v>539</v>
      </c>
      <c r="B284" s="562">
        <v>89549</v>
      </c>
      <c r="C284" s="449" t="s">
        <v>18</v>
      </c>
      <c r="D284" s="561" t="s">
        <v>540</v>
      </c>
      <c r="E284" s="451" t="s">
        <v>31</v>
      </c>
      <c r="F284" s="451">
        <f t="shared" si="37"/>
        <v>4</v>
      </c>
      <c r="G284" s="452">
        <f t="shared" si="34"/>
        <v>20.34</v>
      </c>
      <c r="H284" s="451">
        <f t="shared" si="35"/>
        <v>24.74</v>
      </c>
      <c r="I284" s="451">
        <f t="shared" si="36"/>
        <v>98.96</v>
      </c>
      <c r="J284" s="508"/>
      <c r="K284" s="28">
        <v>4</v>
      </c>
      <c r="L284" s="29">
        <v>20.34</v>
      </c>
      <c r="M284" s="32"/>
      <c r="N284" s="32"/>
      <c r="O284" s="24"/>
      <c r="P284" s="24"/>
      <c r="Q284" s="24"/>
      <c r="R284" s="25"/>
      <c r="S284" s="41"/>
      <c r="T284" s="41"/>
    </row>
    <row r="285" spans="1:20" s="42" customFormat="1" ht="30.6">
      <c r="A285" s="451" t="s">
        <v>541</v>
      </c>
      <c r="B285" s="449">
        <v>89563</v>
      </c>
      <c r="C285" s="449" t="s">
        <v>18</v>
      </c>
      <c r="D285" s="561" t="s">
        <v>542</v>
      </c>
      <c r="E285" s="451" t="s">
        <v>31</v>
      </c>
      <c r="F285" s="451">
        <f t="shared" si="37"/>
        <v>1</v>
      </c>
      <c r="G285" s="452">
        <f t="shared" si="34"/>
        <v>30.51</v>
      </c>
      <c r="H285" s="451">
        <f t="shared" si="35"/>
        <v>37.11</v>
      </c>
      <c r="I285" s="451">
        <f t="shared" si="36"/>
        <v>37.11</v>
      </c>
      <c r="J285" s="508"/>
      <c r="K285" s="28">
        <v>1</v>
      </c>
      <c r="L285" s="29">
        <v>30.51</v>
      </c>
      <c r="M285" s="32"/>
      <c r="N285" s="32"/>
      <c r="O285" s="24"/>
      <c r="P285" s="24"/>
      <c r="Q285" s="24"/>
      <c r="R285" s="25"/>
      <c r="S285" s="41"/>
      <c r="T285" s="41"/>
    </row>
    <row r="286" spans="1:20" s="70" customFormat="1" ht="30.6">
      <c r="A286" s="451" t="s">
        <v>543</v>
      </c>
      <c r="B286" s="449">
        <v>89690</v>
      </c>
      <c r="C286" s="449" t="s">
        <v>18</v>
      </c>
      <c r="D286" s="561" t="s">
        <v>544</v>
      </c>
      <c r="E286" s="451" t="s">
        <v>31</v>
      </c>
      <c r="F286" s="451">
        <f t="shared" si="37"/>
        <v>12</v>
      </c>
      <c r="G286" s="452">
        <f t="shared" si="34"/>
        <v>114.47</v>
      </c>
      <c r="H286" s="451">
        <f t="shared" si="35"/>
        <v>139.25</v>
      </c>
      <c r="I286" s="451">
        <f t="shared" si="36"/>
        <v>1671</v>
      </c>
      <c r="J286" s="508"/>
      <c r="K286" s="28">
        <v>12</v>
      </c>
      <c r="L286" s="29">
        <v>114.47</v>
      </c>
      <c r="M286" s="32"/>
      <c r="N286" s="32"/>
      <c r="O286" s="62"/>
      <c r="P286" s="62"/>
      <c r="Q286" s="62"/>
      <c r="R286" s="63"/>
      <c r="S286" s="62"/>
      <c r="T286" s="62"/>
    </row>
    <row r="287" spans="1:20" s="33" customFormat="1" ht="31.2">
      <c r="A287" s="451" t="s">
        <v>545</v>
      </c>
      <c r="B287" s="449">
        <v>100866</v>
      </c>
      <c r="C287" s="449" t="s">
        <v>18</v>
      </c>
      <c r="D287" s="466" t="s">
        <v>546</v>
      </c>
      <c r="E287" s="467" t="s">
        <v>186</v>
      </c>
      <c r="F287" s="451">
        <f t="shared" si="37"/>
        <v>6</v>
      </c>
      <c r="G287" s="452">
        <f t="shared" si="34"/>
        <v>427.69</v>
      </c>
      <c r="H287" s="451">
        <f t="shared" si="35"/>
        <v>520.28</v>
      </c>
      <c r="I287" s="451">
        <f t="shared" si="36"/>
        <v>3121.68</v>
      </c>
      <c r="J287" s="508"/>
      <c r="K287" s="28">
        <v>6</v>
      </c>
      <c r="L287" s="29">
        <v>427.69</v>
      </c>
      <c r="M287" s="32"/>
      <c r="N287" s="32"/>
      <c r="O287" s="24"/>
      <c r="P287" s="24"/>
      <c r="Q287" s="24"/>
      <c r="R287" s="25"/>
      <c r="S287" s="24"/>
      <c r="T287" s="24"/>
    </row>
    <row r="288" spans="1:20" s="33" customFormat="1" ht="41.4">
      <c r="A288" s="451" t="s">
        <v>547</v>
      </c>
      <c r="B288" s="449">
        <v>86919</v>
      </c>
      <c r="C288" s="449" t="s">
        <v>18</v>
      </c>
      <c r="D288" s="466" t="s">
        <v>548</v>
      </c>
      <c r="E288" s="467" t="s">
        <v>31</v>
      </c>
      <c r="F288" s="451">
        <f t="shared" si="37"/>
        <v>1</v>
      </c>
      <c r="G288" s="452">
        <f t="shared" si="34"/>
        <v>851.66</v>
      </c>
      <c r="H288" s="451">
        <f t="shared" si="35"/>
        <v>1036.04</v>
      </c>
      <c r="I288" s="451">
        <f t="shared" si="36"/>
        <v>1036.04</v>
      </c>
      <c r="J288" s="508"/>
      <c r="K288" s="28">
        <v>1</v>
      </c>
      <c r="L288" s="29">
        <v>851.66</v>
      </c>
      <c r="M288" s="32"/>
      <c r="N288" s="32"/>
      <c r="O288" s="24"/>
      <c r="P288" s="24"/>
      <c r="Q288" s="24"/>
      <c r="R288" s="25"/>
      <c r="S288" s="24"/>
      <c r="T288" s="24"/>
    </row>
    <row r="289" spans="1:20" s="65" customFormat="1">
      <c r="A289" s="527"/>
      <c r="B289" s="527"/>
      <c r="C289" s="527"/>
      <c r="D289" s="525" t="s">
        <v>35</v>
      </c>
      <c r="E289" s="527"/>
      <c r="F289" s="527"/>
      <c r="G289" s="527"/>
      <c r="H289" s="527"/>
      <c r="I289" s="527">
        <f>TRUNC(SUM(I225:I288),2)</f>
        <v>27083.16</v>
      </c>
      <c r="J289" s="508"/>
      <c r="K289" s="30"/>
      <c r="L289" s="16"/>
      <c r="M289" s="43"/>
      <c r="N289" s="43"/>
      <c r="O289" s="62"/>
      <c r="P289" s="62"/>
      <c r="Q289" s="62"/>
      <c r="R289" s="63"/>
      <c r="S289" s="64"/>
      <c r="T289" s="46"/>
    </row>
    <row r="290" spans="1:20" s="65" customFormat="1">
      <c r="A290" s="551"/>
      <c r="B290" s="552"/>
      <c r="C290" s="552"/>
      <c r="D290" s="537"/>
      <c r="E290" s="535"/>
      <c r="F290" s="535"/>
      <c r="G290" s="535"/>
      <c r="H290" s="563"/>
      <c r="I290" s="535"/>
      <c r="J290" s="508"/>
      <c r="K290" s="30"/>
      <c r="L290" s="16"/>
      <c r="M290" s="43"/>
      <c r="N290" s="43"/>
      <c r="O290" s="62"/>
      <c r="P290" s="62"/>
      <c r="Q290" s="62"/>
      <c r="R290" s="63"/>
      <c r="S290" s="64"/>
      <c r="T290" s="46"/>
    </row>
    <row r="291" spans="1:20" s="42" customFormat="1">
      <c r="A291" s="527" t="s">
        <v>549</v>
      </c>
      <c r="B291" s="527"/>
      <c r="C291" s="527"/>
      <c r="D291" s="525" t="s">
        <v>550</v>
      </c>
      <c r="E291" s="525"/>
      <c r="F291" s="527"/>
      <c r="G291" s="527"/>
      <c r="H291" s="525"/>
      <c r="I291" s="525"/>
      <c r="J291" s="508"/>
      <c r="K291" s="48"/>
      <c r="L291" s="29"/>
      <c r="M291" s="1"/>
      <c r="N291" s="1"/>
      <c r="O291" s="24"/>
      <c r="P291" s="71"/>
      <c r="Q291" s="24"/>
      <c r="R291" s="25"/>
      <c r="S291" s="41"/>
      <c r="T291" s="5"/>
    </row>
    <row r="292" spans="1:20" s="42" customFormat="1">
      <c r="A292" s="527" t="s">
        <v>551</v>
      </c>
      <c r="B292" s="527"/>
      <c r="C292" s="527"/>
      <c r="D292" s="547" t="s">
        <v>552</v>
      </c>
      <c r="E292" s="527"/>
      <c r="F292" s="527"/>
      <c r="G292" s="527"/>
      <c r="H292" s="527"/>
      <c r="I292" s="527"/>
      <c r="J292" s="508"/>
      <c r="K292" s="48"/>
      <c r="L292" s="29"/>
      <c r="M292" s="1"/>
      <c r="N292" s="1"/>
      <c r="O292" s="24"/>
      <c r="P292" s="71"/>
      <c r="Q292" s="24"/>
      <c r="R292" s="25"/>
      <c r="S292" s="41"/>
      <c r="T292" s="5"/>
    </row>
    <row r="293" spans="1:20" s="42" customFormat="1" ht="41.4">
      <c r="A293" s="451" t="s">
        <v>553</v>
      </c>
      <c r="B293" s="449">
        <v>103328</v>
      </c>
      <c r="C293" s="449" t="s">
        <v>18</v>
      </c>
      <c r="D293" s="450" t="s">
        <v>109</v>
      </c>
      <c r="E293" s="451" t="s">
        <v>27</v>
      </c>
      <c r="F293" s="451">
        <f>TRUNC(K293,2)</f>
        <v>10</v>
      </c>
      <c r="G293" s="452">
        <f t="shared" ref="G293:G300" si="38">L293</f>
        <v>83.87</v>
      </c>
      <c r="H293" s="451">
        <f t="shared" ref="H293:H300" si="39">TRUNC(L293*L$12,2)</f>
        <v>102.02</v>
      </c>
      <c r="I293" s="451">
        <f t="shared" ref="I293:I300" si="40">TRUNC(F293*H293,2)</f>
        <v>1020.2</v>
      </c>
      <c r="J293" s="508"/>
      <c r="K293" s="28">
        <v>10</v>
      </c>
      <c r="L293" s="29">
        <v>83.87</v>
      </c>
      <c r="M293" s="32"/>
      <c r="N293" s="32"/>
      <c r="O293" s="24"/>
      <c r="P293" s="71"/>
      <c r="Q293" s="24"/>
      <c r="R293" s="25"/>
      <c r="S293" s="41"/>
      <c r="T293" s="41"/>
    </row>
    <row r="294" spans="1:20" s="42" customFormat="1" ht="41.4">
      <c r="A294" s="451" t="s">
        <v>554</v>
      </c>
      <c r="B294" s="449">
        <v>87879</v>
      </c>
      <c r="C294" s="449" t="s">
        <v>18</v>
      </c>
      <c r="D294" s="450" t="s">
        <v>158</v>
      </c>
      <c r="E294" s="451" t="s">
        <v>27</v>
      </c>
      <c r="F294" s="451">
        <v>22</v>
      </c>
      <c r="G294" s="452">
        <f t="shared" si="38"/>
        <v>3.83</v>
      </c>
      <c r="H294" s="451">
        <f t="shared" si="39"/>
        <v>4.6500000000000004</v>
      </c>
      <c r="I294" s="451">
        <f t="shared" si="40"/>
        <v>102.3</v>
      </c>
      <c r="J294" s="508"/>
      <c r="K294" s="28">
        <v>22</v>
      </c>
      <c r="L294" s="29">
        <v>3.83</v>
      </c>
      <c r="M294" s="32"/>
      <c r="N294" s="72"/>
      <c r="O294" s="73"/>
      <c r="P294" s="74"/>
      <c r="Q294" s="75"/>
      <c r="R294" s="76"/>
      <c r="S294" s="77"/>
      <c r="T294" s="78"/>
    </row>
    <row r="295" spans="1:20" s="42" customFormat="1" ht="51.6">
      <c r="A295" s="451" t="s">
        <v>555</v>
      </c>
      <c r="B295" s="449" t="s">
        <v>160</v>
      </c>
      <c r="C295" s="449" t="s">
        <v>18</v>
      </c>
      <c r="D295" s="450" t="s">
        <v>161</v>
      </c>
      <c r="E295" s="451" t="s">
        <v>27</v>
      </c>
      <c r="F295" s="451">
        <v>22</v>
      </c>
      <c r="G295" s="452">
        <f t="shared" si="38"/>
        <v>32.26</v>
      </c>
      <c r="H295" s="451">
        <f t="shared" si="39"/>
        <v>39.24</v>
      </c>
      <c r="I295" s="451">
        <f t="shared" si="40"/>
        <v>863.28</v>
      </c>
      <c r="J295" s="508"/>
      <c r="K295" s="28">
        <v>22</v>
      </c>
      <c r="L295" s="29">
        <v>32.26</v>
      </c>
      <c r="M295" s="32"/>
      <c r="N295" s="79"/>
      <c r="O295" s="80"/>
      <c r="P295" s="81"/>
      <c r="Q295" s="77"/>
      <c r="R295" s="76"/>
      <c r="S295" s="77"/>
      <c r="T295" s="77"/>
    </row>
    <row r="296" spans="1:20" s="42" customFormat="1" ht="21">
      <c r="A296" s="451" t="s">
        <v>556</v>
      </c>
      <c r="B296" s="449" t="s">
        <v>24</v>
      </c>
      <c r="C296" s="449" t="s">
        <v>557</v>
      </c>
      <c r="D296" s="450" t="s">
        <v>558</v>
      </c>
      <c r="E296" s="451" t="s">
        <v>31</v>
      </c>
      <c r="F296" s="451">
        <f>TRUNC(K296,2)</f>
        <v>2</v>
      </c>
      <c r="G296" s="452">
        <f t="shared" si="38"/>
        <v>523.46</v>
      </c>
      <c r="H296" s="451">
        <f t="shared" si="39"/>
        <v>636.78</v>
      </c>
      <c r="I296" s="451">
        <f t="shared" si="40"/>
        <v>1273.56</v>
      </c>
      <c r="J296" s="508"/>
      <c r="K296" s="28">
        <v>2</v>
      </c>
      <c r="L296" s="29">
        <v>523.46</v>
      </c>
      <c r="M296" s="32"/>
      <c r="N296" s="82"/>
      <c r="O296" s="83"/>
      <c r="P296" s="84"/>
      <c r="Q296" s="85"/>
      <c r="R296" s="39"/>
      <c r="S296" s="85"/>
      <c r="T296" s="85"/>
    </row>
    <row r="297" spans="1:20" s="42" customFormat="1">
      <c r="A297" s="451" t="s">
        <v>559</v>
      </c>
      <c r="B297" s="449">
        <v>98504</v>
      </c>
      <c r="C297" s="449" t="s">
        <v>18</v>
      </c>
      <c r="D297" s="450" t="s">
        <v>560</v>
      </c>
      <c r="E297" s="451" t="s">
        <v>27</v>
      </c>
      <c r="F297" s="451">
        <f>TRUNC(K297,2)</f>
        <v>45.85</v>
      </c>
      <c r="G297" s="452">
        <f t="shared" si="38"/>
        <v>13.88</v>
      </c>
      <c r="H297" s="451">
        <f t="shared" si="39"/>
        <v>16.88</v>
      </c>
      <c r="I297" s="451">
        <f t="shared" si="40"/>
        <v>773.94</v>
      </c>
      <c r="J297" s="508"/>
      <c r="K297" s="28">
        <f>1.87+7.34+19.33+10.08+6.79+0.44</f>
        <v>45.849999999999994</v>
      </c>
      <c r="L297" s="29">
        <v>13.88</v>
      </c>
      <c r="M297" s="32"/>
      <c r="N297" s="82"/>
      <c r="O297" s="83"/>
      <c r="P297" s="84"/>
      <c r="Q297" s="85"/>
      <c r="R297" s="39"/>
      <c r="S297" s="85"/>
      <c r="T297" s="85"/>
    </row>
    <row r="298" spans="1:20" s="42" customFormat="1" ht="51.6">
      <c r="A298" s="451" t="s">
        <v>561</v>
      </c>
      <c r="B298" s="449">
        <v>94273</v>
      </c>
      <c r="C298" s="449" t="s">
        <v>18</v>
      </c>
      <c r="D298" s="450" t="s">
        <v>562</v>
      </c>
      <c r="E298" s="451" t="s">
        <v>112</v>
      </c>
      <c r="F298" s="451">
        <f>TRUNC(K298,2)</f>
        <v>47.87</v>
      </c>
      <c r="G298" s="452">
        <f t="shared" si="38"/>
        <v>54.89</v>
      </c>
      <c r="H298" s="451">
        <f t="shared" si="39"/>
        <v>66.77</v>
      </c>
      <c r="I298" s="451">
        <f t="shared" si="40"/>
        <v>3196.27</v>
      </c>
      <c r="J298" s="508"/>
      <c r="K298" s="28">
        <f>2.5+2.1+27+13.95+2.32</f>
        <v>47.87</v>
      </c>
      <c r="L298" s="29">
        <v>54.89</v>
      </c>
      <c r="M298" s="32"/>
      <c r="N298" s="82"/>
      <c r="O298" s="83"/>
      <c r="P298" s="84"/>
      <c r="Q298" s="85"/>
      <c r="R298" s="39"/>
      <c r="S298" s="85"/>
      <c r="T298" s="85"/>
    </row>
    <row r="299" spans="1:20" s="42" customFormat="1" ht="51.6">
      <c r="A299" s="451" t="s">
        <v>563</v>
      </c>
      <c r="B299" s="449">
        <v>94274</v>
      </c>
      <c r="C299" s="449" t="s">
        <v>18</v>
      </c>
      <c r="D299" s="450" t="s">
        <v>564</v>
      </c>
      <c r="E299" s="451" t="s">
        <v>112</v>
      </c>
      <c r="F299" s="451">
        <f>TRUNC(K299,2)</f>
        <v>17.28</v>
      </c>
      <c r="G299" s="452">
        <f t="shared" si="38"/>
        <v>58.09</v>
      </c>
      <c r="H299" s="451">
        <f t="shared" si="39"/>
        <v>70.66</v>
      </c>
      <c r="I299" s="451">
        <f t="shared" si="40"/>
        <v>1221</v>
      </c>
      <c r="J299" s="508"/>
      <c r="K299" s="28">
        <f>9.48+7.8</f>
        <v>17.28</v>
      </c>
      <c r="L299" s="29">
        <v>58.09</v>
      </c>
      <c r="M299" s="32"/>
      <c r="N299" s="82"/>
      <c r="O299" s="83"/>
      <c r="P299" s="84"/>
      <c r="Q299" s="85"/>
      <c r="R299" s="39"/>
      <c r="S299" s="85"/>
      <c r="T299" s="85"/>
    </row>
    <row r="300" spans="1:20" s="27" customFormat="1" ht="41.4">
      <c r="A300" s="451" t="s">
        <v>565</v>
      </c>
      <c r="B300" s="466" t="s">
        <v>24</v>
      </c>
      <c r="C300" s="449" t="s">
        <v>566</v>
      </c>
      <c r="D300" s="466" t="s">
        <v>567</v>
      </c>
      <c r="E300" s="451" t="s">
        <v>112</v>
      </c>
      <c r="F300" s="451">
        <f>TRUNC(K300,2)</f>
        <v>139.91</v>
      </c>
      <c r="G300" s="452">
        <f t="shared" si="38"/>
        <v>130.66999999999999</v>
      </c>
      <c r="H300" s="451">
        <f t="shared" si="39"/>
        <v>158.96</v>
      </c>
      <c r="I300" s="451">
        <f t="shared" si="40"/>
        <v>22240.09</v>
      </c>
      <c r="J300" s="508"/>
      <c r="K300" s="57">
        <v>139.91</v>
      </c>
      <c r="L300" s="29">
        <v>130.66999999999999</v>
      </c>
      <c r="M300" s="32"/>
      <c r="N300" s="32"/>
      <c r="O300" s="24"/>
      <c r="P300" s="24"/>
      <c r="Q300" s="24"/>
      <c r="R300" s="25"/>
      <c r="S300" s="26"/>
      <c r="T300" s="41"/>
    </row>
    <row r="301" spans="1:20" s="65" customFormat="1">
      <c r="A301" s="527"/>
      <c r="B301" s="527"/>
      <c r="C301" s="527"/>
      <c r="D301" s="525" t="s">
        <v>35</v>
      </c>
      <c r="E301" s="527"/>
      <c r="F301" s="527"/>
      <c r="G301" s="527"/>
      <c r="H301" s="527"/>
      <c r="I301" s="527">
        <f>TRUNC(SUM(I293:I300),2)</f>
        <v>30690.639999999999</v>
      </c>
      <c r="J301" s="508"/>
      <c r="K301" s="30"/>
      <c r="L301" s="16"/>
      <c r="M301" s="43"/>
      <c r="N301" s="86"/>
      <c r="O301" s="62"/>
      <c r="P301" s="87"/>
      <c r="Q301" s="62"/>
      <c r="R301" s="63"/>
      <c r="S301" s="64"/>
      <c r="T301" s="46"/>
    </row>
    <row r="302" spans="1:20" s="42" customFormat="1" ht="7.5" customHeight="1">
      <c r="A302" s="542"/>
      <c r="B302" s="543"/>
      <c r="C302" s="543"/>
      <c r="D302" s="564"/>
      <c r="E302" s="539"/>
      <c r="F302" s="532"/>
      <c r="G302" s="532"/>
      <c r="H302" s="533"/>
      <c r="I302" s="539"/>
      <c r="J302" s="508"/>
      <c r="K302" s="48"/>
      <c r="L302" s="29"/>
      <c r="M302" s="1"/>
      <c r="N302" s="1"/>
      <c r="O302" s="24"/>
      <c r="P302" s="71"/>
      <c r="Q302" s="24"/>
      <c r="R302" s="25"/>
      <c r="S302" s="41"/>
      <c r="T302" s="5"/>
    </row>
    <row r="303" spans="1:20" s="42" customFormat="1">
      <c r="A303" s="527" t="s">
        <v>568</v>
      </c>
      <c r="B303" s="527"/>
      <c r="C303" s="527"/>
      <c r="D303" s="525" t="s">
        <v>569</v>
      </c>
      <c r="E303" s="525"/>
      <c r="F303" s="527"/>
      <c r="G303" s="527"/>
      <c r="H303" s="525"/>
      <c r="I303" s="525"/>
      <c r="J303" s="508"/>
      <c r="K303" s="48"/>
      <c r="L303" s="29"/>
      <c r="M303" s="1"/>
      <c r="N303" s="1"/>
      <c r="O303" s="24"/>
      <c r="P303" s="71"/>
      <c r="Q303" s="24"/>
      <c r="R303" s="25"/>
      <c r="S303" s="41"/>
      <c r="T303" s="5"/>
    </row>
    <row r="304" spans="1:20" s="68" customFormat="1">
      <c r="A304" s="547" t="s">
        <v>570</v>
      </c>
      <c r="B304" s="547"/>
      <c r="C304" s="547"/>
      <c r="D304" s="547" t="s">
        <v>571</v>
      </c>
      <c r="E304" s="547"/>
      <c r="F304" s="547"/>
      <c r="G304" s="547"/>
      <c r="H304" s="547"/>
      <c r="I304" s="547"/>
      <c r="J304" s="508"/>
      <c r="K304" s="29"/>
      <c r="L304" s="29"/>
      <c r="M304" s="2"/>
      <c r="N304" s="2"/>
      <c r="O304" s="50"/>
      <c r="P304" s="88"/>
      <c r="Q304" s="50"/>
      <c r="R304" s="51"/>
      <c r="S304" s="53"/>
      <c r="T304" s="53"/>
    </row>
    <row r="305" spans="1:20" s="68" customFormat="1">
      <c r="A305" s="451" t="s">
        <v>570</v>
      </c>
      <c r="B305" s="449">
        <v>93358</v>
      </c>
      <c r="C305" s="449" t="s">
        <v>18</v>
      </c>
      <c r="D305" s="450" t="s">
        <v>572</v>
      </c>
      <c r="E305" s="451" t="s">
        <v>58</v>
      </c>
      <c r="F305" s="451">
        <v>7.9</v>
      </c>
      <c r="G305" s="452">
        <f t="shared" ref="G305:G318" si="41">L305</f>
        <v>63.37</v>
      </c>
      <c r="H305" s="451">
        <f t="shared" ref="H305:H318" si="42">TRUNC(L305*L$12,2)</f>
        <v>77.08</v>
      </c>
      <c r="I305" s="451">
        <f t="shared" ref="I305:I318" si="43">TRUNC(F305*H305,2)</f>
        <v>608.92999999999995</v>
      </c>
      <c r="J305" s="508"/>
      <c r="K305" s="28">
        <f>3.1*1*1.7+3.1*1*1.7/2</f>
        <v>7.9049999999999994</v>
      </c>
      <c r="L305" s="89">
        <v>63.37</v>
      </c>
      <c r="M305" s="2"/>
      <c r="N305" s="2"/>
      <c r="O305" s="50"/>
      <c r="P305" s="88"/>
      <c r="Q305" s="50"/>
      <c r="R305" s="51"/>
      <c r="S305" s="53"/>
      <c r="T305" s="53"/>
    </row>
    <row r="306" spans="1:20" s="68" customFormat="1" ht="41.4">
      <c r="A306" s="451" t="s">
        <v>573</v>
      </c>
      <c r="B306" s="449">
        <v>103328</v>
      </c>
      <c r="C306" s="449" t="s">
        <v>18</v>
      </c>
      <c r="D306" s="450" t="s">
        <v>109</v>
      </c>
      <c r="E306" s="451" t="s">
        <v>27</v>
      </c>
      <c r="F306" s="451">
        <f>TRUNC(K306,2)</f>
        <v>18.36</v>
      </c>
      <c r="G306" s="452">
        <f t="shared" si="41"/>
        <v>83.87</v>
      </c>
      <c r="H306" s="451">
        <f t="shared" si="42"/>
        <v>102.02</v>
      </c>
      <c r="I306" s="451">
        <f t="shared" si="43"/>
        <v>1873.08</v>
      </c>
      <c r="J306" s="508"/>
      <c r="K306" s="28">
        <f>3.1*1.7*2+3.1*1.7*2/2+1*1.7+1*1.7/2</f>
        <v>18.36</v>
      </c>
      <c r="L306" s="29">
        <v>83.87</v>
      </c>
      <c r="M306" s="2"/>
      <c r="N306" s="2"/>
      <c r="O306" s="50"/>
      <c r="P306" s="88"/>
      <c r="Q306" s="50"/>
      <c r="R306" s="51"/>
      <c r="S306" s="53"/>
      <c r="T306" s="53"/>
    </row>
    <row r="307" spans="1:20" s="68" customFormat="1" ht="31.2">
      <c r="A307" s="451" t="s">
        <v>574</v>
      </c>
      <c r="B307" s="449">
        <v>92411</v>
      </c>
      <c r="C307" s="449" t="s">
        <v>18</v>
      </c>
      <c r="D307" s="450" t="s">
        <v>99</v>
      </c>
      <c r="E307" s="451" t="s">
        <v>27</v>
      </c>
      <c r="F307" s="451">
        <v>23.52</v>
      </c>
      <c r="G307" s="452">
        <f t="shared" si="41"/>
        <v>170.17</v>
      </c>
      <c r="H307" s="451">
        <f t="shared" si="42"/>
        <v>207.01</v>
      </c>
      <c r="I307" s="451">
        <f t="shared" si="43"/>
        <v>4868.87</v>
      </c>
      <c r="J307" s="508"/>
      <c r="K307" s="28">
        <v>23.52</v>
      </c>
      <c r="L307" s="29">
        <v>170.17</v>
      </c>
      <c r="M307" s="2"/>
      <c r="N307" s="2"/>
      <c r="O307" s="50"/>
      <c r="P307" s="88"/>
      <c r="Q307" s="50"/>
      <c r="R307" s="51"/>
      <c r="S307" s="53"/>
      <c r="T307" s="53"/>
    </row>
    <row r="308" spans="1:20" s="68" customFormat="1" ht="21">
      <c r="A308" s="451" t="s">
        <v>575</v>
      </c>
      <c r="B308" s="449">
        <v>94971</v>
      </c>
      <c r="C308" s="449" t="s">
        <v>18</v>
      </c>
      <c r="D308" s="450" t="s">
        <v>81</v>
      </c>
      <c r="E308" s="451" t="s">
        <v>58</v>
      </c>
      <c r="F308" s="451">
        <f t="shared" ref="F308:F317" si="44">TRUNC(K308,2)</f>
        <v>1.08</v>
      </c>
      <c r="G308" s="452">
        <f t="shared" si="41"/>
        <v>521.88</v>
      </c>
      <c r="H308" s="451">
        <f t="shared" si="42"/>
        <v>634.86</v>
      </c>
      <c r="I308" s="451">
        <f t="shared" si="43"/>
        <v>685.64</v>
      </c>
      <c r="J308" s="508"/>
      <c r="K308" s="28">
        <f>6.2*0.15*0.3*2+4*0.15*0.3+0.15*0.3*0.5*2+1*6*0.05</f>
        <v>1.0830000000000002</v>
      </c>
      <c r="L308" s="29">
        <v>521.88</v>
      </c>
      <c r="M308" s="2"/>
      <c r="N308" s="2"/>
      <c r="O308" s="50"/>
      <c r="P308" s="88"/>
      <c r="Q308" s="50"/>
      <c r="R308" s="51"/>
      <c r="S308" s="53"/>
      <c r="T308" s="53"/>
    </row>
    <row r="309" spans="1:20" s="68" customFormat="1" ht="21">
      <c r="A309" s="451" t="s">
        <v>576</v>
      </c>
      <c r="B309" s="541">
        <v>103670</v>
      </c>
      <c r="C309" s="449" t="s">
        <v>18</v>
      </c>
      <c r="D309" s="450" t="s">
        <v>83</v>
      </c>
      <c r="E309" s="451" t="s">
        <v>58</v>
      </c>
      <c r="F309" s="451">
        <f t="shared" si="44"/>
        <v>1.08</v>
      </c>
      <c r="G309" s="452">
        <f t="shared" si="41"/>
        <v>218.17</v>
      </c>
      <c r="H309" s="451">
        <f t="shared" si="42"/>
        <v>265.39999999999998</v>
      </c>
      <c r="I309" s="451">
        <f t="shared" si="43"/>
        <v>286.63</v>
      </c>
      <c r="J309" s="508"/>
      <c r="K309" s="29">
        <f>K308</f>
        <v>1.0830000000000002</v>
      </c>
      <c r="L309" s="29">
        <v>218.17</v>
      </c>
      <c r="M309" s="2"/>
      <c r="N309" s="2"/>
      <c r="O309" s="50"/>
      <c r="P309" s="88"/>
      <c r="Q309" s="50"/>
      <c r="R309" s="51"/>
      <c r="S309" s="53"/>
      <c r="T309" s="53"/>
    </row>
    <row r="310" spans="1:20" s="68" customFormat="1" ht="41.4">
      <c r="A310" s="451" t="s">
        <v>577</v>
      </c>
      <c r="B310" s="449">
        <v>92762</v>
      </c>
      <c r="C310" s="449" t="s">
        <v>18</v>
      </c>
      <c r="D310" s="450" t="s">
        <v>101</v>
      </c>
      <c r="E310" s="451" t="s">
        <v>89</v>
      </c>
      <c r="F310" s="451">
        <f t="shared" si="44"/>
        <v>60.64</v>
      </c>
      <c r="G310" s="452">
        <f t="shared" si="41"/>
        <v>15.29</v>
      </c>
      <c r="H310" s="451">
        <f t="shared" si="42"/>
        <v>18.600000000000001</v>
      </c>
      <c r="I310" s="451">
        <f t="shared" si="43"/>
        <v>1127.9000000000001</v>
      </c>
      <c r="J310" s="508"/>
      <c r="K310" s="28">
        <f>K308*80*0.7</f>
        <v>60.648000000000003</v>
      </c>
      <c r="L310" s="29">
        <v>15.29</v>
      </c>
      <c r="M310" s="2"/>
      <c r="N310" s="2"/>
      <c r="O310" s="50"/>
      <c r="P310" s="88"/>
      <c r="Q310" s="50"/>
      <c r="R310" s="51"/>
      <c r="S310" s="53"/>
      <c r="T310" s="53"/>
    </row>
    <row r="311" spans="1:20" s="68" customFormat="1" ht="41.4">
      <c r="A311" s="451" t="s">
        <v>578</v>
      </c>
      <c r="B311" s="449">
        <v>92759</v>
      </c>
      <c r="C311" s="449" t="s">
        <v>18</v>
      </c>
      <c r="D311" s="450" t="s">
        <v>103</v>
      </c>
      <c r="E311" s="451" t="s">
        <v>89</v>
      </c>
      <c r="F311" s="451">
        <f t="shared" si="44"/>
        <v>25.99</v>
      </c>
      <c r="G311" s="452">
        <f t="shared" si="41"/>
        <v>16.899999999999999</v>
      </c>
      <c r="H311" s="451">
        <f t="shared" si="42"/>
        <v>20.55</v>
      </c>
      <c r="I311" s="451">
        <f t="shared" si="43"/>
        <v>534.09</v>
      </c>
      <c r="J311" s="508"/>
      <c r="K311" s="28">
        <f>K308*80*0.3</f>
        <v>25.992000000000004</v>
      </c>
      <c r="L311" s="29">
        <v>16.899999999999999</v>
      </c>
      <c r="M311" s="2"/>
      <c r="N311" s="2"/>
      <c r="O311" s="50"/>
      <c r="P311" s="88"/>
      <c r="Q311" s="50"/>
      <c r="R311" s="51"/>
      <c r="S311" s="53"/>
      <c r="T311" s="53"/>
    </row>
    <row r="312" spans="1:20" s="68" customFormat="1" ht="41.4">
      <c r="A312" s="451" t="s">
        <v>579</v>
      </c>
      <c r="B312" s="449">
        <v>87879</v>
      </c>
      <c r="C312" s="449" t="s">
        <v>18</v>
      </c>
      <c r="D312" s="450" t="s">
        <v>158</v>
      </c>
      <c r="E312" s="451" t="s">
        <v>27</v>
      </c>
      <c r="F312" s="451">
        <f t="shared" si="44"/>
        <v>15.81</v>
      </c>
      <c r="G312" s="452">
        <f t="shared" si="41"/>
        <v>3.83</v>
      </c>
      <c r="H312" s="451">
        <f t="shared" si="42"/>
        <v>4.6500000000000004</v>
      </c>
      <c r="I312" s="451">
        <f t="shared" si="43"/>
        <v>73.510000000000005</v>
      </c>
      <c r="J312" s="508"/>
      <c r="K312" s="28">
        <f>3.1*1.7*2+3.1*1.7/2*2</f>
        <v>15.809999999999999</v>
      </c>
      <c r="L312" s="29">
        <v>3.83</v>
      </c>
      <c r="M312" s="2"/>
      <c r="N312" s="2"/>
      <c r="O312" s="50"/>
      <c r="P312" s="88"/>
      <c r="Q312" s="50"/>
      <c r="R312" s="51"/>
      <c r="S312" s="53"/>
      <c r="T312" s="53"/>
    </row>
    <row r="313" spans="1:20" s="68" customFormat="1" ht="51.6">
      <c r="A313" s="451" t="s">
        <v>580</v>
      </c>
      <c r="B313" s="449" t="s">
        <v>160</v>
      </c>
      <c r="C313" s="449" t="s">
        <v>18</v>
      </c>
      <c r="D313" s="450" t="s">
        <v>161</v>
      </c>
      <c r="E313" s="451" t="s">
        <v>27</v>
      </c>
      <c r="F313" s="451">
        <f t="shared" si="44"/>
        <v>15.81</v>
      </c>
      <c r="G313" s="452">
        <f t="shared" si="41"/>
        <v>32.26</v>
      </c>
      <c r="H313" s="451">
        <f t="shared" si="42"/>
        <v>39.24</v>
      </c>
      <c r="I313" s="451">
        <f t="shared" si="43"/>
        <v>620.38</v>
      </c>
      <c r="J313" s="508"/>
      <c r="K313" s="28">
        <f>3.1*1.7*2+3.1*1.7/2*2</f>
        <v>15.809999999999999</v>
      </c>
      <c r="L313" s="29">
        <v>32.26</v>
      </c>
      <c r="M313" s="2"/>
      <c r="N313" s="2"/>
      <c r="O313" s="50"/>
      <c r="P313" s="88"/>
      <c r="Q313" s="50"/>
      <c r="R313" s="51"/>
      <c r="S313" s="53"/>
      <c r="T313" s="53"/>
    </row>
    <row r="314" spans="1:20" s="68" customFormat="1" ht="21">
      <c r="A314" s="451" t="s">
        <v>581</v>
      </c>
      <c r="B314" s="449" t="s">
        <v>200</v>
      </c>
      <c r="C314" s="449" t="s">
        <v>18</v>
      </c>
      <c r="D314" s="466" t="s">
        <v>201</v>
      </c>
      <c r="E314" s="451" t="s">
        <v>27</v>
      </c>
      <c r="F314" s="451">
        <f t="shared" si="44"/>
        <v>15.81</v>
      </c>
      <c r="G314" s="452">
        <f t="shared" si="41"/>
        <v>13.71</v>
      </c>
      <c r="H314" s="451">
        <f t="shared" si="42"/>
        <v>16.670000000000002</v>
      </c>
      <c r="I314" s="451">
        <f t="shared" si="43"/>
        <v>263.55</v>
      </c>
      <c r="J314" s="508"/>
      <c r="K314" s="28">
        <f>3.1*1.7*2+3.1*1.7/2*2</f>
        <v>15.809999999999999</v>
      </c>
      <c r="L314" s="29">
        <v>13.71</v>
      </c>
      <c r="M314" s="2"/>
      <c r="N314" s="2"/>
      <c r="O314" s="50"/>
      <c r="P314" s="88"/>
      <c r="Q314" s="50"/>
      <c r="R314" s="51"/>
      <c r="S314" s="53"/>
      <c r="T314" s="53"/>
    </row>
    <row r="315" spans="1:20" s="68" customFormat="1" ht="21">
      <c r="A315" s="451" t="s">
        <v>582</v>
      </c>
      <c r="B315" s="449">
        <v>98563</v>
      </c>
      <c r="C315" s="449" t="s">
        <v>18</v>
      </c>
      <c r="D315" s="466" t="s">
        <v>583</v>
      </c>
      <c r="E315" s="451" t="s">
        <v>27</v>
      </c>
      <c r="F315" s="451">
        <f t="shared" si="44"/>
        <v>5.4</v>
      </c>
      <c r="G315" s="452">
        <f t="shared" si="41"/>
        <v>33.65</v>
      </c>
      <c r="H315" s="451">
        <f t="shared" si="42"/>
        <v>40.93</v>
      </c>
      <c r="I315" s="451">
        <f t="shared" si="43"/>
        <v>221.02</v>
      </c>
      <c r="J315" s="508"/>
      <c r="K315" s="28">
        <v>5.4</v>
      </c>
      <c r="L315" s="29">
        <v>33.65</v>
      </c>
      <c r="M315" s="2"/>
      <c r="N315" s="2"/>
      <c r="O315" s="50"/>
      <c r="P315" s="88"/>
      <c r="Q315" s="50"/>
      <c r="R315" s="51"/>
      <c r="S315" s="53"/>
      <c r="T315" s="53"/>
    </row>
    <row r="316" spans="1:20" s="68" customFormat="1" ht="21">
      <c r="A316" s="451" t="s">
        <v>584</v>
      </c>
      <c r="B316" s="449">
        <v>98564</v>
      </c>
      <c r="C316" s="449" t="s">
        <v>18</v>
      </c>
      <c r="D316" s="466" t="s">
        <v>585</v>
      </c>
      <c r="E316" s="451" t="s">
        <v>27</v>
      </c>
      <c r="F316" s="451">
        <f t="shared" si="44"/>
        <v>10.41</v>
      </c>
      <c r="G316" s="452">
        <f t="shared" si="41"/>
        <v>49.52</v>
      </c>
      <c r="H316" s="451">
        <f t="shared" si="42"/>
        <v>60.24</v>
      </c>
      <c r="I316" s="451">
        <f t="shared" si="43"/>
        <v>627.09</v>
      </c>
      <c r="J316" s="508"/>
      <c r="K316" s="28">
        <v>10.41</v>
      </c>
      <c r="L316" s="29">
        <v>49.52</v>
      </c>
      <c r="M316" s="2"/>
      <c r="N316" s="2"/>
      <c r="O316" s="50"/>
      <c r="P316" s="88"/>
      <c r="Q316" s="50"/>
      <c r="R316" s="51"/>
      <c r="S316" s="53"/>
      <c r="T316" s="53"/>
    </row>
    <row r="317" spans="1:20" s="68" customFormat="1" ht="21">
      <c r="A317" s="451" t="s">
        <v>586</v>
      </c>
      <c r="B317" s="449">
        <v>98553</v>
      </c>
      <c r="C317" s="449" t="s">
        <v>18</v>
      </c>
      <c r="D317" s="466" t="s">
        <v>587</v>
      </c>
      <c r="E317" s="451" t="s">
        <v>27</v>
      </c>
      <c r="F317" s="451">
        <f t="shared" si="44"/>
        <v>15.81</v>
      </c>
      <c r="G317" s="452">
        <f t="shared" si="41"/>
        <v>149.82</v>
      </c>
      <c r="H317" s="451">
        <f t="shared" si="42"/>
        <v>182.25</v>
      </c>
      <c r="I317" s="451">
        <f t="shared" si="43"/>
        <v>2881.37</v>
      </c>
      <c r="J317" s="508"/>
      <c r="K317" s="28">
        <v>15.81</v>
      </c>
      <c r="L317" s="29">
        <v>149.82</v>
      </c>
      <c r="M317" s="2"/>
      <c r="N317" s="2"/>
      <c r="O317" s="50"/>
      <c r="P317" s="88"/>
      <c r="Q317" s="50"/>
      <c r="R317" s="51"/>
      <c r="S317" s="53"/>
      <c r="T317" s="53"/>
    </row>
    <row r="318" spans="1:20" s="68" customFormat="1" ht="31.2">
      <c r="A318" s="451" t="s">
        <v>588</v>
      </c>
      <c r="B318" s="449" t="s">
        <v>24</v>
      </c>
      <c r="C318" s="449" t="s">
        <v>589</v>
      </c>
      <c r="D318" s="450" t="s">
        <v>590</v>
      </c>
      <c r="E318" s="554" t="s">
        <v>31</v>
      </c>
      <c r="F318" s="451">
        <f>TRUNC(K318,2)</f>
        <v>1</v>
      </c>
      <c r="G318" s="452">
        <f t="shared" si="41"/>
        <v>1850.69</v>
      </c>
      <c r="H318" s="451">
        <f t="shared" si="42"/>
        <v>2251.36</v>
      </c>
      <c r="I318" s="451">
        <f t="shared" si="43"/>
        <v>2251.36</v>
      </c>
      <c r="J318" s="508"/>
      <c r="K318" s="28">
        <v>1</v>
      </c>
      <c r="L318" s="89">
        <v>1850.69</v>
      </c>
      <c r="M318" s="2"/>
      <c r="N318" s="2"/>
      <c r="O318" s="50"/>
      <c r="P318" s="88"/>
      <c r="Q318" s="50"/>
      <c r="R318" s="51"/>
      <c r="S318" s="53"/>
      <c r="T318" s="53"/>
    </row>
    <row r="319" spans="1:20" s="42" customFormat="1">
      <c r="A319" s="527"/>
      <c r="B319" s="527"/>
      <c r="C319" s="527"/>
      <c r="D319" s="525" t="s">
        <v>35</v>
      </c>
      <c r="E319" s="527"/>
      <c r="F319" s="527"/>
      <c r="G319" s="527"/>
      <c r="H319" s="527"/>
      <c r="I319" s="527">
        <f>TRUNC(SUM(I305:I318),2)</f>
        <v>16923.419999999998</v>
      </c>
      <c r="J319" s="508"/>
      <c r="K319" s="48"/>
      <c r="L319" s="29"/>
      <c r="M319" s="1"/>
      <c r="N319" s="1"/>
      <c r="O319" s="24"/>
      <c r="P319" s="71"/>
      <c r="Q319" s="24"/>
      <c r="R319" s="25"/>
      <c r="S319" s="41"/>
      <c r="T319" s="5"/>
    </row>
    <row r="320" spans="1:20" s="42" customFormat="1" ht="7.5" customHeight="1">
      <c r="A320" s="542"/>
      <c r="B320" s="543"/>
      <c r="C320" s="543"/>
      <c r="D320" s="565"/>
      <c r="E320" s="539"/>
      <c r="F320" s="535"/>
      <c r="G320" s="535"/>
      <c r="H320" s="533"/>
      <c r="I320" s="539"/>
      <c r="J320" s="508"/>
      <c r="K320" s="48"/>
      <c r="L320" s="29"/>
      <c r="M320" s="1"/>
      <c r="N320" s="1"/>
      <c r="O320" s="24"/>
      <c r="P320" s="71"/>
      <c r="Q320" s="24"/>
      <c r="R320" s="25"/>
      <c r="S320" s="41"/>
      <c r="T320" s="5"/>
    </row>
    <row r="321" spans="1:20" s="42" customFormat="1">
      <c r="A321" s="527" t="s">
        <v>591</v>
      </c>
      <c r="B321" s="527"/>
      <c r="C321" s="527"/>
      <c r="D321" s="525" t="s">
        <v>592</v>
      </c>
      <c r="E321" s="525"/>
      <c r="F321" s="527"/>
      <c r="G321" s="527"/>
      <c r="H321" s="525"/>
      <c r="I321" s="525"/>
      <c r="J321" s="508"/>
      <c r="K321" s="48"/>
      <c r="L321" s="29"/>
      <c r="M321" s="1"/>
      <c r="N321" s="1"/>
      <c r="O321" s="24"/>
      <c r="P321" s="71"/>
      <c r="Q321" s="24"/>
      <c r="R321" s="25"/>
      <c r="S321" s="41"/>
      <c r="T321" s="5"/>
    </row>
    <row r="322" spans="1:20" s="70" customFormat="1" ht="21">
      <c r="A322" s="540" t="s">
        <v>593</v>
      </c>
      <c r="B322" s="449">
        <v>99803</v>
      </c>
      <c r="C322" s="449" t="s">
        <v>18</v>
      </c>
      <c r="D322" s="450" t="s">
        <v>594</v>
      </c>
      <c r="E322" s="451" t="s">
        <v>27</v>
      </c>
      <c r="F322" s="451">
        <f>TRUNC(K322,2)</f>
        <v>246.43</v>
      </c>
      <c r="G322" s="452">
        <f>L322</f>
        <v>1.55</v>
      </c>
      <c r="H322" s="451">
        <f>TRUNC(L322*L$12,2)</f>
        <v>1.88</v>
      </c>
      <c r="I322" s="566">
        <f>TRUNC(F322*H322,2)</f>
        <v>463.28</v>
      </c>
      <c r="J322" s="508"/>
      <c r="K322" s="28">
        <v>246.43</v>
      </c>
      <c r="L322" s="29">
        <v>1.55</v>
      </c>
      <c r="M322" s="32"/>
      <c r="N322" s="32"/>
      <c r="O322" s="62"/>
      <c r="P322" s="62"/>
      <c r="Q322" s="62"/>
      <c r="R322" s="63"/>
      <c r="S322" s="62"/>
      <c r="T322" s="62"/>
    </row>
    <row r="323" spans="1:20" s="65" customFormat="1">
      <c r="A323" s="527"/>
      <c r="B323" s="525"/>
      <c r="C323" s="525"/>
      <c r="D323" s="525" t="s">
        <v>35</v>
      </c>
      <c r="E323" s="525"/>
      <c r="F323" s="525"/>
      <c r="G323" s="526"/>
      <c r="H323" s="525"/>
      <c r="I323" s="525">
        <f>TRUNC(SUM(I322:I322),2)</f>
        <v>463.28</v>
      </c>
      <c r="J323" s="508"/>
      <c r="K323" s="30"/>
      <c r="L323" s="16"/>
      <c r="M323" s="43"/>
      <c r="N323" s="43"/>
      <c r="O323" s="62"/>
      <c r="P323" s="87"/>
      <c r="Q323" s="62"/>
      <c r="R323" s="63"/>
      <c r="S323" s="64"/>
      <c r="T323" s="46"/>
    </row>
    <row r="324" spans="1:20" s="42" customFormat="1" ht="8.25" customHeight="1">
      <c r="A324" s="542"/>
      <c r="B324" s="567"/>
      <c r="C324" s="567"/>
      <c r="D324" s="564"/>
      <c r="E324" s="539"/>
      <c r="F324" s="532"/>
      <c r="G324" s="532"/>
      <c r="H324" s="533"/>
      <c r="I324" s="539"/>
      <c r="J324" s="508"/>
      <c r="K324" s="48"/>
      <c r="L324" s="29"/>
      <c r="M324" s="1"/>
      <c r="N324" s="1"/>
      <c r="O324" s="24"/>
      <c r="P324" s="71"/>
      <c r="Q324" s="24"/>
      <c r="R324" s="25"/>
      <c r="S324" s="41"/>
      <c r="T324" s="5"/>
    </row>
    <row r="325" spans="1:20" s="65" customFormat="1">
      <c r="A325" s="525"/>
      <c r="B325" s="525"/>
      <c r="C325" s="525"/>
      <c r="D325" s="525" t="s">
        <v>595</v>
      </c>
      <c r="E325" s="525"/>
      <c r="F325" s="525"/>
      <c r="G325" s="526"/>
      <c r="H325" s="525"/>
      <c r="I325" s="525">
        <f>SUM(I17:I323)/2</f>
        <v>597911.04000000015</v>
      </c>
      <c r="J325" s="508"/>
      <c r="K325" s="30"/>
      <c r="L325" s="16"/>
      <c r="M325" s="43"/>
      <c r="N325" s="43"/>
      <c r="O325" s="64"/>
      <c r="P325" s="90"/>
      <c r="Q325" s="64"/>
      <c r="R325" s="91"/>
      <c r="S325" s="64"/>
      <c r="T325" s="46"/>
    </row>
    <row r="326" spans="1:20">
      <c r="A326" s="568"/>
      <c r="B326" s="515"/>
      <c r="C326" s="515"/>
      <c r="D326" s="511"/>
      <c r="E326" s="512"/>
      <c r="F326" s="512"/>
      <c r="G326" s="513"/>
      <c r="H326" s="512"/>
      <c r="I326" s="512"/>
      <c r="J326" s="508"/>
      <c r="L326" s="93"/>
    </row>
    <row r="327" spans="1:20" ht="32.25" customHeight="1">
      <c r="A327" s="586" t="s">
        <v>833</v>
      </c>
      <c r="B327" s="586"/>
      <c r="C327" s="586"/>
      <c r="D327" s="586"/>
      <c r="E327" s="586"/>
      <c r="F327" s="586"/>
      <c r="G327" s="586"/>
      <c r="H327" s="586"/>
      <c r="I327" s="586"/>
      <c r="J327" s="508"/>
      <c r="K327" s="94"/>
      <c r="L327" s="95"/>
      <c r="M327" s="94"/>
      <c r="N327" s="94"/>
    </row>
    <row r="328" spans="1:20">
      <c r="A328" s="568"/>
      <c r="B328" s="515"/>
      <c r="C328" s="515"/>
      <c r="D328" s="511"/>
      <c r="E328" s="512"/>
      <c r="F328" s="512"/>
      <c r="G328" s="513"/>
      <c r="H328" s="512"/>
      <c r="I328" s="512"/>
      <c r="J328" s="508"/>
    </row>
    <row r="329" spans="1:20">
      <c r="A329" s="568"/>
      <c r="B329" s="515"/>
      <c r="C329" s="515"/>
      <c r="D329" s="511"/>
      <c r="E329" s="512"/>
      <c r="F329" s="512"/>
      <c r="G329" s="513"/>
      <c r="H329" s="512"/>
      <c r="I329" s="569"/>
      <c r="J329" s="508"/>
    </row>
    <row r="330" spans="1:20">
      <c r="A330" s="568"/>
      <c r="B330" s="515"/>
      <c r="C330" s="515"/>
      <c r="D330" s="511"/>
      <c r="E330" s="512"/>
      <c r="F330" s="512"/>
      <c r="G330" s="513"/>
      <c r="H330" s="512"/>
      <c r="I330" s="512"/>
      <c r="J330" s="508"/>
    </row>
    <row r="331" spans="1:20">
      <c r="A331" s="568"/>
      <c r="B331" s="515"/>
      <c r="C331" s="515"/>
      <c r="D331" s="511"/>
      <c r="E331" s="512"/>
      <c r="F331" s="512"/>
      <c r="G331" s="513"/>
      <c r="H331" s="512"/>
      <c r="I331" s="512"/>
      <c r="J331" s="508"/>
    </row>
    <row r="332" spans="1:20">
      <c r="A332" s="568"/>
      <c r="B332" s="515"/>
      <c r="C332" s="515"/>
      <c r="D332" s="511"/>
      <c r="E332" s="512"/>
      <c r="F332" s="512"/>
      <c r="G332" s="513"/>
      <c r="H332" s="512"/>
      <c r="I332" s="512"/>
      <c r="J332" s="508"/>
    </row>
    <row r="333" spans="1:20">
      <c r="A333" s="568"/>
      <c r="B333" s="515"/>
      <c r="C333" s="515"/>
      <c r="D333" s="511"/>
      <c r="E333" s="512"/>
      <c r="F333" s="512"/>
      <c r="G333" s="513"/>
      <c r="H333" s="512"/>
      <c r="I333" s="512"/>
      <c r="J333" s="508"/>
    </row>
    <row r="334" spans="1:20">
      <c r="A334" s="568"/>
      <c r="B334" s="568"/>
      <c r="C334" s="568"/>
      <c r="D334" s="591" t="s">
        <v>907</v>
      </c>
      <c r="E334" s="591"/>
      <c r="F334" s="591"/>
      <c r="G334" s="591"/>
      <c r="H334" s="512"/>
      <c r="I334" s="512"/>
      <c r="J334" s="508"/>
    </row>
    <row r="335" spans="1:20">
      <c r="A335" s="568"/>
      <c r="B335" s="568"/>
      <c r="C335" s="568"/>
      <c r="D335" s="591" t="s">
        <v>908</v>
      </c>
      <c r="E335" s="591"/>
      <c r="F335" s="591"/>
      <c r="G335" s="591"/>
      <c r="H335" s="512"/>
      <c r="I335" s="512"/>
      <c r="J335" s="508"/>
    </row>
    <row r="336" spans="1:20">
      <c r="A336" s="568"/>
      <c r="B336" s="568"/>
      <c r="C336" s="568"/>
      <c r="D336" s="591" t="s">
        <v>909</v>
      </c>
      <c r="E336" s="591"/>
      <c r="F336" s="591"/>
      <c r="G336" s="591"/>
      <c r="H336" s="512"/>
      <c r="I336" s="512"/>
      <c r="J336" s="508"/>
    </row>
    <row r="337" spans="1:10">
      <c r="A337" s="568"/>
      <c r="B337" s="515"/>
      <c r="C337" s="515"/>
      <c r="D337" s="508"/>
      <c r="E337" s="508"/>
      <c r="F337" s="508"/>
      <c r="G337" s="508"/>
      <c r="H337" s="512"/>
      <c r="I337" s="512"/>
      <c r="J337" s="508"/>
    </row>
    <row r="338" spans="1:10">
      <c r="A338" s="568"/>
      <c r="B338" s="515"/>
      <c r="C338" s="515"/>
      <c r="D338" s="508"/>
      <c r="E338" s="508"/>
      <c r="F338" s="508"/>
      <c r="G338" s="508"/>
      <c r="H338" s="512"/>
      <c r="I338" s="512"/>
      <c r="J338" s="508"/>
    </row>
    <row r="339" spans="1:10">
      <c r="A339" s="568"/>
      <c r="B339" s="515"/>
      <c r="C339" s="515"/>
      <c r="D339" s="508"/>
      <c r="E339" s="508"/>
      <c r="F339" s="508"/>
      <c r="G339" s="508"/>
      <c r="H339" s="512"/>
      <c r="I339" s="512"/>
      <c r="J339" s="508"/>
    </row>
    <row r="340" spans="1:10">
      <c r="A340" s="568"/>
      <c r="B340" s="515"/>
      <c r="C340" s="515"/>
      <c r="D340" s="508"/>
      <c r="E340" s="508"/>
      <c r="F340" s="508"/>
      <c r="G340" s="508"/>
      <c r="H340" s="512"/>
      <c r="I340" s="512"/>
      <c r="J340" s="508"/>
    </row>
    <row r="341" spans="1:10">
      <c r="A341" s="568"/>
      <c r="B341" s="515"/>
      <c r="C341" s="515"/>
      <c r="D341" s="508"/>
      <c r="E341" s="508"/>
      <c r="F341" s="508"/>
      <c r="G341" s="508"/>
      <c r="H341" s="512"/>
      <c r="I341" s="512"/>
      <c r="J341" s="508"/>
    </row>
    <row r="342" spans="1:10">
      <c r="A342" s="568"/>
      <c r="B342" s="515"/>
      <c r="C342" s="515"/>
      <c r="D342" s="508"/>
      <c r="E342" s="508"/>
      <c r="F342" s="508"/>
      <c r="G342" s="508"/>
      <c r="H342" s="512"/>
      <c r="I342" s="512"/>
      <c r="J342" s="508"/>
    </row>
    <row r="343" spans="1:10">
      <c r="A343" s="568"/>
      <c r="B343" s="515"/>
      <c r="C343" s="515"/>
      <c r="D343" s="591" t="s">
        <v>3187</v>
      </c>
      <c r="E343" s="591"/>
      <c r="F343" s="591"/>
      <c r="G343" s="591"/>
      <c r="H343" s="512"/>
      <c r="I343" s="512"/>
      <c r="J343" s="508"/>
    </row>
    <row r="344" spans="1:10">
      <c r="A344" s="568"/>
      <c r="B344" s="515"/>
      <c r="C344" s="515"/>
      <c r="D344" s="591" t="s">
        <v>3188</v>
      </c>
      <c r="E344" s="591"/>
      <c r="F344" s="591"/>
      <c r="G344" s="591"/>
      <c r="H344" s="512"/>
      <c r="I344" s="512"/>
      <c r="J344" s="508"/>
    </row>
    <row r="345" spans="1:10">
      <c r="A345" s="568"/>
      <c r="B345" s="515"/>
      <c r="C345" s="515"/>
      <c r="D345" s="591" t="s">
        <v>3189</v>
      </c>
      <c r="E345" s="591"/>
      <c r="F345" s="591"/>
      <c r="G345" s="591"/>
      <c r="H345" s="512"/>
      <c r="I345" s="512"/>
      <c r="J345" s="508"/>
    </row>
    <row r="346" spans="1:10">
      <c r="A346" s="568"/>
      <c r="B346" s="515"/>
      <c r="C346" s="515"/>
      <c r="D346" s="511"/>
      <c r="E346" s="512"/>
      <c r="F346" s="512"/>
      <c r="G346" s="513"/>
      <c r="H346" s="512"/>
      <c r="I346" s="512"/>
      <c r="J346" s="508"/>
    </row>
  </sheetData>
  <mergeCells count="23">
    <mergeCell ref="D343:G343"/>
    <mergeCell ref="D344:G344"/>
    <mergeCell ref="D345:G345"/>
    <mergeCell ref="D334:G334"/>
    <mergeCell ref="D335:G335"/>
    <mergeCell ref="D336:G336"/>
    <mergeCell ref="F13:I13"/>
    <mergeCell ref="F14:I14"/>
    <mergeCell ref="A327:I327"/>
    <mergeCell ref="A8:I8"/>
    <mergeCell ref="F9:I9"/>
    <mergeCell ref="A10:D10"/>
    <mergeCell ref="A11:D11"/>
    <mergeCell ref="F11:I11"/>
    <mergeCell ref="A12:D12"/>
    <mergeCell ref="F12:I12"/>
    <mergeCell ref="G1:I1"/>
    <mergeCell ref="G2:I2"/>
    <mergeCell ref="E1:F1"/>
    <mergeCell ref="E2:F2"/>
    <mergeCell ref="A1:B2"/>
    <mergeCell ref="C1:D1"/>
    <mergeCell ref="C2:D2"/>
  </mergeCells>
  <pageMargins left="0.70866141732283461" right="0.51181102362204722" top="0.39370078740157483" bottom="0.19685039370078741" header="0.31496062992125984" footer="0.31496062992125984"/>
  <pageSetup paperSize="9" scale="69" fitToHeight="0" pageOrder="overThenDown" orientation="portrait" r:id="rId1"/>
  <headerFooter alignWithMargins="0"/>
  <rowBreaks count="1" manualBreakCount="1">
    <brk id="333" max="16383" man="1"/>
  </rowBreaks>
  <colBreaks count="1" manualBreakCount="1">
    <brk id="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D69AC-569C-4E67-964A-CF26A718E4CB}">
  <dimension ref="A1:R70"/>
  <sheetViews>
    <sheetView topLeftCell="A50" workbookViewId="0">
      <selection activeCell="D59" sqref="D59:G70"/>
    </sheetView>
  </sheetViews>
  <sheetFormatPr defaultRowHeight="13.8"/>
  <cols>
    <col min="4" max="4" width="54.5" customWidth="1"/>
    <col min="8" max="8" width="12.296875" bestFit="1" customWidth="1"/>
    <col min="10" max="10" width="11.59765625" customWidth="1"/>
    <col min="11" max="11" width="14.796875" customWidth="1"/>
    <col min="12" max="12" width="12.3984375" customWidth="1"/>
    <col min="14" max="14" width="13.8984375" customWidth="1"/>
    <col min="15" max="15" width="11" customWidth="1"/>
    <col min="16" max="16" width="13.796875" customWidth="1"/>
    <col min="17" max="17" width="11.09765625" customWidth="1"/>
    <col min="18" max="18" width="11.3984375" customWidth="1"/>
  </cols>
  <sheetData>
    <row r="1" spans="1:18" ht="33" customHeight="1">
      <c r="A1" s="688" t="s">
        <v>790</v>
      </c>
      <c r="B1" s="688"/>
      <c r="C1" s="608" t="s">
        <v>789</v>
      </c>
      <c r="D1" s="608"/>
      <c r="E1" s="594" t="s">
        <v>792</v>
      </c>
      <c r="F1" s="594"/>
      <c r="G1" s="378" t="s">
        <v>793</v>
      </c>
      <c r="H1" s="306">
        <f>BDI!L33</f>
        <v>0.21655431160823602</v>
      </c>
    </row>
    <row r="2" spans="1:18" ht="30.6" customHeight="1">
      <c r="A2" s="688"/>
      <c r="B2" s="688"/>
      <c r="C2" s="609" t="s">
        <v>791</v>
      </c>
      <c r="D2" s="609"/>
      <c r="E2" s="607" t="s">
        <v>803</v>
      </c>
      <c r="F2" s="607"/>
      <c r="G2" s="607"/>
      <c r="H2" s="338"/>
    </row>
    <row r="3" spans="1:18" ht="39.6">
      <c r="B3" s="413"/>
      <c r="C3" s="434"/>
      <c r="D3" s="316"/>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8" ht="36" customHeight="1">
      <c r="A4" s="385"/>
      <c r="B4" s="435">
        <v>92618</v>
      </c>
      <c r="C4" s="435" t="s">
        <v>18</v>
      </c>
      <c r="D4" s="433" t="s">
        <v>118</v>
      </c>
      <c r="E4" s="472" t="s">
        <v>31</v>
      </c>
      <c r="F4" s="472">
        <f>TRUNC(K4,2)</f>
        <v>0</v>
      </c>
      <c r="G4" s="473">
        <f t="shared" ref="G4:G43" si="0">L4</f>
        <v>0</v>
      </c>
      <c r="H4" s="385"/>
    </row>
    <row r="5" spans="1:18" s="379" customFormat="1" ht="36" customHeight="1">
      <c r="B5" s="426"/>
      <c r="C5" s="428" t="s">
        <v>821</v>
      </c>
      <c r="D5" s="428" t="s">
        <v>821</v>
      </c>
      <c r="E5" s="428" t="s">
        <v>821</v>
      </c>
      <c r="F5" s="428" t="s">
        <v>821</v>
      </c>
      <c r="G5" s="428" t="s">
        <v>821</v>
      </c>
      <c r="H5" s="428" t="s">
        <v>821</v>
      </c>
      <c r="I5" s="428" t="s">
        <v>1173</v>
      </c>
      <c r="J5" s="428" t="s">
        <v>1174</v>
      </c>
      <c r="K5" s="428" t="s">
        <v>1175</v>
      </c>
      <c r="L5" s="428" t="s">
        <v>1176</v>
      </c>
      <c r="M5" s="428" t="s">
        <v>1177</v>
      </c>
      <c r="N5" s="428" t="s">
        <v>1178</v>
      </c>
      <c r="O5" s="428" t="s">
        <v>942</v>
      </c>
      <c r="P5" s="428" t="s">
        <v>943</v>
      </c>
      <c r="Q5" s="428" t="s">
        <v>1179</v>
      </c>
      <c r="R5" s="428" t="s">
        <v>1180</v>
      </c>
    </row>
    <row r="6" spans="1:18" s="379" customFormat="1" ht="36" customHeight="1">
      <c r="B6" s="426"/>
      <c r="C6" s="428" t="s">
        <v>1181</v>
      </c>
      <c r="D6" s="428" t="s">
        <v>1182</v>
      </c>
      <c r="E6" s="428" t="s">
        <v>623</v>
      </c>
      <c r="F6" s="428" t="s">
        <v>1183</v>
      </c>
      <c r="G6" s="428" t="s">
        <v>1184</v>
      </c>
      <c r="H6" s="439">
        <v>523.58000000000004</v>
      </c>
      <c r="I6" s="428" t="s">
        <v>821</v>
      </c>
      <c r="J6" s="428" t="s">
        <v>821</v>
      </c>
      <c r="K6" s="428" t="s">
        <v>821</v>
      </c>
      <c r="L6" s="428" t="s">
        <v>821</v>
      </c>
      <c r="M6" s="428" t="s">
        <v>821</v>
      </c>
      <c r="N6" s="428" t="s">
        <v>821</v>
      </c>
      <c r="O6" s="428" t="s">
        <v>821</v>
      </c>
      <c r="P6" s="428" t="s">
        <v>821</v>
      </c>
      <c r="Q6" s="428" t="s">
        <v>821</v>
      </c>
      <c r="R6" s="428" t="s">
        <v>821</v>
      </c>
    </row>
    <row r="7" spans="1:18" s="379" customFormat="1" ht="36" customHeight="1">
      <c r="B7" s="426"/>
      <c r="C7" s="428" t="s">
        <v>1185</v>
      </c>
      <c r="D7" s="428" t="s">
        <v>1186</v>
      </c>
      <c r="E7" s="428" t="s">
        <v>623</v>
      </c>
      <c r="F7" s="428" t="s">
        <v>1187</v>
      </c>
      <c r="G7" s="428" t="s">
        <v>1188</v>
      </c>
      <c r="H7" s="439">
        <v>15.21</v>
      </c>
      <c r="I7" s="428" t="s">
        <v>821</v>
      </c>
      <c r="J7" s="428" t="s">
        <v>821</v>
      </c>
      <c r="K7" s="428" t="s">
        <v>821</v>
      </c>
      <c r="L7" s="428" t="s">
        <v>821</v>
      </c>
      <c r="M7" s="428" t="s">
        <v>821</v>
      </c>
      <c r="N7" s="428" t="s">
        <v>821</v>
      </c>
      <c r="O7" s="428" t="s">
        <v>821</v>
      </c>
      <c r="P7" s="428" t="s">
        <v>821</v>
      </c>
      <c r="Q7" s="428" t="s">
        <v>821</v>
      </c>
      <c r="R7" s="428" t="s">
        <v>821</v>
      </c>
    </row>
    <row r="8" spans="1:18" s="379" customFormat="1" ht="36" customHeight="1">
      <c r="B8" s="426"/>
      <c r="C8" s="428" t="s">
        <v>1189</v>
      </c>
      <c r="D8" s="428" t="s">
        <v>1190</v>
      </c>
      <c r="E8" s="428" t="s">
        <v>623</v>
      </c>
      <c r="F8" s="428" t="s">
        <v>1191</v>
      </c>
      <c r="G8" s="428" t="s">
        <v>1192</v>
      </c>
      <c r="H8" s="471">
        <v>1351.85</v>
      </c>
      <c r="I8" s="428" t="s">
        <v>821</v>
      </c>
      <c r="J8" s="428" t="s">
        <v>821</v>
      </c>
      <c r="K8" s="428" t="s">
        <v>821</v>
      </c>
      <c r="L8" s="428" t="s">
        <v>821</v>
      </c>
      <c r="M8" s="428" t="s">
        <v>821</v>
      </c>
      <c r="N8" s="428" t="s">
        <v>821</v>
      </c>
      <c r="O8" s="428" t="s">
        <v>821</v>
      </c>
      <c r="P8" s="428" t="s">
        <v>821</v>
      </c>
      <c r="Q8" s="428" t="s">
        <v>821</v>
      </c>
      <c r="R8" s="428" t="s">
        <v>821</v>
      </c>
    </row>
    <row r="9" spans="1:18" s="379" customFormat="1" ht="36" customHeight="1">
      <c r="B9" s="426"/>
      <c r="C9" s="428" t="s">
        <v>933</v>
      </c>
      <c r="D9" s="428" t="s">
        <v>934</v>
      </c>
      <c r="E9" s="428" t="s">
        <v>619</v>
      </c>
      <c r="F9" s="428" t="s">
        <v>1193</v>
      </c>
      <c r="G9" s="428" t="s">
        <v>936</v>
      </c>
      <c r="H9" s="439">
        <v>41.01</v>
      </c>
      <c r="I9" s="428" t="s">
        <v>821</v>
      </c>
      <c r="J9" s="428" t="s">
        <v>821</v>
      </c>
      <c r="K9" s="428" t="s">
        <v>821</v>
      </c>
      <c r="L9" s="428" t="s">
        <v>821</v>
      </c>
      <c r="M9" s="428" t="s">
        <v>821</v>
      </c>
      <c r="N9" s="428" t="s">
        <v>821</v>
      </c>
      <c r="O9" s="428" t="s">
        <v>821</v>
      </c>
      <c r="P9" s="428" t="s">
        <v>821</v>
      </c>
      <c r="Q9" s="428" t="s">
        <v>821</v>
      </c>
      <c r="R9" s="428" t="s">
        <v>821</v>
      </c>
    </row>
    <row r="10" spans="1:18" s="379" customFormat="1" ht="36" customHeight="1">
      <c r="B10" s="426"/>
      <c r="C10" s="428" t="s">
        <v>740</v>
      </c>
      <c r="D10" s="428" t="s">
        <v>620</v>
      </c>
      <c r="E10" s="428" t="s">
        <v>619</v>
      </c>
      <c r="F10" s="428" t="s">
        <v>1194</v>
      </c>
      <c r="G10" s="428" t="s">
        <v>915</v>
      </c>
      <c r="H10" s="439">
        <v>10.5</v>
      </c>
      <c r="I10" s="428" t="s">
        <v>821</v>
      </c>
      <c r="J10" s="428" t="s">
        <v>821</v>
      </c>
      <c r="K10" s="428" t="s">
        <v>821</v>
      </c>
      <c r="L10" s="428" t="s">
        <v>821</v>
      </c>
      <c r="M10" s="428" t="s">
        <v>821</v>
      </c>
      <c r="N10" s="428" t="s">
        <v>821</v>
      </c>
      <c r="O10" s="428" t="s">
        <v>821</v>
      </c>
      <c r="P10" s="428" t="s">
        <v>821</v>
      </c>
      <c r="Q10" s="428" t="s">
        <v>821</v>
      </c>
      <c r="R10" s="428" t="s">
        <v>821</v>
      </c>
    </row>
    <row r="11" spans="1:18" s="379" customFormat="1" ht="36" customHeight="1">
      <c r="B11" s="426"/>
      <c r="C11" s="428" t="s">
        <v>1195</v>
      </c>
      <c r="D11" s="428" t="s">
        <v>1196</v>
      </c>
      <c r="E11" s="428" t="s">
        <v>775</v>
      </c>
      <c r="F11" s="428" t="s">
        <v>1061</v>
      </c>
      <c r="G11" s="428" t="s">
        <v>1197</v>
      </c>
      <c r="H11" s="439">
        <v>253.44</v>
      </c>
      <c r="I11" s="428" t="s">
        <v>821</v>
      </c>
      <c r="J11" s="428" t="s">
        <v>821</v>
      </c>
      <c r="K11" s="428" t="s">
        <v>821</v>
      </c>
      <c r="L11" s="428" t="s">
        <v>821</v>
      </c>
      <c r="M11" s="428" t="s">
        <v>821</v>
      </c>
      <c r="N11" s="428" t="s">
        <v>821</v>
      </c>
      <c r="O11" s="428" t="s">
        <v>821</v>
      </c>
      <c r="P11" s="428" t="s">
        <v>821</v>
      </c>
      <c r="Q11" s="428" t="s">
        <v>821</v>
      </c>
      <c r="R11" s="428" t="s">
        <v>821</v>
      </c>
    </row>
    <row r="12" spans="1:18" ht="36" customHeight="1">
      <c r="B12" s="424"/>
      <c r="C12" s="401"/>
      <c r="D12" s="401"/>
      <c r="E12" s="401"/>
      <c r="F12" s="401"/>
      <c r="G12" s="448" t="s">
        <v>948</v>
      </c>
      <c r="H12" s="468">
        <v>2172.81</v>
      </c>
      <c r="I12" s="404"/>
      <c r="J12" s="404"/>
      <c r="K12" s="404"/>
      <c r="L12" s="404"/>
      <c r="M12" s="404"/>
      <c r="N12" s="404"/>
      <c r="O12" s="404"/>
      <c r="P12" s="404"/>
      <c r="Q12" s="404"/>
      <c r="R12" s="404"/>
    </row>
    <row r="13" spans="1:18" ht="31.2">
      <c r="A13" s="385"/>
      <c r="B13" s="435">
        <v>92610</v>
      </c>
      <c r="C13" s="435" t="s">
        <v>18</v>
      </c>
      <c r="D13" s="433" t="s">
        <v>120</v>
      </c>
      <c r="E13" s="472" t="s">
        <v>31</v>
      </c>
      <c r="F13" s="472">
        <f>TRUNC(K13,2)</f>
        <v>0</v>
      </c>
      <c r="G13" s="473">
        <f t="shared" si="0"/>
        <v>0</v>
      </c>
      <c r="H13" s="385"/>
    </row>
    <row r="14" spans="1:18">
      <c r="B14" s="424"/>
      <c r="C14" s="428" t="s">
        <v>821</v>
      </c>
      <c r="D14" s="428" t="s">
        <v>821</v>
      </c>
      <c r="E14" s="428" t="s">
        <v>821</v>
      </c>
      <c r="F14" s="428" t="s">
        <v>821</v>
      </c>
      <c r="G14" s="428" t="s">
        <v>821</v>
      </c>
      <c r="H14" s="428" t="s">
        <v>821</v>
      </c>
      <c r="I14" s="428" t="s">
        <v>1198</v>
      </c>
      <c r="J14" s="428" t="s">
        <v>1199</v>
      </c>
      <c r="K14" s="428" t="s">
        <v>1200</v>
      </c>
      <c r="L14" s="428" t="s">
        <v>1201</v>
      </c>
      <c r="M14" s="428" t="s">
        <v>1177</v>
      </c>
      <c r="N14" s="428" t="s">
        <v>1202</v>
      </c>
      <c r="O14" s="428" t="s">
        <v>942</v>
      </c>
      <c r="P14" s="428" t="s">
        <v>943</v>
      </c>
      <c r="Q14" s="428" t="s">
        <v>1179</v>
      </c>
      <c r="R14" s="428" t="s">
        <v>1203</v>
      </c>
    </row>
    <row r="15" spans="1:18" ht="27.6">
      <c r="B15" s="424"/>
      <c r="C15" s="428" t="s">
        <v>1181</v>
      </c>
      <c r="D15" s="428" t="s">
        <v>1182</v>
      </c>
      <c r="E15" s="428" t="s">
        <v>623</v>
      </c>
      <c r="F15" s="428" t="s">
        <v>1204</v>
      </c>
      <c r="G15" s="428" t="s">
        <v>1184</v>
      </c>
      <c r="H15" s="428" t="s">
        <v>1205</v>
      </c>
      <c r="I15" s="428" t="s">
        <v>821</v>
      </c>
      <c r="J15" s="428" t="s">
        <v>821</v>
      </c>
      <c r="K15" s="428" t="s">
        <v>821</v>
      </c>
      <c r="L15" s="428" t="s">
        <v>821</v>
      </c>
      <c r="M15" s="428" t="s">
        <v>821</v>
      </c>
      <c r="N15" s="428" t="s">
        <v>821</v>
      </c>
      <c r="O15" s="428" t="s">
        <v>821</v>
      </c>
      <c r="P15" s="428" t="s">
        <v>821</v>
      </c>
      <c r="Q15" s="428" t="s">
        <v>821</v>
      </c>
      <c r="R15" s="428" t="s">
        <v>821</v>
      </c>
    </row>
    <row r="16" spans="1:18" ht="27.6">
      <c r="B16" s="424"/>
      <c r="C16" s="428" t="s">
        <v>1185</v>
      </c>
      <c r="D16" s="428" t="s">
        <v>1186</v>
      </c>
      <c r="E16" s="428" t="s">
        <v>623</v>
      </c>
      <c r="F16" s="428" t="s">
        <v>1206</v>
      </c>
      <c r="G16" s="428" t="s">
        <v>1188</v>
      </c>
      <c r="H16" s="428" t="s">
        <v>1207</v>
      </c>
      <c r="I16" s="428" t="s">
        <v>821</v>
      </c>
      <c r="J16" s="428" t="s">
        <v>821</v>
      </c>
      <c r="K16" s="428" t="s">
        <v>821</v>
      </c>
      <c r="L16" s="428" t="s">
        <v>821</v>
      </c>
      <c r="M16" s="428" t="s">
        <v>821</v>
      </c>
      <c r="N16" s="428" t="s">
        <v>821</v>
      </c>
      <c r="O16" s="428" t="s">
        <v>821</v>
      </c>
      <c r="P16" s="428" t="s">
        <v>821</v>
      </c>
      <c r="Q16" s="428" t="s">
        <v>821</v>
      </c>
      <c r="R16" s="428" t="s">
        <v>821</v>
      </c>
    </row>
    <row r="17" spans="1:18" ht="41.4">
      <c r="B17" s="424"/>
      <c r="C17" s="428" t="s">
        <v>1189</v>
      </c>
      <c r="D17" s="428" t="s">
        <v>1190</v>
      </c>
      <c r="E17" s="428" t="s">
        <v>623</v>
      </c>
      <c r="F17" s="428" t="s">
        <v>1208</v>
      </c>
      <c r="G17" s="428" t="s">
        <v>1192</v>
      </c>
      <c r="H17" s="428" t="s">
        <v>1209</v>
      </c>
      <c r="I17" s="428" t="s">
        <v>821</v>
      </c>
      <c r="J17" s="428" t="s">
        <v>821</v>
      </c>
      <c r="K17" s="428" t="s">
        <v>821</v>
      </c>
      <c r="L17" s="428" t="s">
        <v>821</v>
      </c>
      <c r="M17" s="428" t="s">
        <v>821</v>
      </c>
      <c r="N17" s="428" t="s">
        <v>821</v>
      </c>
      <c r="O17" s="428" t="s">
        <v>821</v>
      </c>
      <c r="P17" s="428" t="s">
        <v>821</v>
      </c>
      <c r="Q17" s="428" t="s">
        <v>821</v>
      </c>
      <c r="R17" s="428" t="s">
        <v>821</v>
      </c>
    </row>
    <row r="18" spans="1:18" ht="27.6">
      <c r="B18" s="424"/>
      <c r="C18" s="428" t="s">
        <v>933</v>
      </c>
      <c r="D18" s="428" t="s">
        <v>934</v>
      </c>
      <c r="E18" s="428" t="s">
        <v>619</v>
      </c>
      <c r="F18" s="428" t="s">
        <v>1210</v>
      </c>
      <c r="G18" s="428" t="s">
        <v>936</v>
      </c>
      <c r="H18" s="428" t="s">
        <v>1211</v>
      </c>
      <c r="I18" s="428" t="s">
        <v>821</v>
      </c>
      <c r="J18" s="428" t="s">
        <v>821</v>
      </c>
      <c r="K18" s="428" t="s">
        <v>821</v>
      </c>
      <c r="L18" s="428" t="s">
        <v>821</v>
      </c>
      <c r="M18" s="428" t="s">
        <v>821</v>
      </c>
      <c r="N18" s="428" t="s">
        <v>821</v>
      </c>
      <c r="O18" s="428" t="s">
        <v>821</v>
      </c>
      <c r="P18" s="428" t="s">
        <v>821</v>
      </c>
      <c r="Q18" s="428" t="s">
        <v>821</v>
      </c>
      <c r="R18" s="428" t="s">
        <v>821</v>
      </c>
    </row>
    <row r="19" spans="1:18" ht="27.6">
      <c r="B19" s="424"/>
      <c r="C19" s="428" t="s">
        <v>740</v>
      </c>
      <c r="D19" s="428" t="s">
        <v>620</v>
      </c>
      <c r="E19" s="428" t="s">
        <v>619</v>
      </c>
      <c r="F19" s="428" t="s">
        <v>1212</v>
      </c>
      <c r="G19" s="428" t="s">
        <v>915</v>
      </c>
      <c r="H19" s="428" t="s">
        <v>1213</v>
      </c>
      <c r="I19" s="428" t="s">
        <v>821</v>
      </c>
      <c r="J19" s="428" t="s">
        <v>821</v>
      </c>
      <c r="K19" s="428" t="s">
        <v>821</v>
      </c>
      <c r="L19" s="428" t="s">
        <v>821</v>
      </c>
      <c r="M19" s="428" t="s">
        <v>821</v>
      </c>
      <c r="N19" s="428" t="s">
        <v>821</v>
      </c>
      <c r="O19" s="428" t="s">
        <v>821</v>
      </c>
      <c r="P19" s="428" t="s">
        <v>821</v>
      </c>
      <c r="Q19" s="428" t="s">
        <v>821</v>
      </c>
      <c r="R19" s="428" t="s">
        <v>821</v>
      </c>
    </row>
    <row r="20" spans="1:18" ht="41.4">
      <c r="B20" s="424"/>
      <c r="C20" s="428" t="s">
        <v>1214</v>
      </c>
      <c r="D20" s="428" t="s">
        <v>1215</v>
      </c>
      <c r="E20" s="428" t="s">
        <v>775</v>
      </c>
      <c r="F20" s="428" t="s">
        <v>1061</v>
      </c>
      <c r="G20" s="428" t="s">
        <v>1216</v>
      </c>
      <c r="H20" s="428" t="s">
        <v>1216</v>
      </c>
      <c r="I20" s="428" t="s">
        <v>821</v>
      </c>
      <c r="J20" s="428" t="s">
        <v>821</v>
      </c>
      <c r="K20" s="428" t="s">
        <v>821</v>
      </c>
      <c r="L20" s="428" t="s">
        <v>821</v>
      </c>
      <c r="M20" s="428" t="s">
        <v>821</v>
      </c>
      <c r="N20" s="428" t="s">
        <v>821</v>
      </c>
      <c r="O20" s="428" t="s">
        <v>821</v>
      </c>
      <c r="P20" s="428" t="s">
        <v>821</v>
      </c>
      <c r="Q20" s="428" t="s">
        <v>821</v>
      </c>
      <c r="R20" s="428" t="s">
        <v>821</v>
      </c>
    </row>
    <row r="21" spans="1:18" ht="18.600000000000001">
      <c r="B21" s="424"/>
      <c r="C21" s="424"/>
      <c r="D21" s="40"/>
      <c r="E21" s="425"/>
      <c r="F21" s="425"/>
      <c r="G21" s="448" t="s">
        <v>948</v>
      </c>
      <c r="H21" s="468">
        <v>1403.15</v>
      </c>
    </row>
    <row r="22" spans="1:18" ht="21">
      <c r="A22" s="385"/>
      <c r="B22" s="435">
        <v>94216</v>
      </c>
      <c r="C22" s="435" t="s">
        <v>18</v>
      </c>
      <c r="D22" s="433" t="s">
        <v>122</v>
      </c>
      <c r="E22" s="472" t="s">
        <v>27</v>
      </c>
      <c r="F22" s="472">
        <f>TRUNC(K22,2)</f>
        <v>0</v>
      </c>
      <c r="G22" s="473">
        <f t="shared" si="0"/>
        <v>0</v>
      </c>
      <c r="H22" s="385"/>
    </row>
    <row r="23" spans="1:18">
      <c r="B23" s="424"/>
      <c r="C23" s="428" t="s">
        <v>821</v>
      </c>
      <c r="D23" s="428" t="s">
        <v>821</v>
      </c>
      <c r="E23" s="428" t="s">
        <v>821</v>
      </c>
      <c r="F23" s="428" t="s">
        <v>821</v>
      </c>
      <c r="G23" s="428" t="s">
        <v>821</v>
      </c>
      <c r="H23" s="428" t="s">
        <v>821</v>
      </c>
      <c r="I23" s="428" t="s">
        <v>1128</v>
      </c>
      <c r="J23" s="428" t="s">
        <v>1217</v>
      </c>
      <c r="K23" s="428" t="s">
        <v>1218</v>
      </c>
      <c r="L23" s="428" t="s">
        <v>1219</v>
      </c>
      <c r="M23" s="428" t="s">
        <v>942</v>
      </c>
      <c r="N23" s="428" t="s">
        <v>943</v>
      </c>
      <c r="O23" s="428" t="s">
        <v>942</v>
      </c>
      <c r="P23" s="428" t="s">
        <v>943</v>
      </c>
      <c r="Q23" s="428" t="s">
        <v>942</v>
      </c>
      <c r="R23" s="428" t="s">
        <v>943</v>
      </c>
    </row>
    <row r="24" spans="1:18" ht="41.4">
      <c r="B24" s="424"/>
      <c r="C24" s="428" t="s">
        <v>1220</v>
      </c>
      <c r="D24" s="428" t="s">
        <v>1221</v>
      </c>
      <c r="E24" s="428" t="s">
        <v>219</v>
      </c>
      <c r="F24" s="428" t="s">
        <v>1222</v>
      </c>
      <c r="G24" s="428" t="s">
        <v>1223</v>
      </c>
      <c r="H24" s="428" t="s">
        <v>1224</v>
      </c>
      <c r="I24" s="428" t="s">
        <v>821</v>
      </c>
      <c r="J24" s="428" t="s">
        <v>821</v>
      </c>
      <c r="K24" s="428" t="s">
        <v>821</v>
      </c>
      <c r="L24" s="428" t="s">
        <v>821</v>
      </c>
      <c r="M24" s="428" t="s">
        <v>821</v>
      </c>
      <c r="N24" s="428" t="s">
        <v>821</v>
      </c>
      <c r="O24" s="428" t="s">
        <v>821</v>
      </c>
      <c r="P24" s="428" t="s">
        <v>821</v>
      </c>
      <c r="Q24" s="428" t="s">
        <v>821</v>
      </c>
      <c r="R24" s="428" t="s">
        <v>821</v>
      </c>
    </row>
    <row r="25" spans="1:18" ht="82.8">
      <c r="B25" s="424"/>
      <c r="C25" s="428" t="s">
        <v>1225</v>
      </c>
      <c r="D25" s="428" t="s">
        <v>1226</v>
      </c>
      <c r="E25" s="428" t="s">
        <v>913</v>
      </c>
      <c r="F25" s="428" t="s">
        <v>1227</v>
      </c>
      <c r="G25" s="428" t="s">
        <v>1228</v>
      </c>
      <c r="H25" s="428" t="s">
        <v>1229</v>
      </c>
      <c r="I25" s="428" t="s">
        <v>821</v>
      </c>
      <c r="J25" s="428" t="s">
        <v>821</v>
      </c>
      <c r="K25" s="428" t="s">
        <v>821</v>
      </c>
      <c r="L25" s="428" t="s">
        <v>821</v>
      </c>
      <c r="M25" s="428" t="s">
        <v>821</v>
      </c>
      <c r="N25" s="428" t="s">
        <v>821</v>
      </c>
      <c r="O25" s="428" t="s">
        <v>821</v>
      </c>
      <c r="P25" s="428" t="s">
        <v>821</v>
      </c>
      <c r="Q25" s="428" t="s">
        <v>821</v>
      </c>
      <c r="R25" s="428" t="s">
        <v>821</v>
      </c>
    </row>
    <row r="26" spans="1:18" ht="27.6">
      <c r="B26" s="424"/>
      <c r="C26" s="428" t="s">
        <v>740</v>
      </c>
      <c r="D26" s="428" t="s">
        <v>620</v>
      </c>
      <c r="E26" s="428" t="s">
        <v>619</v>
      </c>
      <c r="F26" s="428" t="s">
        <v>1230</v>
      </c>
      <c r="G26" s="428" t="s">
        <v>915</v>
      </c>
      <c r="H26" s="428" t="s">
        <v>1231</v>
      </c>
      <c r="I26" s="428" t="s">
        <v>821</v>
      </c>
      <c r="J26" s="428" t="s">
        <v>821</v>
      </c>
      <c r="K26" s="428" t="s">
        <v>821</v>
      </c>
      <c r="L26" s="428" t="s">
        <v>821</v>
      </c>
      <c r="M26" s="428" t="s">
        <v>821</v>
      </c>
      <c r="N26" s="428" t="s">
        <v>821</v>
      </c>
      <c r="O26" s="428" t="s">
        <v>821</v>
      </c>
      <c r="P26" s="428" t="s">
        <v>821</v>
      </c>
      <c r="Q26" s="428" t="s">
        <v>821</v>
      </c>
      <c r="R26" s="428" t="s">
        <v>821</v>
      </c>
    </row>
    <row r="27" spans="1:18" ht="27.6">
      <c r="B27" s="424"/>
      <c r="C27" s="428" t="s">
        <v>916</v>
      </c>
      <c r="D27" s="428" t="s">
        <v>910</v>
      </c>
      <c r="E27" s="428" t="s">
        <v>619</v>
      </c>
      <c r="F27" s="428" t="s">
        <v>1232</v>
      </c>
      <c r="G27" s="428" t="s">
        <v>918</v>
      </c>
      <c r="H27" s="428" t="s">
        <v>1233</v>
      </c>
      <c r="I27" s="428" t="s">
        <v>821</v>
      </c>
      <c r="J27" s="428" t="s">
        <v>821</v>
      </c>
      <c r="K27" s="428" t="s">
        <v>821</v>
      </c>
      <c r="L27" s="428" t="s">
        <v>821</v>
      </c>
      <c r="M27" s="428" t="s">
        <v>821</v>
      </c>
      <c r="N27" s="428" t="s">
        <v>821</v>
      </c>
      <c r="O27" s="428" t="s">
        <v>821</v>
      </c>
      <c r="P27" s="428" t="s">
        <v>821</v>
      </c>
      <c r="Q27" s="428" t="s">
        <v>821</v>
      </c>
      <c r="R27" s="428" t="s">
        <v>821</v>
      </c>
    </row>
    <row r="28" spans="1:18" ht="41.4">
      <c r="B28" s="424"/>
      <c r="C28" s="428" t="s">
        <v>1234</v>
      </c>
      <c r="D28" s="428" t="s">
        <v>1235</v>
      </c>
      <c r="E28" s="428" t="s">
        <v>1105</v>
      </c>
      <c r="F28" s="428" t="s">
        <v>1236</v>
      </c>
      <c r="G28" s="428" t="s">
        <v>1237</v>
      </c>
      <c r="H28" s="428" t="s">
        <v>1238</v>
      </c>
      <c r="I28" s="428" t="s">
        <v>821</v>
      </c>
      <c r="J28" s="428" t="s">
        <v>821</v>
      </c>
      <c r="K28" s="428" t="s">
        <v>821</v>
      </c>
      <c r="L28" s="428" t="s">
        <v>821</v>
      </c>
      <c r="M28" s="428" t="s">
        <v>821</v>
      </c>
      <c r="N28" s="428" t="s">
        <v>821</v>
      </c>
      <c r="O28" s="428" t="s">
        <v>821</v>
      </c>
      <c r="P28" s="428" t="s">
        <v>821</v>
      </c>
      <c r="Q28" s="428" t="s">
        <v>821</v>
      </c>
      <c r="R28" s="428" t="s">
        <v>821</v>
      </c>
    </row>
    <row r="29" spans="1:18" ht="41.4">
      <c r="B29" s="424"/>
      <c r="C29" s="428" t="s">
        <v>1239</v>
      </c>
      <c r="D29" s="428" t="s">
        <v>1240</v>
      </c>
      <c r="E29" s="428" t="s">
        <v>1109</v>
      </c>
      <c r="F29" s="428" t="s">
        <v>1241</v>
      </c>
      <c r="G29" s="428" t="s">
        <v>1242</v>
      </c>
      <c r="H29" s="428" t="s">
        <v>1238</v>
      </c>
      <c r="I29" s="428" t="s">
        <v>821</v>
      </c>
      <c r="J29" s="428" t="s">
        <v>821</v>
      </c>
      <c r="K29" s="428" t="s">
        <v>821</v>
      </c>
      <c r="L29" s="428" t="s">
        <v>821</v>
      </c>
      <c r="M29" s="428" t="s">
        <v>821</v>
      </c>
      <c r="N29" s="428" t="s">
        <v>821</v>
      </c>
      <c r="O29" s="428" t="s">
        <v>821</v>
      </c>
      <c r="P29" s="428" t="s">
        <v>821</v>
      </c>
      <c r="Q29" s="428" t="s">
        <v>821</v>
      </c>
      <c r="R29" s="428" t="s">
        <v>821</v>
      </c>
    </row>
    <row r="30" spans="1:18" ht="18.600000000000001">
      <c r="B30" s="424"/>
      <c r="C30" s="424"/>
      <c r="D30" s="40"/>
      <c r="E30" s="425"/>
      <c r="F30" s="425"/>
      <c r="G30" s="448" t="s">
        <v>948</v>
      </c>
      <c r="H30" s="468">
        <v>214.88</v>
      </c>
    </row>
    <row r="31" spans="1:18" ht="21">
      <c r="A31" s="385"/>
      <c r="B31" s="435">
        <v>94227</v>
      </c>
      <c r="C31" s="435" t="s">
        <v>18</v>
      </c>
      <c r="D31" s="433" t="s">
        <v>127</v>
      </c>
      <c r="E31" s="472" t="s">
        <v>112</v>
      </c>
      <c r="F31" s="472">
        <f>TRUNC(K31,2)</f>
        <v>0</v>
      </c>
      <c r="G31" s="473">
        <f t="shared" si="0"/>
        <v>0</v>
      </c>
      <c r="H31" s="385"/>
    </row>
    <row r="32" spans="1:18">
      <c r="B32" s="424"/>
      <c r="C32" s="428" t="s">
        <v>821</v>
      </c>
      <c r="D32" s="428" t="s">
        <v>821</v>
      </c>
      <c r="E32" s="428" t="s">
        <v>821</v>
      </c>
      <c r="F32" s="428" t="s">
        <v>821</v>
      </c>
      <c r="G32" s="428" t="s">
        <v>821</v>
      </c>
      <c r="H32" s="428" t="s">
        <v>821</v>
      </c>
      <c r="I32" s="428" t="s">
        <v>1243</v>
      </c>
      <c r="J32" s="428" t="s">
        <v>1244</v>
      </c>
      <c r="K32" s="428" t="s">
        <v>1245</v>
      </c>
      <c r="L32" s="428" t="s">
        <v>1246</v>
      </c>
      <c r="M32" s="428" t="s">
        <v>942</v>
      </c>
      <c r="N32" s="428" t="s">
        <v>943</v>
      </c>
      <c r="O32" s="428" t="s">
        <v>942</v>
      </c>
      <c r="P32" s="428" t="s">
        <v>943</v>
      </c>
      <c r="Q32" s="428" t="s">
        <v>1238</v>
      </c>
      <c r="R32" s="428" t="s">
        <v>1247</v>
      </c>
    </row>
    <row r="33" spans="1:18" ht="27.6">
      <c r="B33" s="424"/>
      <c r="C33" s="428" t="s">
        <v>1248</v>
      </c>
      <c r="D33" s="428" t="s">
        <v>1249</v>
      </c>
      <c r="E33" s="428" t="s">
        <v>1250</v>
      </c>
      <c r="F33" s="428" t="s">
        <v>1251</v>
      </c>
      <c r="G33" s="428" t="s">
        <v>1252</v>
      </c>
      <c r="H33" s="428" t="s">
        <v>1253</v>
      </c>
      <c r="I33" s="428" t="s">
        <v>821</v>
      </c>
      <c r="J33" s="428" t="s">
        <v>821</v>
      </c>
      <c r="K33" s="428" t="s">
        <v>821</v>
      </c>
      <c r="L33" s="428" t="s">
        <v>821</v>
      </c>
      <c r="M33" s="428" t="s">
        <v>821</v>
      </c>
      <c r="N33" s="428" t="s">
        <v>821</v>
      </c>
      <c r="O33" s="428" t="s">
        <v>821</v>
      </c>
      <c r="P33" s="428" t="s">
        <v>821</v>
      </c>
      <c r="Q33" s="428" t="s">
        <v>821</v>
      </c>
      <c r="R33" s="428" t="s">
        <v>821</v>
      </c>
    </row>
    <row r="34" spans="1:18" ht="27.6">
      <c r="B34" s="424"/>
      <c r="C34" s="428" t="s">
        <v>1254</v>
      </c>
      <c r="D34" s="428" t="s">
        <v>1255</v>
      </c>
      <c r="E34" s="428" t="s">
        <v>623</v>
      </c>
      <c r="F34" s="428" t="s">
        <v>1256</v>
      </c>
      <c r="G34" s="428" t="s">
        <v>1257</v>
      </c>
      <c r="H34" s="428" t="s">
        <v>1258</v>
      </c>
      <c r="I34" s="428" t="s">
        <v>821</v>
      </c>
      <c r="J34" s="428" t="s">
        <v>821</v>
      </c>
      <c r="K34" s="428" t="s">
        <v>821</v>
      </c>
      <c r="L34" s="428" t="s">
        <v>821</v>
      </c>
      <c r="M34" s="428" t="s">
        <v>821</v>
      </c>
      <c r="N34" s="428" t="s">
        <v>821</v>
      </c>
      <c r="O34" s="428" t="s">
        <v>821</v>
      </c>
      <c r="P34" s="428" t="s">
        <v>821</v>
      </c>
      <c r="Q34" s="428" t="s">
        <v>821</v>
      </c>
      <c r="R34" s="428" t="s">
        <v>821</v>
      </c>
    </row>
    <row r="35" spans="1:18" ht="27.6">
      <c r="B35" s="424"/>
      <c r="C35" s="428" t="s">
        <v>1259</v>
      </c>
      <c r="D35" s="428" t="s">
        <v>1260</v>
      </c>
      <c r="E35" s="428" t="s">
        <v>623</v>
      </c>
      <c r="F35" s="428" t="s">
        <v>1261</v>
      </c>
      <c r="G35" s="428" t="s">
        <v>1262</v>
      </c>
      <c r="H35" s="428" t="s">
        <v>1263</v>
      </c>
      <c r="I35" s="428" t="s">
        <v>821</v>
      </c>
      <c r="J35" s="428" t="s">
        <v>821</v>
      </c>
      <c r="K35" s="428" t="s">
        <v>821</v>
      </c>
      <c r="L35" s="428" t="s">
        <v>821</v>
      </c>
      <c r="M35" s="428" t="s">
        <v>821</v>
      </c>
      <c r="N35" s="428" t="s">
        <v>821</v>
      </c>
      <c r="O35" s="428" t="s">
        <v>821</v>
      </c>
      <c r="P35" s="428" t="s">
        <v>821</v>
      </c>
      <c r="Q35" s="428" t="s">
        <v>821</v>
      </c>
      <c r="R35" s="428" t="s">
        <v>821</v>
      </c>
    </row>
    <row r="36" spans="1:18" ht="27.6">
      <c r="B36" s="424"/>
      <c r="C36" s="428" t="s">
        <v>1264</v>
      </c>
      <c r="D36" s="428" t="s">
        <v>1265</v>
      </c>
      <c r="E36" s="428" t="s">
        <v>623</v>
      </c>
      <c r="F36" s="428" t="s">
        <v>1266</v>
      </c>
      <c r="G36" s="428" t="s">
        <v>1267</v>
      </c>
      <c r="H36" s="428" t="s">
        <v>1268</v>
      </c>
      <c r="I36" s="428" t="s">
        <v>821</v>
      </c>
      <c r="J36" s="428" t="s">
        <v>821</v>
      </c>
      <c r="K36" s="428" t="s">
        <v>821</v>
      </c>
      <c r="L36" s="428" t="s">
        <v>821</v>
      </c>
      <c r="M36" s="428" t="s">
        <v>821</v>
      </c>
      <c r="N36" s="428" t="s">
        <v>821</v>
      </c>
      <c r="O36" s="428" t="s">
        <v>821</v>
      </c>
      <c r="P36" s="428" t="s">
        <v>821</v>
      </c>
      <c r="Q36" s="428" t="s">
        <v>821</v>
      </c>
      <c r="R36" s="428" t="s">
        <v>821</v>
      </c>
    </row>
    <row r="37" spans="1:18" ht="27.6">
      <c r="B37" s="424"/>
      <c r="C37" s="428" t="s">
        <v>1269</v>
      </c>
      <c r="D37" s="428" t="s">
        <v>1270</v>
      </c>
      <c r="E37" s="428" t="s">
        <v>781</v>
      </c>
      <c r="F37" s="428" t="s">
        <v>1271</v>
      </c>
      <c r="G37" s="428" t="s">
        <v>1272</v>
      </c>
      <c r="H37" s="428" t="s">
        <v>1273</v>
      </c>
      <c r="I37" s="428" t="s">
        <v>821</v>
      </c>
      <c r="J37" s="428" t="s">
        <v>821</v>
      </c>
      <c r="K37" s="428" t="s">
        <v>821</v>
      </c>
      <c r="L37" s="428" t="s">
        <v>821</v>
      </c>
      <c r="M37" s="428" t="s">
        <v>821</v>
      </c>
      <c r="N37" s="428" t="s">
        <v>821</v>
      </c>
      <c r="O37" s="428" t="s">
        <v>821</v>
      </c>
      <c r="P37" s="428" t="s">
        <v>821</v>
      </c>
      <c r="Q37" s="428" t="s">
        <v>821</v>
      </c>
      <c r="R37" s="428" t="s">
        <v>821</v>
      </c>
    </row>
    <row r="38" spans="1:18" ht="27.6">
      <c r="B38" s="424"/>
      <c r="C38" s="428" t="s">
        <v>740</v>
      </c>
      <c r="D38" s="428" t="s">
        <v>620</v>
      </c>
      <c r="E38" s="428" t="s">
        <v>619</v>
      </c>
      <c r="F38" s="428" t="s">
        <v>1274</v>
      </c>
      <c r="G38" s="428" t="s">
        <v>915</v>
      </c>
      <c r="H38" s="428" t="s">
        <v>1275</v>
      </c>
      <c r="I38" s="428" t="s">
        <v>821</v>
      </c>
      <c r="J38" s="428" t="s">
        <v>821</v>
      </c>
      <c r="K38" s="428" t="s">
        <v>821</v>
      </c>
      <c r="L38" s="428" t="s">
        <v>821</v>
      </c>
      <c r="M38" s="428" t="s">
        <v>821</v>
      </c>
      <c r="N38" s="428" t="s">
        <v>821</v>
      </c>
      <c r="O38" s="428" t="s">
        <v>821</v>
      </c>
      <c r="P38" s="428" t="s">
        <v>821</v>
      </c>
      <c r="Q38" s="428" t="s">
        <v>821</v>
      </c>
      <c r="R38" s="428" t="s">
        <v>821</v>
      </c>
    </row>
    <row r="39" spans="1:18" ht="27.6">
      <c r="B39" s="424"/>
      <c r="C39" s="428" t="s">
        <v>916</v>
      </c>
      <c r="D39" s="428" t="s">
        <v>910</v>
      </c>
      <c r="E39" s="428" t="s">
        <v>619</v>
      </c>
      <c r="F39" s="428" t="s">
        <v>1276</v>
      </c>
      <c r="G39" s="428" t="s">
        <v>918</v>
      </c>
      <c r="H39" s="428" t="s">
        <v>1277</v>
      </c>
      <c r="I39" s="428" t="s">
        <v>821</v>
      </c>
      <c r="J39" s="428" t="s">
        <v>821</v>
      </c>
      <c r="K39" s="428" t="s">
        <v>821</v>
      </c>
      <c r="L39" s="428" t="s">
        <v>821</v>
      </c>
      <c r="M39" s="428" t="s">
        <v>821</v>
      </c>
      <c r="N39" s="428" t="s">
        <v>821</v>
      </c>
      <c r="O39" s="428" t="s">
        <v>821</v>
      </c>
      <c r="P39" s="428" t="s">
        <v>821</v>
      </c>
      <c r="Q39" s="428" t="s">
        <v>821</v>
      </c>
      <c r="R39" s="428" t="s">
        <v>821</v>
      </c>
    </row>
    <row r="40" spans="1:18" ht="41.4">
      <c r="B40" s="424"/>
      <c r="C40" s="428" t="s">
        <v>1234</v>
      </c>
      <c r="D40" s="428" t="s">
        <v>1235</v>
      </c>
      <c r="E40" s="428" t="s">
        <v>1105</v>
      </c>
      <c r="F40" s="428" t="s">
        <v>1278</v>
      </c>
      <c r="G40" s="428" t="s">
        <v>1237</v>
      </c>
      <c r="H40" s="428" t="s">
        <v>1112</v>
      </c>
      <c r="I40" s="428" t="s">
        <v>821</v>
      </c>
      <c r="J40" s="428" t="s">
        <v>821</v>
      </c>
      <c r="K40" s="428" t="s">
        <v>821</v>
      </c>
      <c r="L40" s="428" t="s">
        <v>821</v>
      </c>
      <c r="M40" s="428" t="s">
        <v>821</v>
      </c>
      <c r="N40" s="428" t="s">
        <v>821</v>
      </c>
      <c r="O40" s="428" t="s">
        <v>821</v>
      </c>
      <c r="P40" s="428" t="s">
        <v>821</v>
      </c>
      <c r="Q40" s="428" t="s">
        <v>821</v>
      </c>
      <c r="R40" s="428" t="s">
        <v>821</v>
      </c>
    </row>
    <row r="41" spans="1:18" ht="41.4">
      <c r="B41" s="424"/>
      <c r="C41" s="428" t="s">
        <v>1239</v>
      </c>
      <c r="D41" s="428" t="s">
        <v>1240</v>
      </c>
      <c r="E41" s="428" t="s">
        <v>1109</v>
      </c>
      <c r="F41" s="428" t="s">
        <v>1279</v>
      </c>
      <c r="G41" s="428" t="s">
        <v>1242</v>
      </c>
      <c r="H41" s="428" t="s">
        <v>1022</v>
      </c>
      <c r="I41" s="428" t="s">
        <v>821</v>
      </c>
      <c r="J41" s="428" t="s">
        <v>821</v>
      </c>
      <c r="K41" s="428" t="s">
        <v>821</v>
      </c>
      <c r="L41" s="428" t="s">
        <v>821</v>
      </c>
      <c r="M41" s="428" t="s">
        <v>821</v>
      </c>
      <c r="N41" s="428" t="s">
        <v>821</v>
      </c>
      <c r="O41" s="428" t="s">
        <v>821</v>
      </c>
      <c r="P41" s="428" t="s">
        <v>821</v>
      </c>
      <c r="Q41" s="428" t="s">
        <v>821</v>
      </c>
      <c r="R41" s="428" t="s">
        <v>821</v>
      </c>
    </row>
    <row r="42" spans="1:18" ht="18.600000000000001">
      <c r="B42" s="424"/>
      <c r="C42" s="424"/>
      <c r="D42" s="40"/>
      <c r="E42" s="425"/>
      <c r="F42" s="425"/>
      <c r="G42" s="448" t="s">
        <v>948</v>
      </c>
      <c r="H42" s="468">
        <v>79.33</v>
      </c>
    </row>
    <row r="43" spans="1:18" ht="31.2">
      <c r="A43" s="385"/>
      <c r="B43" s="435">
        <v>96116</v>
      </c>
      <c r="C43" s="435" t="s">
        <v>18</v>
      </c>
      <c r="D43" s="433" t="s">
        <v>129</v>
      </c>
      <c r="E43" s="472" t="s">
        <v>27</v>
      </c>
      <c r="F43" s="472">
        <f>TRUNC(K43,2)</f>
        <v>0</v>
      </c>
      <c r="G43" s="473">
        <f t="shared" si="0"/>
        <v>0</v>
      </c>
      <c r="H43" s="385"/>
    </row>
    <row r="44" spans="1:18">
      <c r="C44" s="428" t="s">
        <v>821</v>
      </c>
      <c r="D44" s="428" t="s">
        <v>821</v>
      </c>
      <c r="E44" s="428" t="s">
        <v>821</v>
      </c>
      <c r="F44" s="428" t="s">
        <v>821</v>
      </c>
      <c r="G44" s="428" t="s">
        <v>821</v>
      </c>
      <c r="H44" s="428" t="s">
        <v>821</v>
      </c>
      <c r="I44" s="428" t="s">
        <v>1280</v>
      </c>
      <c r="J44" s="428" t="s">
        <v>1281</v>
      </c>
      <c r="K44" s="428" t="s">
        <v>1282</v>
      </c>
      <c r="L44" s="428" t="s">
        <v>1283</v>
      </c>
      <c r="M44" s="428" t="s">
        <v>942</v>
      </c>
      <c r="N44" s="428" t="s">
        <v>943</v>
      </c>
      <c r="O44" s="428" t="s">
        <v>942</v>
      </c>
      <c r="P44" s="428" t="s">
        <v>943</v>
      </c>
      <c r="Q44" s="428" t="s">
        <v>942</v>
      </c>
      <c r="R44" s="428" t="s">
        <v>943</v>
      </c>
    </row>
    <row r="45" spans="1:18" ht="41.4">
      <c r="C45" s="428" t="s">
        <v>1284</v>
      </c>
      <c r="D45" s="428" t="s">
        <v>1285</v>
      </c>
      <c r="E45" s="428" t="s">
        <v>913</v>
      </c>
      <c r="F45" s="428" t="s">
        <v>1286</v>
      </c>
      <c r="G45" s="428" t="s">
        <v>1287</v>
      </c>
      <c r="H45" s="428" t="s">
        <v>1288</v>
      </c>
      <c r="I45" s="428" t="s">
        <v>821</v>
      </c>
      <c r="J45" s="428" t="s">
        <v>821</v>
      </c>
      <c r="K45" s="428" t="s">
        <v>821</v>
      </c>
      <c r="L45" s="428" t="s">
        <v>821</v>
      </c>
      <c r="M45" s="428" t="s">
        <v>821</v>
      </c>
      <c r="N45" s="428" t="s">
        <v>821</v>
      </c>
      <c r="O45" s="428" t="s">
        <v>821</v>
      </c>
      <c r="P45" s="428" t="s">
        <v>821</v>
      </c>
      <c r="Q45" s="428" t="s">
        <v>821</v>
      </c>
      <c r="R45" s="428" t="s">
        <v>821</v>
      </c>
    </row>
    <row r="46" spans="1:18" ht="41.4">
      <c r="C46" s="428" t="s">
        <v>1289</v>
      </c>
      <c r="D46" s="428" t="s">
        <v>1290</v>
      </c>
      <c r="E46" s="428" t="s">
        <v>781</v>
      </c>
      <c r="F46" s="428" t="s">
        <v>1291</v>
      </c>
      <c r="G46" s="428" t="s">
        <v>1292</v>
      </c>
      <c r="H46" s="428" t="s">
        <v>1293</v>
      </c>
      <c r="I46" s="428" t="s">
        <v>821</v>
      </c>
      <c r="J46" s="428" t="s">
        <v>821</v>
      </c>
      <c r="K46" s="428" t="s">
        <v>821</v>
      </c>
      <c r="L46" s="428" t="s">
        <v>821</v>
      </c>
      <c r="M46" s="428" t="s">
        <v>821</v>
      </c>
      <c r="N46" s="428" t="s">
        <v>821</v>
      </c>
      <c r="O46" s="428" t="s">
        <v>821</v>
      </c>
      <c r="P46" s="428" t="s">
        <v>821</v>
      </c>
      <c r="Q46" s="428" t="s">
        <v>821</v>
      </c>
      <c r="R46" s="428" t="s">
        <v>821</v>
      </c>
    </row>
    <row r="47" spans="1:18" ht="41.4">
      <c r="C47" s="428" t="s">
        <v>1294</v>
      </c>
      <c r="D47" s="428" t="s">
        <v>1295</v>
      </c>
      <c r="E47" s="428" t="s">
        <v>775</v>
      </c>
      <c r="F47" s="428" t="s">
        <v>1296</v>
      </c>
      <c r="G47" s="428" t="s">
        <v>1297</v>
      </c>
      <c r="H47" s="428" t="s">
        <v>1298</v>
      </c>
      <c r="I47" s="428" t="s">
        <v>821</v>
      </c>
      <c r="J47" s="428" t="s">
        <v>821</v>
      </c>
      <c r="K47" s="428" t="s">
        <v>821</v>
      </c>
      <c r="L47" s="428" t="s">
        <v>821</v>
      </c>
      <c r="M47" s="428" t="s">
        <v>821</v>
      </c>
      <c r="N47" s="428" t="s">
        <v>821</v>
      </c>
      <c r="O47" s="428" t="s">
        <v>821</v>
      </c>
      <c r="P47" s="428" t="s">
        <v>821</v>
      </c>
      <c r="Q47" s="428" t="s">
        <v>821</v>
      </c>
      <c r="R47" s="428" t="s">
        <v>821</v>
      </c>
    </row>
    <row r="48" spans="1:18" ht="27.6">
      <c r="C48" s="428" t="s">
        <v>1299</v>
      </c>
      <c r="D48" s="428" t="s">
        <v>1300</v>
      </c>
      <c r="E48" s="428" t="s">
        <v>775</v>
      </c>
      <c r="F48" s="428" t="s">
        <v>1301</v>
      </c>
      <c r="G48" s="428" t="s">
        <v>1302</v>
      </c>
      <c r="H48" s="428" t="s">
        <v>1133</v>
      </c>
      <c r="I48" s="428" t="s">
        <v>821</v>
      </c>
      <c r="J48" s="428" t="s">
        <v>821</v>
      </c>
      <c r="K48" s="428" t="s">
        <v>821</v>
      </c>
      <c r="L48" s="428" t="s">
        <v>821</v>
      </c>
      <c r="M48" s="428" t="s">
        <v>821</v>
      </c>
      <c r="N48" s="428" t="s">
        <v>821</v>
      </c>
      <c r="O48" s="428" t="s">
        <v>821</v>
      </c>
      <c r="P48" s="428" t="s">
        <v>821</v>
      </c>
      <c r="Q48" s="428" t="s">
        <v>821</v>
      </c>
      <c r="R48" s="428" t="s">
        <v>821</v>
      </c>
    </row>
    <row r="49" spans="3:18" ht="27.6">
      <c r="C49" s="428" t="s">
        <v>1303</v>
      </c>
      <c r="D49" s="428" t="s">
        <v>1304</v>
      </c>
      <c r="E49" s="428" t="s">
        <v>1305</v>
      </c>
      <c r="F49" s="428" t="s">
        <v>1278</v>
      </c>
      <c r="G49" s="428" t="s">
        <v>1306</v>
      </c>
      <c r="H49" s="428" t="s">
        <v>1307</v>
      </c>
      <c r="I49" s="428" t="s">
        <v>821</v>
      </c>
      <c r="J49" s="428" t="s">
        <v>821</v>
      </c>
      <c r="K49" s="428" t="s">
        <v>821</v>
      </c>
      <c r="L49" s="428" t="s">
        <v>821</v>
      </c>
      <c r="M49" s="428" t="s">
        <v>821</v>
      </c>
      <c r="N49" s="428" t="s">
        <v>821</v>
      </c>
      <c r="O49" s="428" t="s">
        <v>821</v>
      </c>
      <c r="P49" s="428" t="s">
        <v>821</v>
      </c>
      <c r="Q49" s="428" t="s">
        <v>821</v>
      </c>
      <c r="R49" s="428" t="s">
        <v>821</v>
      </c>
    </row>
    <row r="50" spans="3:18" ht="27.6">
      <c r="C50" s="428" t="s">
        <v>1308</v>
      </c>
      <c r="D50" s="428" t="s">
        <v>1309</v>
      </c>
      <c r="E50" s="428" t="s">
        <v>1305</v>
      </c>
      <c r="F50" s="428" t="s">
        <v>1310</v>
      </c>
      <c r="G50" s="428" t="s">
        <v>1311</v>
      </c>
      <c r="H50" s="428" t="s">
        <v>1156</v>
      </c>
      <c r="I50" s="428" t="s">
        <v>821</v>
      </c>
      <c r="J50" s="428" t="s">
        <v>821</v>
      </c>
      <c r="K50" s="428" t="s">
        <v>821</v>
      </c>
      <c r="L50" s="428" t="s">
        <v>821</v>
      </c>
      <c r="M50" s="428" t="s">
        <v>821</v>
      </c>
      <c r="N50" s="428" t="s">
        <v>821</v>
      </c>
      <c r="O50" s="428" t="s">
        <v>821</v>
      </c>
      <c r="P50" s="428" t="s">
        <v>821</v>
      </c>
      <c r="Q50" s="428" t="s">
        <v>821</v>
      </c>
      <c r="R50" s="428" t="s">
        <v>821</v>
      </c>
    </row>
    <row r="51" spans="3:18" ht="41.4">
      <c r="C51" s="428" t="s">
        <v>1312</v>
      </c>
      <c r="D51" s="428" t="s">
        <v>1313</v>
      </c>
      <c r="E51" s="428" t="s">
        <v>623</v>
      </c>
      <c r="F51" s="428" t="s">
        <v>1314</v>
      </c>
      <c r="G51" s="428" t="s">
        <v>1315</v>
      </c>
      <c r="H51" s="428" t="s">
        <v>1316</v>
      </c>
      <c r="I51" s="428" t="s">
        <v>821</v>
      </c>
      <c r="J51" s="428" t="s">
        <v>821</v>
      </c>
      <c r="K51" s="428" t="s">
        <v>821</v>
      </c>
      <c r="L51" s="428" t="s">
        <v>821</v>
      </c>
      <c r="M51" s="428" t="s">
        <v>821</v>
      </c>
      <c r="N51" s="428" t="s">
        <v>821</v>
      </c>
      <c r="O51" s="428" t="s">
        <v>821</v>
      </c>
      <c r="P51" s="428" t="s">
        <v>821</v>
      </c>
      <c r="Q51" s="428" t="s">
        <v>821</v>
      </c>
      <c r="R51" s="428" t="s">
        <v>821</v>
      </c>
    </row>
    <row r="52" spans="3:18" ht="27.6">
      <c r="C52" s="428" t="s">
        <v>933</v>
      </c>
      <c r="D52" s="428" t="s">
        <v>934</v>
      </c>
      <c r="E52" s="428" t="s">
        <v>619</v>
      </c>
      <c r="F52" s="428" t="s">
        <v>1317</v>
      </c>
      <c r="G52" s="428" t="s">
        <v>936</v>
      </c>
      <c r="H52" s="428" t="s">
        <v>1318</v>
      </c>
      <c r="I52" s="428" t="s">
        <v>821</v>
      </c>
      <c r="J52" s="428" t="s">
        <v>821</v>
      </c>
      <c r="K52" s="428" t="s">
        <v>821</v>
      </c>
      <c r="L52" s="428" t="s">
        <v>821</v>
      </c>
      <c r="M52" s="428" t="s">
        <v>821</v>
      </c>
      <c r="N52" s="428" t="s">
        <v>821</v>
      </c>
      <c r="O52" s="428" t="s">
        <v>821</v>
      </c>
      <c r="P52" s="428" t="s">
        <v>821</v>
      </c>
      <c r="Q52" s="428" t="s">
        <v>821</v>
      </c>
      <c r="R52" s="428" t="s">
        <v>821</v>
      </c>
    </row>
    <row r="53" spans="3:18" ht="18.600000000000001">
      <c r="G53" s="448" t="s">
        <v>948</v>
      </c>
      <c r="H53" s="468">
        <v>79.87</v>
      </c>
    </row>
    <row r="59" spans="3:18">
      <c r="D59" s="606" t="s">
        <v>907</v>
      </c>
      <c r="E59" s="606"/>
      <c r="F59" s="606"/>
      <c r="G59" s="606"/>
    </row>
    <row r="60" spans="3:18">
      <c r="D60" s="606" t="s">
        <v>908</v>
      </c>
      <c r="E60" s="606"/>
      <c r="F60" s="606"/>
      <c r="G60" s="606"/>
    </row>
    <row r="61" spans="3:18">
      <c r="D61" s="606" t="s">
        <v>909</v>
      </c>
      <c r="E61" s="606"/>
      <c r="F61" s="606"/>
      <c r="G61" s="606"/>
    </row>
    <row r="68" spans="4:7">
      <c r="D68" s="606" t="s">
        <v>3187</v>
      </c>
      <c r="E68" s="606"/>
      <c r="F68" s="606"/>
      <c r="G68" s="606"/>
    </row>
    <row r="69" spans="4:7">
      <c r="D69" s="606" t="s">
        <v>3188</v>
      </c>
      <c r="E69" s="606"/>
      <c r="F69" s="606"/>
      <c r="G69" s="606"/>
    </row>
    <row r="70" spans="4:7">
      <c r="D70" s="606" t="s">
        <v>3189</v>
      </c>
      <c r="E70" s="606"/>
      <c r="F70" s="606"/>
      <c r="G70" s="606"/>
    </row>
  </sheetData>
  <mergeCells count="11">
    <mergeCell ref="D60:G60"/>
    <mergeCell ref="D61:G61"/>
    <mergeCell ref="D68:G68"/>
    <mergeCell ref="D69:G69"/>
    <mergeCell ref="D70:G70"/>
    <mergeCell ref="D59:G59"/>
    <mergeCell ref="A1:B2"/>
    <mergeCell ref="C1:D1"/>
    <mergeCell ref="E1:F1"/>
    <mergeCell ref="C2:D2"/>
    <mergeCell ref="E2:G2"/>
  </mergeCells>
  <pageMargins left="0.511811024" right="0.511811024" top="0.78740157499999996" bottom="0.78740157499999996" header="0.31496062000000002" footer="0.3149606200000000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2CBDBF-4FF7-488B-8A80-1D540E039F91}">
  <dimension ref="A1:S294"/>
  <sheetViews>
    <sheetView topLeftCell="A274" workbookViewId="0">
      <selection activeCell="D283" sqref="D283:G294"/>
    </sheetView>
  </sheetViews>
  <sheetFormatPr defaultRowHeight="13.8"/>
  <cols>
    <col min="1" max="3" width="8.796875" style="316"/>
    <col min="4" max="4" width="52.3984375" style="316" customWidth="1"/>
    <col min="5" max="5" width="12.59765625" style="316" customWidth="1"/>
    <col min="6" max="6" width="13.796875" style="316" customWidth="1"/>
    <col min="7" max="7" width="8.796875" style="316"/>
    <col min="8" max="8" width="11.09765625" style="316" customWidth="1"/>
    <col min="10" max="10" width="8.796875" customWidth="1"/>
  </cols>
  <sheetData>
    <row r="1" spans="1:19" ht="33" customHeight="1">
      <c r="A1" s="688" t="s">
        <v>790</v>
      </c>
      <c r="B1" s="688"/>
      <c r="C1" s="608" t="s">
        <v>789</v>
      </c>
      <c r="D1" s="608"/>
      <c r="E1" s="594" t="s">
        <v>792</v>
      </c>
      <c r="F1" s="594"/>
      <c r="G1" s="378" t="s">
        <v>793</v>
      </c>
      <c r="H1" s="306">
        <f>BDI!L33</f>
        <v>0.21655431160823602</v>
      </c>
    </row>
    <row r="2" spans="1:19" ht="30.6" customHeight="1">
      <c r="A2" s="688"/>
      <c r="B2" s="688"/>
      <c r="C2" s="609" t="s">
        <v>791</v>
      </c>
      <c r="D2" s="609"/>
      <c r="E2" s="607" t="s">
        <v>803</v>
      </c>
      <c r="F2" s="607"/>
      <c r="G2" s="607"/>
      <c r="H2" s="338"/>
    </row>
    <row r="3" spans="1:19" ht="66">
      <c r="A3"/>
      <c r="B3" s="413"/>
      <c r="C3" s="434"/>
      <c r="D3" s="475" t="s">
        <v>1937</v>
      </c>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9" ht="40.799999999999997">
      <c r="A4" s="442"/>
      <c r="B4" s="456">
        <v>91016</v>
      </c>
      <c r="C4" s="456" t="s">
        <v>18</v>
      </c>
      <c r="D4" s="457" t="s">
        <v>135</v>
      </c>
      <c r="E4" s="458" t="s">
        <v>31</v>
      </c>
      <c r="F4" s="458">
        <v>2</v>
      </c>
      <c r="G4" s="459">
        <v>830.17</v>
      </c>
      <c r="H4" s="442"/>
    </row>
    <row r="5" spans="1:19" ht="27.6">
      <c r="B5" s="460"/>
      <c r="C5" s="428" t="s">
        <v>821</v>
      </c>
      <c r="D5" s="428" t="s">
        <v>821</v>
      </c>
      <c r="E5" s="428" t="s">
        <v>821</v>
      </c>
      <c r="F5" s="428" t="s">
        <v>821</v>
      </c>
      <c r="G5" s="428" t="s">
        <v>821</v>
      </c>
      <c r="H5" s="428" t="s">
        <v>821</v>
      </c>
      <c r="I5" s="428" t="s">
        <v>1462</v>
      </c>
      <c r="J5" s="428" t="s">
        <v>1463</v>
      </c>
      <c r="K5" s="428" t="s">
        <v>1464</v>
      </c>
      <c r="L5" s="428" t="s">
        <v>1465</v>
      </c>
      <c r="M5" s="428" t="s">
        <v>942</v>
      </c>
      <c r="N5" s="428" t="s">
        <v>943</v>
      </c>
      <c r="O5" s="428" t="s">
        <v>942</v>
      </c>
      <c r="P5" s="428" t="s">
        <v>943</v>
      </c>
      <c r="Q5" s="428" t="s">
        <v>942</v>
      </c>
      <c r="R5" s="428" t="s">
        <v>943</v>
      </c>
      <c r="S5" s="431">
        <v>0</v>
      </c>
    </row>
    <row r="6" spans="1:19" ht="41.4">
      <c r="B6" s="460"/>
      <c r="C6" s="428" t="s">
        <v>1466</v>
      </c>
      <c r="D6" s="428" t="s">
        <v>1467</v>
      </c>
      <c r="E6" s="428" t="s">
        <v>775</v>
      </c>
      <c r="F6" s="428" t="s">
        <v>1061</v>
      </c>
      <c r="G6" s="428" t="s">
        <v>1468</v>
      </c>
      <c r="H6" s="428" t="s">
        <v>1468</v>
      </c>
      <c r="I6" s="428" t="s">
        <v>821</v>
      </c>
      <c r="J6" s="428" t="s">
        <v>821</v>
      </c>
      <c r="K6" s="428" t="s">
        <v>821</v>
      </c>
      <c r="L6" s="428" t="s">
        <v>821</v>
      </c>
      <c r="M6" s="428" t="s">
        <v>821</v>
      </c>
      <c r="N6" s="428" t="s">
        <v>821</v>
      </c>
      <c r="O6" s="428" t="s">
        <v>821</v>
      </c>
      <c r="P6" s="428" t="s">
        <v>821</v>
      </c>
      <c r="Q6" s="428" t="s">
        <v>821</v>
      </c>
      <c r="R6" s="428" t="s">
        <v>821</v>
      </c>
      <c r="S6" s="431"/>
    </row>
    <row r="7" spans="1:19" ht="41.4">
      <c r="B7" s="460"/>
      <c r="C7" s="428" t="s">
        <v>1469</v>
      </c>
      <c r="D7" s="428" t="s">
        <v>1470</v>
      </c>
      <c r="E7" s="428" t="s">
        <v>775</v>
      </c>
      <c r="F7" s="428" t="s">
        <v>1061</v>
      </c>
      <c r="G7" s="428" t="s">
        <v>1471</v>
      </c>
      <c r="H7" s="428" t="s">
        <v>1471</v>
      </c>
      <c r="I7" s="428" t="s">
        <v>821</v>
      </c>
      <c r="J7" s="428" t="s">
        <v>821</v>
      </c>
      <c r="K7" s="428" t="s">
        <v>821</v>
      </c>
      <c r="L7" s="428" t="s">
        <v>821</v>
      </c>
      <c r="M7" s="428" t="s">
        <v>821</v>
      </c>
      <c r="N7" s="428" t="s">
        <v>821</v>
      </c>
      <c r="O7" s="428" t="s">
        <v>821</v>
      </c>
      <c r="P7" s="428" t="s">
        <v>821</v>
      </c>
      <c r="Q7" s="428" t="s">
        <v>821</v>
      </c>
      <c r="R7" s="428" t="s">
        <v>821</v>
      </c>
      <c r="S7" s="431"/>
    </row>
    <row r="8" spans="1:19" ht="41.4">
      <c r="B8" s="460"/>
      <c r="C8" s="428" t="s">
        <v>1472</v>
      </c>
      <c r="D8" s="428" t="s">
        <v>1473</v>
      </c>
      <c r="E8" s="428" t="s">
        <v>781</v>
      </c>
      <c r="F8" s="428" t="s">
        <v>1474</v>
      </c>
      <c r="G8" s="428" t="s">
        <v>1475</v>
      </c>
      <c r="H8" s="428" t="s">
        <v>1476</v>
      </c>
      <c r="I8" s="428" t="s">
        <v>821</v>
      </c>
      <c r="J8" s="428" t="s">
        <v>821</v>
      </c>
      <c r="K8" s="428" t="s">
        <v>821</v>
      </c>
      <c r="L8" s="428" t="s">
        <v>821</v>
      </c>
      <c r="M8" s="428" t="s">
        <v>821</v>
      </c>
      <c r="N8" s="428" t="s">
        <v>821</v>
      </c>
      <c r="O8" s="428" t="s">
        <v>821</v>
      </c>
      <c r="P8" s="428" t="s">
        <v>821</v>
      </c>
      <c r="Q8" s="428" t="s">
        <v>821</v>
      </c>
      <c r="R8" s="428" t="s">
        <v>821</v>
      </c>
      <c r="S8" s="431"/>
    </row>
    <row r="9" spans="1:19" ht="18.600000000000001">
      <c r="B9" s="460"/>
      <c r="C9" s="460"/>
      <c r="D9" s="461"/>
      <c r="E9" s="462"/>
      <c r="F9" s="462"/>
      <c r="G9" s="448" t="s">
        <v>948</v>
      </c>
      <c r="H9" s="468">
        <v>830.17</v>
      </c>
    </row>
    <row r="10" spans="1:19" ht="30.6">
      <c r="A10" s="442"/>
      <c r="B10" s="456">
        <v>91304</v>
      </c>
      <c r="C10" s="456" t="s">
        <v>18</v>
      </c>
      <c r="D10" s="457" t="s">
        <v>137</v>
      </c>
      <c r="E10" s="458" t="s">
        <v>31</v>
      </c>
      <c r="F10" s="458">
        <v>10</v>
      </c>
      <c r="G10" s="459">
        <v>108.86</v>
      </c>
      <c r="H10" s="442"/>
    </row>
    <row r="11" spans="1:19" ht="27.6">
      <c r="B11" s="460"/>
      <c r="C11" s="428" t="s">
        <v>821</v>
      </c>
      <c r="D11" s="428" t="s">
        <v>821</v>
      </c>
      <c r="E11" s="428" t="s">
        <v>821</v>
      </c>
      <c r="F11" s="428" t="s">
        <v>821</v>
      </c>
      <c r="G11" s="428" t="s">
        <v>821</v>
      </c>
      <c r="H11" s="428" t="s">
        <v>821</v>
      </c>
      <c r="I11" s="428" t="s">
        <v>1477</v>
      </c>
      <c r="J11" s="428" t="s">
        <v>1478</v>
      </c>
      <c r="K11" s="428" t="s">
        <v>1479</v>
      </c>
      <c r="L11" s="428" t="s">
        <v>1480</v>
      </c>
      <c r="M11" s="428" t="s">
        <v>942</v>
      </c>
      <c r="N11" s="428" t="s">
        <v>943</v>
      </c>
      <c r="O11" s="428" t="s">
        <v>942</v>
      </c>
      <c r="P11" s="428" t="s">
        <v>943</v>
      </c>
      <c r="Q11" s="428" t="s">
        <v>942</v>
      </c>
      <c r="R11" s="428" t="s">
        <v>943</v>
      </c>
      <c r="S11" s="431">
        <v>0</v>
      </c>
    </row>
    <row r="12" spans="1:19" ht="69">
      <c r="B12" s="460"/>
      <c r="C12" s="428" t="s">
        <v>1481</v>
      </c>
      <c r="D12" s="428" t="s">
        <v>1482</v>
      </c>
      <c r="E12" s="428" t="s">
        <v>219</v>
      </c>
      <c r="F12" s="428" t="s">
        <v>1061</v>
      </c>
      <c r="G12" s="428" t="s">
        <v>1483</v>
      </c>
      <c r="H12" s="428" t="s">
        <v>1483</v>
      </c>
      <c r="I12" s="428" t="s">
        <v>821</v>
      </c>
      <c r="J12" s="428" t="s">
        <v>821</v>
      </c>
      <c r="K12" s="428" t="s">
        <v>821</v>
      </c>
      <c r="L12" s="428" t="s">
        <v>821</v>
      </c>
      <c r="M12" s="428" t="s">
        <v>821</v>
      </c>
      <c r="N12" s="428" t="s">
        <v>821</v>
      </c>
      <c r="O12" s="428" t="s">
        <v>821</v>
      </c>
      <c r="P12" s="428" t="s">
        <v>821</v>
      </c>
      <c r="Q12" s="428" t="s">
        <v>821</v>
      </c>
      <c r="R12" s="428" t="s">
        <v>821</v>
      </c>
      <c r="S12" s="431"/>
    </row>
    <row r="13" spans="1:19" ht="27.6">
      <c r="B13" s="460"/>
      <c r="C13" s="428" t="s">
        <v>1484</v>
      </c>
      <c r="D13" s="428" t="s">
        <v>1485</v>
      </c>
      <c r="E13" s="428" t="s">
        <v>619</v>
      </c>
      <c r="F13" s="428" t="s">
        <v>1486</v>
      </c>
      <c r="G13" s="428" t="s">
        <v>1487</v>
      </c>
      <c r="H13" s="428" t="s">
        <v>1488</v>
      </c>
      <c r="I13" s="428" t="s">
        <v>821</v>
      </c>
      <c r="J13" s="428" t="s">
        <v>821</v>
      </c>
      <c r="K13" s="428" t="s">
        <v>821</v>
      </c>
      <c r="L13" s="428" t="s">
        <v>821</v>
      </c>
      <c r="M13" s="428" t="s">
        <v>821</v>
      </c>
      <c r="N13" s="428" t="s">
        <v>821</v>
      </c>
      <c r="O13" s="428" t="s">
        <v>821</v>
      </c>
      <c r="P13" s="428" t="s">
        <v>821</v>
      </c>
      <c r="Q13" s="428" t="s">
        <v>821</v>
      </c>
      <c r="R13" s="428" t="s">
        <v>821</v>
      </c>
      <c r="S13" s="431"/>
    </row>
    <row r="14" spans="1:19">
      <c r="B14" s="460"/>
      <c r="C14" s="428" t="s">
        <v>740</v>
      </c>
      <c r="D14" s="428" t="s">
        <v>620</v>
      </c>
      <c r="E14" s="428" t="s">
        <v>619</v>
      </c>
      <c r="F14" s="428" t="s">
        <v>1395</v>
      </c>
      <c r="G14" s="428" t="s">
        <v>915</v>
      </c>
      <c r="H14" s="428" t="s">
        <v>1489</v>
      </c>
      <c r="I14" s="428" t="s">
        <v>821</v>
      </c>
      <c r="J14" s="428" t="s">
        <v>821</v>
      </c>
      <c r="K14" s="428" t="s">
        <v>821</v>
      </c>
      <c r="L14" s="428" t="s">
        <v>821</v>
      </c>
      <c r="M14" s="428" t="s">
        <v>821</v>
      </c>
      <c r="N14" s="428" t="s">
        <v>821</v>
      </c>
      <c r="O14" s="428" t="s">
        <v>821</v>
      </c>
      <c r="P14" s="428" t="s">
        <v>821</v>
      </c>
      <c r="Q14" s="428" t="s">
        <v>821</v>
      </c>
      <c r="R14" s="428" t="s">
        <v>821</v>
      </c>
      <c r="S14" s="431"/>
    </row>
    <row r="15" spans="1:19" ht="18.600000000000001">
      <c r="B15" s="460"/>
      <c r="C15" s="460"/>
      <c r="D15" s="461"/>
      <c r="E15" s="462"/>
      <c r="F15" s="462"/>
      <c r="G15" s="448" t="s">
        <v>948</v>
      </c>
      <c r="H15" s="468">
        <v>108.86</v>
      </c>
    </row>
    <row r="16" spans="1:19" ht="40.799999999999997">
      <c r="A16" s="442"/>
      <c r="B16" s="456">
        <v>91015</v>
      </c>
      <c r="C16" s="456" t="s">
        <v>18</v>
      </c>
      <c r="D16" s="457" t="s">
        <v>139</v>
      </c>
      <c r="E16" s="458" t="s">
        <v>31</v>
      </c>
      <c r="F16" s="458">
        <v>6</v>
      </c>
      <c r="G16" s="459">
        <v>783.21</v>
      </c>
      <c r="H16" s="442"/>
    </row>
    <row r="17" spans="1:19" ht="27.6">
      <c r="B17" s="460"/>
      <c r="C17" s="428" t="s">
        <v>821</v>
      </c>
      <c r="D17" s="428" t="s">
        <v>821</v>
      </c>
      <c r="E17" s="428" t="s">
        <v>821</v>
      </c>
      <c r="F17" s="428" t="s">
        <v>821</v>
      </c>
      <c r="G17" s="428" t="s">
        <v>821</v>
      </c>
      <c r="H17" s="428" t="s">
        <v>821</v>
      </c>
      <c r="I17" s="428" t="s">
        <v>1490</v>
      </c>
      <c r="J17" s="428" t="s">
        <v>1491</v>
      </c>
      <c r="K17" s="428" t="s">
        <v>1492</v>
      </c>
      <c r="L17" s="428" t="s">
        <v>1493</v>
      </c>
      <c r="M17" s="428" t="s">
        <v>942</v>
      </c>
      <c r="N17" s="428" t="s">
        <v>943</v>
      </c>
      <c r="O17" s="428" t="s">
        <v>942</v>
      </c>
      <c r="P17" s="428" t="s">
        <v>943</v>
      </c>
      <c r="Q17" s="428" t="s">
        <v>942</v>
      </c>
      <c r="R17" s="428" t="s">
        <v>943</v>
      </c>
      <c r="S17" s="431">
        <v>0</v>
      </c>
    </row>
    <row r="18" spans="1:19" ht="41.4">
      <c r="B18" s="460"/>
      <c r="C18" s="428" t="s">
        <v>1466</v>
      </c>
      <c r="D18" s="428" t="s">
        <v>1467</v>
      </c>
      <c r="E18" s="428" t="s">
        <v>775</v>
      </c>
      <c r="F18" s="428" t="s">
        <v>1061</v>
      </c>
      <c r="G18" s="428" t="s">
        <v>1468</v>
      </c>
      <c r="H18" s="428" t="s">
        <v>1468</v>
      </c>
      <c r="I18" s="428" t="s">
        <v>821</v>
      </c>
      <c r="J18" s="428" t="s">
        <v>821</v>
      </c>
      <c r="K18" s="428" t="s">
        <v>821</v>
      </c>
      <c r="L18" s="428" t="s">
        <v>821</v>
      </c>
      <c r="M18" s="428" t="s">
        <v>821</v>
      </c>
      <c r="N18" s="428" t="s">
        <v>821</v>
      </c>
      <c r="O18" s="428" t="s">
        <v>821</v>
      </c>
      <c r="P18" s="428" t="s">
        <v>821</v>
      </c>
      <c r="Q18" s="428" t="s">
        <v>821</v>
      </c>
      <c r="R18" s="428" t="s">
        <v>821</v>
      </c>
      <c r="S18" s="431"/>
    </row>
    <row r="19" spans="1:19" ht="41.4">
      <c r="B19" s="460"/>
      <c r="C19" s="428" t="s">
        <v>1494</v>
      </c>
      <c r="D19" s="428" t="s">
        <v>1495</v>
      </c>
      <c r="E19" s="428" t="s">
        <v>775</v>
      </c>
      <c r="F19" s="428" t="s">
        <v>1061</v>
      </c>
      <c r="G19" s="428" t="s">
        <v>1496</v>
      </c>
      <c r="H19" s="428" t="s">
        <v>1496</v>
      </c>
      <c r="I19" s="428" t="s">
        <v>821</v>
      </c>
      <c r="J19" s="428" t="s">
        <v>821</v>
      </c>
      <c r="K19" s="428" t="s">
        <v>821</v>
      </c>
      <c r="L19" s="428" t="s">
        <v>821</v>
      </c>
      <c r="M19" s="428" t="s">
        <v>821</v>
      </c>
      <c r="N19" s="428" t="s">
        <v>821</v>
      </c>
      <c r="O19" s="428" t="s">
        <v>821</v>
      </c>
      <c r="P19" s="428" t="s">
        <v>821</v>
      </c>
      <c r="Q19" s="428" t="s">
        <v>821</v>
      </c>
      <c r="R19" s="428" t="s">
        <v>821</v>
      </c>
      <c r="S19" s="431"/>
    </row>
    <row r="20" spans="1:19" ht="41.4">
      <c r="B20" s="460"/>
      <c r="C20" s="428" t="s">
        <v>1472</v>
      </c>
      <c r="D20" s="428" t="s">
        <v>1473</v>
      </c>
      <c r="E20" s="428" t="s">
        <v>781</v>
      </c>
      <c r="F20" s="428" t="s">
        <v>1497</v>
      </c>
      <c r="G20" s="428" t="s">
        <v>1475</v>
      </c>
      <c r="H20" s="428" t="s">
        <v>1498</v>
      </c>
      <c r="I20" s="428" t="s">
        <v>821</v>
      </c>
      <c r="J20" s="428" t="s">
        <v>821</v>
      </c>
      <c r="K20" s="428" t="s">
        <v>821</v>
      </c>
      <c r="L20" s="428" t="s">
        <v>821</v>
      </c>
      <c r="M20" s="428" t="s">
        <v>821</v>
      </c>
      <c r="N20" s="428" t="s">
        <v>821</v>
      </c>
      <c r="O20" s="428" t="s">
        <v>821</v>
      </c>
      <c r="P20" s="428" t="s">
        <v>821</v>
      </c>
      <c r="Q20" s="428" t="s">
        <v>821</v>
      </c>
      <c r="R20" s="428" t="s">
        <v>821</v>
      </c>
      <c r="S20" s="431"/>
    </row>
    <row r="21" spans="1:19" ht="18.600000000000001">
      <c r="B21" s="460"/>
      <c r="C21" s="460"/>
      <c r="D21" s="461"/>
      <c r="E21" s="462"/>
      <c r="F21" s="462"/>
      <c r="G21" s="448" t="s">
        <v>948</v>
      </c>
      <c r="H21" s="468">
        <v>783.21</v>
      </c>
    </row>
    <row r="22" spans="1:19">
      <c r="B22" s="460"/>
      <c r="C22" s="460"/>
      <c r="D22" s="461"/>
      <c r="E22" s="462"/>
      <c r="F22" s="462"/>
      <c r="G22" s="463"/>
    </row>
    <row r="23" spans="1:19">
      <c r="B23" s="460"/>
      <c r="C23" s="460"/>
      <c r="D23" s="461"/>
      <c r="E23" s="462"/>
      <c r="F23" s="462"/>
      <c r="G23" s="463"/>
    </row>
    <row r="24" spans="1:19">
      <c r="B24" s="460"/>
      <c r="C24" s="460"/>
      <c r="D24" s="461"/>
      <c r="E24" s="462"/>
      <c r="F24" s="462"/>
      <c r="G24" s="463"/>
    </row>
    <row r="25" spans="1:19" ht="40.799999999999997">
      <c r="A25" s="442"/>
      <c r="B25" s="456">
        <v>91014</v>
      </c>
      <c r="C25" s="456" t="s">
        <v>18</v>
      </c>
      <c r="D25" s="457" t="s">
        <v>141</v>
      </c>
      <c r="E25" s="458" t="s">
        <v>31</v>
      </c>
      <c r="F25" s="458">
        <v>2</v>
      </c>
      <c r="G25" s="459">
        <v>721.5</v>
      </c>
      <c r="H25" s="442"/>
    </row>
    <row r="26" spans="1:19" ht="27.6">
      <c r="B26" s="460"/>
      <c r="C26" s="428" t="s">
        <v>821</v>
      </c>
      <c r="D26" s="428" t="s">
        <v>821</v>
      </c>
      <c r="E26" s="428" t="s">
        <v>821</v>
      </c>
      <c r="F26" s="428" t="s">
        <v>821</v>
      </c>
      <c r="G26" s="428" t="s">
        <v>821</v>
      </c>
      <c r="H26" s="428" t="s">
        <v>821</v>
      </c>
      <c r="I26" s="428" t="s">
        <v>1499</v>
      </c>
      <c r="J26" s="428" t="s">
        <v>1500</v>
      </c>
      <c r="K26" s="428" t="s">
        <v>1501</v>
      </c>
      <c r="L26" s="428" t="s">
        <v>1502</v>
      </c>
      <c r="M26" s="428" t="s">
        <v>942</v>
      </c>
      <c r="N26" s="428" t="s">
        <v>943</v>
      </c>
      <c r="O26" s="428" t="s">
        <v>942</v>
      </c>
      <c r="P26" s="428" t="s">
        <v>943</v>
      </c>
      <c r="Q26" s="428" t="s">
        <v>942</v>
      </c>
      <c r="R26" s="428" t="s">
        <v>943</v>
      </c>
      <c r="S26" s="431">
        <v>0</v>
      </c>
    </row>
    <row r="27" spans="1:19" ht="41.4">
      <c r="B27" s="460"/>
      <c r="C27" s="428" t="s">
        <v>1466</v>
      </c>
      <c r="D27" s="428" t="s">
        <v>1467</v>
      </c>
      <c r="E27" s="428" t="s">
        <v>775</v>
      </c>
      <c r="F27" s="428" t="s">
        <v>1061</v>
      </c>
      <c r="G27" s="428" t="s">
        <v>1468</v>
      </c>
      <c r="H27" s="428" t="s">
        <v>1468</v>
      </c>
      <c r="I27" s="428" t="s">
        <v>821</v>
      </c>
      <c r="J27" s="428" t="s">
        <v>821</v>
      </c>
      <c r="K27" s="428" t="s">
        <v>821</v>
      </c>
      <c r="L27" s="428" t="s">
        <v>821</v>
      </c>
      <c r="M27" s="428" t="s">
        <v>821</v>
      </c>
      <c r="N27" s="428" t="s">
        <v>821</v>
      </c>
      <c r="O27" s="428" t="s">
        <v>821</v>
      </c>
      <c r="P27" s="428" t="s">
        <v>821</v>
      </c>
      <c r="Q27" s="428" t="s">
        <v>821</v>
      </c>
      <c r="R27" s="428" t="s">
        <v>821</v>
      </c>
      <c r="S27" s="431"/>
    </row>
    <row r="28" spans="1:19" ht="41.4">
      <c r="B28" s="460"/>
      <c r="C28" s="428" t="s">
        <v>1503</v>
      </c>
      <c r="D28" s="428" t="s">
        <v>1504</v>
      </c>
      <c r="E28" s="428" t="s">
        <v>775</v>
      </c>
      <c r="F28" s="428" t="s">
        <v>1061</v>
      </c>
      <c r="G28" s="428" t="s">
        <v>1505</v>
      </c>
      <c r="H28" s="428" t="s">
        <v>1505</v>
      </c>
      <c r="I28" s="428" t="s">
        <v>821</v>
      </c>
      <c r="J28" s="428" t="s">
        <v>821</v>
      </c>
      <c r="K28" s="428" t="s">
        <v>821</v>
      </c>
      <c r="L28" s="428" t="s">
        <v>821</v>
      </c>
      <c r="M28" s="428" t="s">
        <v>821</v>
      </c>
      <c r="N28" s="428" t="s">
        <v>821</v>
      </c>
      <c r="O28" s="428" t="s">
        <v>821</v>
      </c>
      <c r="P28" s="428" t="s">
        <v>821</v>
      </c>
      <c r="Q28" s="428" t="s">
        <v>821</v>
      </c>
      <c r="R28" s="428" t="s">
        <v>821</v>
      </c>
      <c r="S28" s="431"/>
    </row>
    <row r="29" spans="1:19" ht="41.4">
      <c r="B29" s="460"/>
      <c r="C29" s="428" t="s">
        <v>1472</v>
      </c>
      <c r="D29" s="428" t="s">
        <v>1473</v>
      </c>
      <c r="E29" s="428" t="s">
        <v>781</v>
      </c>
      <c r="F29" s="428" t="s">
        <v>1506</v>
      </c>
      <c r="G29" s="428" t="s">
        <v>1475</v>
      </c>
      <c r="H29" s="428" t="s">
        <v>1507</v>
      </c>
      <c r="I29" s="428" t="s">
        <v>821</v>
      </c>
      <c r="J29" s="428" t="s">
        <v>821</v>
      </c>
      <c r="K29" s="428" t="s">
        <v>821</v>
      </c>
      <c r="L29" s="428" t="s">
        <v>821</v>
      </c>
      <c r="M29" s="428" t="s">
        <v>821</v>
      </c>
      <c r="N29" s="428" t="s">
        <v>821</v>
      </c>
      <c r="O29" s="428" t="s">
        <v>821</v>
      </c>
      <c r="P29" s="428" t="s">
        <v>821</v>
      </c>
      <c r="Q29" s="428" t="s">
        <v>821</v>
      </c>
      <c r="R29" s="428" t="s">
        <v>821</v>
      </c>
      <c r="S29" s="431"/>
    </row>
    <row r="30" spans="1:19" ht="18.600000000000001">
      <c r="B30" s="460"/>
      <c r="C30" s="460"/>
      <c r="D30" s="461"/>
      <c r="E30" s="462"/>
      <c r="F30" s="462"/>
      <c r="G30" s="448" t="s">
        <v>948</v>
      </c>
      <c r="H30" s="468">
        <v>721.5</v>
      </c>
    </row>
    <row r="31" spans="1:19">
      <c r="B31" s="460"/>
      <c r="C31" s="460"/>
      <c r="D31" s="461"/>
      <c r="E31" s="462"/>
      <c r="F31" s="462"/>
      <c r="G31" s="463"/>
    </row>
    <row r="32" spans="1:19">
      <c r="B32" s="460"/>
      <c r="C32" s="460"/>
      <c r="D32" s="461"/>
      <c r="E32" s="462"/>
      <c r="F32" s="462"/>
      <c r="G32" s="463"/>
    </row>
    <row r="33" spans="1:19">
      <c r="B33" s="460"/>
      <c r="C33" s="460"/>
      <c r="D33" s="461"/>
      <c r="E33" s="462"/>
      <c r="F33" s="462"/>
      <c r="G33" s="463"/>
    </row>
    <row r="34" spans="1:19">
      <c r="B34" s="460"/>
      <c r="C34" s="460"/>
      <c r="D34" s="461"/>
      <c r="E34" s="462"/>
      <c r="F34" s="462"/>
      <c r="G34" s="463"/>
    </row>
    <row r="35" spans="1:19" ht="20.399999999999999">
      <c r="A35" s="442"/>
      <c r="B35" s="456">
        <v>100701</v>
      </c>
      <c r="C35" s="456" t="s">
        <v>18</v>
      </c>
      <c r="D35" s="457" t="s">
        <v>145</v>
      </c>
      <c r="E35" s="458" t="s">
        <v>27</v>
      </c>
      <c r="F35" s="458">
        <v>2.1</v>
      </c>
      <c r="G35" s="459">
        <v>642.29999999999995</v>
      </c>
      <c r="H35" s="442"/>
    </row>
    <row r="36" spans="1:19" ht="27.6">
      <c r="B36" s="460"/>
      <c r="C36" s="428" t="s">
        <v>821</v>
      </c>
      <c r="D36" s="428" t="s">
        <v>821</v>
      </c>
      <c r="E36" s="428" t="s">
        <v>821</v>
      </c>
      <c r="F36" s="428" t="s">
        <v>821</v>
      </c>
      <c r="G36" s="428" t="s">
        <v>821</v>
      </c>
      <c r="H36" s="428" t="s">
        <v>821</v>
      </c>
      <c r="I36" s="428" t="s">
        <v>1508</v>
      </c>
      <c r="J36" s="428" t="s">
        <v>1509</v>
      </c>
      <c r="K36" s="428" t="s">
        <v>1510</v>
      </c>
      <c r="L36" s="428" t="s">
        <v>1511</v>
      </c>
      <c r="M36" s="428" t="s">
        <v>942</v>
      </c>
      <c r="N36" s="428" t="s">
        <v>943</v>
      </c>
      <c r="O36" s="428" t="s">
        <v>942</v>
      </c>
      <c r="P36" s="428" t="s">
        <v>943</v>
      </c>
      <c r="Q36" s="428" t="s">
        <v>942</v>
      </c>
      <c r="R36" s="428" t="s">
        <v>943</v>
      </c>
      <c r="S36" s="431">
        <v>0</v>
      </c>
    </row>
    <row r="37" spans="1:19" ht="41.4">
      <c r="B37" s="460"/>
      <c r="C37" s="428" t="s">
        <v>1512</v>
      </c>
      <c r="D37" s="428" t="s">
        <v>1513</v>
      </c>
      <c r="E37" s="428" t="s">
        <v>913</v>
      </c>
      <c r="F37" s="428" t="s">
        <v>1061</v>
      </c>
      <c r="G37" s="428" t="s">
        <v>1514</v>
      </c>
      <c r="H37" s="428" t="s">
        <v>1514</v>
      </c>
      <c r="I37" s="428" t="s">
        <v>821</v>
      </c>
      <c r="J37" s="428" t="s">
        <v>821</v>
      </c>
      <c r="K37" s="428" t="s">
        <v>821</v>
      </c>
      <c r="L37" s="428" t="s">
        <v>821</v>
      </c>
      <c r="M37" s="428" t="s">
        <v>821</v>
      </c>
      <c r="N37" s="428" t="s">
        <v>821</v>
      </c>
      <c r="O37" s="428" t="s">
        <v>821</v>
      </c>
      <c r="P37" s="428" t="s">
        <v>821</v>
      </c>
      <c r="Q37" s="428" t="s">
        <v>821</v>
      </c>
      <c r="R37" s="428" t="s">
        <v>821</v>
      </c>
      <c r="S37" s="431"/>
    </row>
    <row r="38" spans="1:19">
      <c r="B38" s="460"/>
      <c r="C38" s="428" t="s">
        <v>663</v>
      </c>
      <c r="D38" s="428" t="s">
        <v>636</v>
      </c>
      <c r="E38" s="428" t="s">
        <v>619</v>
      </c>
      <c r="F38" s="428" t="s">
        <v>1515</v>
      </c>
      <c r="G38" s="428" t="s">
        <v>970</v>
      </c>
      <c r="H38" s="428" t="s">
        <v>1516</v>
      </c>
      <c r="I38" s="428" t="s">
        <v>821</v>
      </c>
      <c r="J38" s="428" t="s">
        <v>821</v>
      </c>
      <c r="K38" s="428" t="s">
        <v>821</v>
      </c>
      <c r="L38" s="428" t="s">
        <v>821</v>
      </c>
      <c r="M38" s="428" t="s">
        <v>821</v>
      </c>
      <c r="N38" s="428" t="s">
        <v>821</v>
      </c>
      <c r="O38" s="428" t="s">
        <v>821</v>
      </c>
      <c r="P38" s="428" t="s">
        <v>821</v>
      </c>
      <c r="Q38" s="428" t="s">
        <v>821</v>
      </c>
      <c r="R38" s="428" t="s">
        <v>821</v>
      </c>
      <c r="S38" s="431"/>
    </row>
    <row r="39" spans="1:19">
      <c r="B39" s="460"/>
      <c r="C39" s="428" t="s">
        <v>740</v>
      </c>
      <c r="D39" s="428" t="s">
        <v>620</v>
      </c>
      <c r="E39" s="428" t="s">
        <v>619</v>
      </c>
      <c r="F39" s="428" t="s">
        <v>1517</v>
      </c>
      <c r="G39" s="428" t="s">
        <v>915</v>
      </c>
      <c r="H39" s="428" t="s">
        <v>1518</v>
      </c>
      <c r="I39" s="428" t="s">
        <v>821</v>
      </c>
      <c r="J39" s="428" t="s">
        <v>821</v>
      </c>
      <c r="K39" s="428" t="s">
        <v>821</v>
      </c>
      <c r="L39" s="428" t="s">
        <v>821</v>
      </c>
      <c r="M39" s="428" t="s">
        <v>821</v>
      </c>
      <c r="N39" s="428" t="s">
        <v>821</v>
      </c>
      <c r="O39" s="428" t="s">
        <v>821</v>
      </c>
      <c r="P39" s="428" t="s">
        <v>821</v>
      </c>
      <c r="Q39" s="428" t="s">
        <v>821</v>
      </c>
      <c r="R39" s="428" t="s">
        <v>821</v>
      </c>
      <c r="S39" s="431"/>
    </row>
    <row r="40" spans="1:19" ht="41.4">
      <c r="B40" s="460"/>
      <c r="C40" s="428" t="s">
        <v>1519</v>
      </c>
      <c r="D40" s="428" t="s">
        <v>1520</v>
      </c>
      <c r="E40" s="428" t="s">
        <v>1017</v>
      </c>
      <c r="F40" s="428" t="s">
        <v>1521</v>
      </c>
      <c r="G40" s="428" t="s">
        <v>1522</v>
      </c>
      <c r="H40" s="428" t="s">
        <v>1523</v>
      </c>
      <c r="I40" s="428" t="s">
        <v>821</v>
      </c>
      <c r="J40" s="428" t="s">
        <v>821</v>
      </c>
      <c r="K40" s="428" t="s">
        <v>821</v>
      </c>
      <c r="L40" s="428" t="s">
        <v>821</v>
      </c>
      <c r="M40" s="428" t="s">
        <v>821</v>
      </c>
      <c r="N40" s="428" t="s">
        <v>821</v>
      </c>
      <c r="O40" s="428" t="s">
        <v>821</v>
      </c>
      <c r="P40" s="428" t="s">
        <v>821</v>
      </c>
      <c r="Q40" s="428" t="s">
        <v>821</v>
      </c>
      <c r="R40" s="428" t="s">
        <v>821</v>
      </c>
      <c r="S40" s="431"/>
    </row>
    <row r="41" spans="1:19" ht="18.600000000000001">
      <c r="B41" s="460"/>
      <c r="C41" s="460"/>
      <c r="D41" s="461"/>
      <c r="E41" s="462"/>
      <c r="F41" s="462"/>
      <c r="G41" s="448" t="s">
        <v>948</v>
      </c>
      <c r="H41" s="468">
        <v>642.29999999999995</v>
      </c>
    </row>
    <row r="42" spans="1:19">
      <c r="B42" s="460"/>
      <c r="C42" s="460"/>
      <c r="D42" s="461"/>
      <c r="E42" s="462"/>
      <c r="F42" s="462"/>
      <c r="G42" s="463"/>
    </row>
    <row r="43" spans="1:19">
      <c r="B43" s="460"/>
      <c r="C43" s="460"/>
      <c r="D43" s="461"/>
      <c r="E43" s="462"/>
      <c r="F43" s="462"/>
      <c r="G43" s="463"/>
    </row>
    <row r="44" spans="1:19">
      <c r="B44" s="460"/>
      <c r="C44" s="460"/>
      <c r="D44" s="461"/>
      <c r="E44" s="462"/>
      <c r="F44" s="462"/>
      <c r="G44" s="463"/>
    </row>
    <row r="45" spans="1:19">
      <c r="B45" s="460"/>
      <c r="C45" s="460"/>
      <c r="D45" s="461"/>
      <c r="E45" s="462"/>
      <c r="F45" s="462"/>
      <c r="G45" s="463"/>
    </row>
    <row r="46" spans="1:19" ht="20.399999999999999">
      <c r="A46" s="442"/>
      <c r="B46" s="456">
        <v>99862</v>
      </c>
      <c r="C46" s="456" t="s">
        <v>18</v>
      </c>
      <c r="D46" s="457" t="s">
        <v>147</v>
      </c>
      <c r="E46" s="458" t="s">
        <v>27</v>
      </c>
      <c r="F46" s="458">
        <v>25.84</v>
      </c>
      <c r="G46" s="459">
        <v>484</v>
      </c>
      <c r="H46" s="442"/>
    </row>
    <row r="47" spans="1:19" ht="27.6">
      <c r="B47" s="460"/>
      <c r="C47" s="428" t="s">
        <v>821</v>
      </c>
      <c r="D47" s="428" t="s">
        <v>821</v>
      </c>
      <c r="E47" s="428" t="s">
        <v>821</v>
      </c>
      <c r="F47" s="428" t="s">
        <v>821</v>
      </c>
      <c r="G47" s="428" t="s">
        <v>821</v>
      </c>
      <c r="H47" s="428" t="s">
        <v>821</v>
      </c>
      <c r="I47" s="428" t="s">
        <v>1524</v>
      </c>
      <c r="J47" s="428" t="s">
        <v>1525</v>
      </c>
      <c r="K47" s="428" t="s">
        <v>1526</v>
      </c>
      <c r="L47" s="428" t="s">
        <v>1527</v>
      </c>
      <c r="M47" s="428" t="s">
        <v>942</v>
      </c>
      <c r="N47" s="428" t="s">
        <v>943</v>
      </c>
      <c r="O47" s="428" t="s">
        <v>942</v>
      </c>
      <c r="P47" s="428" t="s">
        <v>943</v>
      </c>
      <c r="Q47" s="428" t="s">
        <v>942</v>
      </c>
      <c r="R47" s="428" t="s">
        <v>943</v>
      </c>
      <c r="S47" s="431">
        <v>0.36760999999999999</v>
      </c>
    </row>
    <row r="48" spans="1:19" ht="41.4">
      <c r="B48" s="460"/>
      <c r="C48" s="428" t="s">
        <v>1528</v>
      </c>
      <c r="D48" s="428" t="s">
        <v>1529</v>
      </c>
      <c r="E48" s="428" t="s">
        <v>775</v>
      </c>
      <c r="F48" s="428" t="s">
        <v>1530</v>
      </c>
      <c r="G48" s="428" t="s">
        <v>1531</v>
      </c>
      <c r="H48" s="428" t="s">
        <v>1532</v>
      </c>
      <c r="I48" s="428" t="s">
        <v>821</v>
      </c>
      <c r="J48" s="428" t="s">
        <v>821</v>
      </c>
      <c r="K48" s="428" t="s">
        <v>821</v>
      </c>
      <c r="L48" s="428" t="s">
        <v>821</v>
      </c>
      <c r="M48" s="428" t="s">
        <v>821</v>
      </c>
      <c r="N48" s="428" t="s">
        <v>821</v>
      </c>
      <c r="O48" s="428" t="s">
        <v>821</v>
      </c>
      <c r="P48" s="428" t="s">
        <v>821</v>
      </c>
      <c r="Q48" s="428" t="s">
        <v>821</v>
      </c>
      <c r="R48" s="428" t="s">
        <v>821</v>
      </c>
      <c r="S48" s="431"/>
    </row>
    <row r="49" spans="1:19" ht="27.6">
      <c r="B49" s="460"/>
      <c r="C49" s="428" t="s">
        <v>1533</v>
      </c>
      <c r="D49" s="428" t="s">
        <v>1534</v>
      </c>
      <c r="E49" s="428" t="s">
        <v>623</v>
      </c>
      <c r="F49" s="428" t="s">
        <v>1535</v>
      </c>
      <c r="G49" s="428" t="s">
        <v>1536</v>
      </c>
      <c r="H49" s="428" t="s">
        <v>1537</v>
      </c>
      <c r="I49" s="428" t="s">
        <v>821</v>
      </c>
      <c r="J49" s="428" t="s">
        <v>821</v>
      </c>
      <c r="K49" s="428" t="s">
        <v>821</v>
      </c>
      <c r="L49" s="428" t="s">
        <v>821</v>
      </c>
      <c r="M49" s="428" t="s">
        <v>821</v>
      </c>
      <c r="N49" s="428" t="s">
        <v>821</v>
      </c>
      <c r="O49" s="428" t="s">
        <v>821</v>
      </c>
      <c r="P49" s="428" t="s">
        <v>821</v>
      </c>
      <c r="Q49" s="428" t="s">
        <v>821</v>
      </c>
      <c r="R49" s="428" t="s">
        <v>821</v>
      </c>
      <c r="S49" s="431"/>
    </row>
    <row r="50" spans="1:19">
      <c r="B50" s="460"/>
      <c r="C50" s="428" t="s">
        <v>1538</v>
      </c>
      <c r="D50" s="428" t="s">
        <v>1539</v>
      </c>
      <c r="E50" s="428" t="s">
        <v>623</v>
      </c>
      <c r="F50" s="428" t="s">
        <v>1540</v>
      </c>
      <c r="G50" s="428" t="s">
        <v>1541</v>
      </c>
      <c r="H50" s="428" t="s">
        <v>1542</v>
      </c>
      <c r="I50" s="428" t="s">
        <v>821</v>
      </c>
      <c r="J50" s="428" t="s">
        <v>821</v>
      </c>
      <c r="K50" s="428" t="s">
        <v>821</v>
      </c>
      <c r="L50" s="428" t="s">
        <v>821</v>
      </c>
      <c r="M50" s="428" t="s">
        <v>821</v>
      </c>
      <c r="N50" s="428" t="s">
        <v>821</v>
      </c>
      <c r="O50" s="428" t="s">
        <v>821</v>
      </c>
      <c r="P50" s="428" t="s">
        <v>821</v>
      </c>
      <c r="Q50" s="428" t="s">
        <v>821</v>
      </c>
      <c r="R50" s="428" t="s">
        <v>821</v>
      </c>
      <c r="S50" s="431"/>
    </row>
    <row r="51" spans="1:19" ht="27.6">
      <c r="B51" s="460"/>
      <c r="C51" s="428" t="s">
        <v>1543</v>
      </c>
      <c r="D51" s="428" t="s">
        <v>639</v>
      </c>
      <c r="E51" s="428" t="s">
        <v>619</v>
      </c>
      <c r="F51" s="428" t="s">
        <v>1544</v>
      </c>
      <c r="G51" s="428" t="s">
        <v>1545</v>
      </c>
      <c r="H51" s="428" t="s">
        <v>1546</v>
      </c>
      <c r="I51" s="428" t="s">
        <v>821</v>
      </c>
      <c r="J51" s="428" t="s">
        <v>821</v>
      </c>
      <c r="K51" s="428" t="s">
        <v>821</v>
      </c>
      <c r="L51" s="428" t="s">
        <v>821</v>
      </c>
      <c r="M51" s="428" t="s">
        <v>821</v>
      </c>
      <c r="N51" s="428" t="s">
        <v>821</v>
      </c>
      <c r="O51" s="428" t="s">
        <v>821</v>
      </c>
      <c r="P51" s="428" t="s">
        <v>821</v>
      </c>
      <c r="Q51" s="428" t="s">
        <v>821</v>
      </c>
      <c r="R51" s="428" t="s">
        <v>821</v>
      </c>
      <c r="S51" s="431"/>
    </row>
    <row r="52" spans="1:19">
      <c r="B52" s="460"/>
      <c r="C52" s="428" t="s">
        <v>1547</v>
      </c>
      <c r="D52" s="428" t="s">
        <v>638</v>
      </c>
      <c r="E52" s="428" t="s">
        <v>619</v>
      </c>
      <c r="F52" s="428" t="s">
        <v>1548</v>
      </c>
      <c r="G52" s="428" t="s">
        <v>1057</v>
      </c>
      <c r="H52" s="428" t="s">
        <v>1549</v>
      </c>
      <c r="I52" s="428" t="s">
        <v>821</v>
      </c>
      <c r="J52" s="428" t="s">
        <v>821</v>
      </c>
      <c r="K52" s="428" t="s">
        <v>821</v>
      </c>
      <c r="L52" s="428" t="s">
        <v>821</v>
      </c>
      <c r="M52" s="428" t="s">
        <v>821</v>
      </c>
      <c r="N52" s="428" t="s">
        <v>821</v>
      </c>
      <c r="O52" s="428" t="s">
        <v>821</v>
      </c>
      <c r="P52" s="428" t="s">
        <v>821</v>
      </c>
      <c r="Q52" s="428" t="s">
        <v>821</v>
      </c>
      <c r="R52" s="428" t="s">
        <v>821</v>
      </c>
      <c r="S52" s="431"/>
    </row>
    <row r="53" spans="1:19" ht="18.600000000000001">
      <c r="B53" s="460"/>
      <c r="C53" s="460"/>
      <c r="D53" s="461"/>
      <c r="E53" s="462"/>
      <c r="F53" s="462"/>
      <c r="G53" s="448" t="s">
        <v>948</v>
      </c>
      <c r="H53" s="468">
        <v>484</v>
      </c>
    </row>
    <row r="54" spans="1:19">
      <c r="B54" s="460"/>
      <c r="C54" s="460"/>
      <c r="D54" s="461"/>
      <c r="E54" s="462"/>
      <c r="F54" s="462"/>
      <c r="G54" s="463"/>
    </row>
    <row r="55" spans="1:19">
      <c r="B55" s="460"/>
      <c r="C55" s="460"/>
      <c r="D55" s="461"/>
      <c r="E55" s="462"/>
      <c r="F55" s="462"/>
      <c r="G55" s="463"/>
    </row>
    <row r="56" spans="1:19" ht="40.799999999999997">
      <c r="A56" s="442"/>
      <c r="B56" s="456">
        <v>94570</v>
      </c>
      <c r="C56" s="456" t="s">
        <v>18</v>
      </c>
      <c r="D56" s="457" t="s">
        <v>149</v>
      </c>
      <c r="E56" s="458" t="s">
        <v>27</v>
      </c>
      <c r="F56" s="458">
        <v>15.6</v>
      </c>
      <c r="G56" s="459">
        <v>307.52999999999997</v>
      </c>
      <c r="H56" s="442"/>
    </row>
    <row r="57" spans="1:19" ht="27.6">
      <c r="B57" s="460"/>
      <c r="C57" s="428" t="s">
        <v>821</v>
      </c>
      <c r="D57" s="428" t="s">
        <v>821</v>
      </c>
      <c r="E57" s="428" t="s">
        <v>821</v>
      </c>
      <c r="F57" s="428" t="s">
        <v>821</v>
      </c>
      <c r="G57" s="428" t="s">
        <v>821</v>
      </c>
      <c r="H57" s="428" t="s">
        <v>821</v>
      </c>
      <c r="I57" s="428" t="s">
        <v>1550</v>
      </c>
      <c r="J57" s="428" t="s">
        <v>1551</v>
      </c>
      <c r="K57" s="428" t="s">
        <v>1552</v>
      </c>
      <c r="L57" s="428" t="s">
        <v>1553</v>
      </c>
      <c r="M57" s="428" t="s">
        <v>942</v>
      </c>
      <c r="N57" s="428" t="s">
        <v>943</v>
      </c>
      <c r="O57" s="428" t="s">
        <v>942</v>
      </c>
      <c r="P57" s="428" t="s">
        <v>943</v>
      </c>
      <c r="Q57" s="428" t="s">
        <v>942</v>
      </c>
      <c r="R57" s="428" t="s">
        <v>943</v>
      </c>
      <c r="S57" s="431">
        <v>4.7499999999999999E-3</v>
      </c>
    </row>
    <row r="58" spans="1:19" ht="41.4">
      <c r="B58" s="460"/>
      <c r="C58" s="428" t="s">
        <v>1554</v>
      </c>
      <c r="D58" s="428" t="s">
        <v>1555</v>
      </c>
      <c r="E58" s="428" t="s">
        <v>775</v>
      </c>
      <c r="F58" s="428" t="s">
        <v>1556</v>
      </c>
      <c r="G58" s="428" t="s">
        <v>1258</v>
      </c>
      <c r="H58" s="428" t="s">
        <v>1557</v>
      </c>
      <c r="I58" s="428" t="s">
        <v>821</v>
      </c>
      <c r="J58" s="428" t="s">
        <v>821</v>
      </c>
      <c r="K58" s="428" t="s">
        <v>821</v>
      </c>
      <c r="L58" s="428" t="s">
        <v>821</v>
      </c>
      <c r="M58" s="428" t="s">
        <v>821</v>
      </c>
      <c r="N58" s="428" t="s">
        <v>821</v>
      </c>
      <c r="O58" s="428" t="s">
        <v>821</v>
      </c>
      <c r="P58" s="428" t="s">
        <v>821</v>
      </c>
      <c r="Q58" s="428" t="s">
        <v>821</v>
      </c>
      <c r="R58" s="428" t="s">
        <v>821</v>
      </c>
      <c r="S58" s="431"/>
    </row>
    <row r="59" spans="1:19" ht="55.2">
      <c r="B59" s="460"/>
      <c r="C59" s="428" t="s">
        <v>1558</v>
      </c>
      <c r="D59" s="428" t="s">
        <v>1559</v>
      </c>
      <c r="E59" s="428" t="s">
        <v>775</v>
      </c>
      <c r="F59" s="428" t="s">
        <v>1560</v>
      </c>
      <c r="G59" s="428" t="s">
        <v>1561</v>
      </c>
      <c r="H59" s="428" t="s">
        <v>1562</v>
      </c>
      <c r="I59" s="428" t="s">
        <v>821</v>
      </c>
      <c r="J59" s="428" t="s">
        <v>821</v>
      </c>
      <c r="K59" s="428" t="s">
        <v>821</v>
      </c>
      <c r="L59" s="428" t="s">
        <v>821</v>
      </c>
      <c r="M59" s="428" t="s">
        <v>821</v>
      </c>
      <c r="N59" s="428" t="s">
        <v>821</v>
      </c>
      <c r="O59" s="428" t="s">
        <v>821</v>
      </c>
      <c r="P59" s="428" t="s">
        <v>821</v>
      </c>
      <c r="Q59" s="428" t="s">
        <v>821</v>
      </c>
      <c r="R59" s="428" t="s">
        <v>821</v>
      </c>
      <c r="S59" s="431"/>
    </row>
    <row r="60" spans="1:19">
      <c r="B60" s="460"/>
      <c r="C60" s="428" t="s">
        <v>1563</v>
      </c>
      <c r="D60" s="428" t="s">
        <v>1564</v>
      </c>
      <c r="E60" s="428" t="s">
        <v>775</v>
      </c>
      <c r="F60" s="428" t="s">
        <v>1565</v>
      </c>
      <c r="G60" s="428" t="s">
        <v>1566</v>
      </c>
      <c r="H60" s="428" t="s">
        <v>1567</v>
      </c>
      <c r="I60" s="428" t="s">
        <v>821</v>
      </c>
      <c r="J60" s="428" t="s">
        <v>821</v>
      </c>
      <c r="K60" s="428" t="s">
        <v>821</v>
      </c>
      <c r="L60" s="428" t="s">
        <v>821</v>
      </c>
      <c r="M60" s="428" t="s">
        <v>821</v>
      </c>
      <c r="N60" s="428" t="s">
        <v>821</v>
      </c>
      <c r="O60" s="428" t="s">
        <v>821</v>
      </c>
      <c r="P60" s="428" t="s">
        <v>821</v>
      </c>
      <c r="Q60" s="428" t="s">
        <v>821</v>
      </c>
      <c r="R60" s="428" t="s">
        <v>821</v>
      </c>
      <c r="S60" s="431"/>
    </row>
    <row r="61" spans="1:19">
      <c r="B61" s="460"/>
      <c r="C61" s="428" t="s">
        <v>663</v>
      </c>
      <c r="D61" s="428" t="s">
        <v>636</v>
      </c>
      <c r="E61" s="428" t="s">
        <v>619</v>
      </c>
      <c r="F61" s="428" t="s">
        <v>1568</v>
      </c>
      <c r="G61" s="428" t="s">
        <v>970</v>
      </c>
      <c r="H61" s="428" t="s">
        <v>1569</v>
      </c>
      <c r="I61" s="428" t="s">
        <v>821</v>
      </c>
      <c r="J61" s="428" t="s">
        <v>821</v>
      </c>
      <c r="K61" s="428" t="s">
        <v>821</v>
      </c>
      <c r="L61" s="428" t="s">
        <v>821</v>
      </c>
      <c r="M61" s="428" t="s">
        <v>821</v>
      </c>
      <c r="N61" s="428" t="s">
        <v>821</v>
      </c>
      <c r="O61" s="428" t="s">
        <v>821</v>
      </c>
      <c r="P61" s="428" t="s">
        <v>821</v>
      </c>
      <c r="Q61" s="428" t="s">
        <v>821</v>
      </c>
      <c r="R61" s="428" t="s">
        <v>821</v>
      </c>
      <c r="S61" s="431"/>
    </row>
    <row r="62" spans="1:19">
      <c r="B62" s="460"/>
      <c r="C62" s="428" t="s">
        <v>740</v>
      </c>
      <c r="D62" s="428" t="s">
        <v>620</v>
      </c>
      <c r="E62" s="428" t="s">
        <v>619</v>
      </c>
      <c r="F62" s="428" t="s">
        <v>1570</v>
      </c>
      <c r="G62" s="428" t="s">
        <v>915</v>
      </c>
      <c r="H62" s="428" t="s">
        <v>1571</v>
      </c>
      <c r="I62" s="428" t="s">
        <v>821</v>
      </c>
      <c r="J62" s="428" t="s">
        <v>821</v>
      </c>
      <c r="K62" s="428" t="s">
        <v>821</v>
      </c>
      <c r="L62" s="428" t="s">
        <v>821</v>
      </c>
      <c r="M62" s="428" t="s">
        <v>821</v>
      </c>
      <c r="N62" s="428" t="s">
        <v>821</v>
      </c>
      <c r="O62" s="428" t="s">
        <v>821</v>
      </c>
      <c r="P62" s="428" t="s">
        <v>821</v>
      </c>
      <c r="Q62" s="428" t="s">
        <v>821</v>
      </c>
      <c r="R62" s="428" t="s">
        <v>821</v>
      </c>
      <c r="S62" s="431"/>
    </row>
    <row r="63" spans="1:19" ht="18.600000000000001">
      <c r="B63" s="460"/>
      <c r="C63" s="460"/>
      <c r="D63" s="461"/>
      <c r="E63" s="462"/>
      <c r="F63" s="462"/>
      <c r="G63" s="448" t="s">
        <v>948</v>
      </c>
      <c r="H63" s="468">
        <v>307.52999999999997</v>
      </c>
    </row>
    <row r="64" spans="1:19">
      <c r="B64" s="460"/>
      <c r="C64" s="460"/>
      <c r="D64" s="461"/>
      <c r="E64" s="462"/>
      <c r="F64" s="462"/>
      <c r="G64" s="463"/>
    </row>
    <row r="65" spans="1:19">
      <c r="B65" s="460"/>
      <c r="C65" s="460"/>
      <c r="D65" s="461"/>
      <c r="E65" s="462"/>
      <c r="F65" s="462"/>
      <c r="G65" s="463"/>
    </row>
    <row r="66" spans="1:19" ht="30.6">
      <c r="A66" s="442"/>
      <c r="B66" s="456">
        <v>94569</v>
      </c>
      <c r="C66" s="456" t="s">
        <v>18</v>
      </c>
      <c r="D66" s="457" t="s">
        <v>151</v>
      </c>
      <c r="E66" s="458" t="s">
        <v>27</v>
      </c>
      <c r="F66" s="458">
        <v>1.92</v>
      </c>
      <c r="G66" s="459">
        <v>591.15</v>
      </c>
      <c r="H66" s="442"/>
    </row>
    <row r="67" spans="1:19" ht="27.6">
      <c r="B67" s="460"/>
      <c r="C67" s="428" t="s">
        <v>821</v>
      </c>
      <c r="D67" s="428" t="s">
        <v>821</v>
      </c>
      <c r="E67" s="428" t="s">
        <v>821</v>
      </c>
      <c r="F67" s="428" t="s">
        <v>821</v>
      </c>
      <c r="G67" s="428" t="s">
        <v>821</v>
      </c>
      <c r="H67" s="428" t="s">
        <v>821</v>
      </c>
      <c r="I67" s="428" t="s">
        <v>1572</v>
      </c>
      <c r="J67" s="428" t="s">
        <v>1573</v>
      </c>
      <c r="K67" s="428" t="s">
        <v>1574</v>
      </c>
      <c r="L67" s="428" t="s">
        <v>1575</v>
      </c>
      <c r="M67" s="428" t="s">
        <v>942</v>
      </c>
      <c r="N67" s="428" t="s">
        <v>943</v>
      </c>
      <c r="O67" s="428" t="s">
        <v>942</v>
      </c>
      <c r="P67" s="428" t="s">
        <v>943</v>
      </c>
      <c r="Q67" s="428" t="s">
        <v>942</v>
      </c>
      <c r="R67" s="428" t="s">
        <v>943</v>
      </c>
      <c r="S67" s="431">
        <v>6.6100000000000004E-3</v>
      </c>
    </row>
    <row r="68" spans="1:19" ht="41.4">
      <c r="B68" s="460"/>
      <c r="C68" s="428" t="s">
        <v>1554</v>
      </c>
      <c r="D68" s="428" t="s">
        <v>1555</v>
      </c>
      <c r="E68" s="428" t="s">
        <v>775</v>
      </c>
      <c r="F68" s="428" t="s">
        <v>1576</v>
      </c>
      <c r="G68" s="428" t="s">
        <v>1258</v>
      </c>
      <c r="H68" s="428" t="s">
        <v>1577</v>
      </c>
      <c r="I68" s="428" t="s">
        <v>821</v>
      </c>
      <c r="J68" s="428" t="s">
        <v>821</v>
      </c>
      <c r="K68" s="428" t="s">
        <v>821</v>
      </c>
      <c r="L68" s="428" t="s">
        <v>821</v>
      </c>
      <c r="M68" s="428" t="s">
        <v>821</v>
      </c>
      <c r="N68" s="428" t="s">
        <v>821</v>
      </c>
      <c r="O68" s="428" t="s">
        <v>821</v>
      </c>
      <c r="P68" s="428" t="s">
        <v>821</v>
      </c>
      <c r="Q68" s="428" t="s">
        <v>821</v>
      </c>
      <c r="R68" s="428" t="s">
        <v>821</v>
      </c>
      <c r="S68" s="431"/>
    </row>
    <row r="69" spans="1:19" ht="41.4">
      <c r="B69" s="460"/>
      <c r="C69" s="428" t="s">
        <v>1578</v>
      </c>
      <c r="D69" s="428" t="s">
        <v>1579</v>
      </c>
      <c r="E69" s="428" t="s">
        <v>775</v>
      </c>
      <c r="F69" s="428" t="s">
        <v>1580</v>
      </c>
      <c r="G69" s="428" t="s">
        <v>1581</v>
      </c>
      <c r="H69" s="428" t="s">
        <v>1582</v>
      </c>
      <c r="I69" s="428" t="s">
        <v>821</v>
      </c>
      <c r="J69" s="428" t="s">
        <v>821</v>
      </c>
      <c r="K69" s="428" t="s">
        <v>821</v>
      </c>
      <c r="L69" s="428" t="s">
        <v>821</v>
      </c>
      <c r="M69" s="428" t="s">
        <v>821</v>
      </c>
      <c r="N69" s="428" t="s">
        <v>821</v>
      </c>
      <c r="O69" s="428" t="s">
        <v>821</v>
      </c>
      <c r="P69" s="428" t="s">
        <v>821</v>
      </c>
      <c r="Q69" s="428" t="s">
        <v>821</v>
      </c>
      <c r="R69" s="428" t="s">
        <v>821</v>
      </c>
      <c r="S69" s="431"/>
    </row>
    <row r="70" spans="1:19">
      <c r="B70" s="460"/>
      <c r="C70" s="428" t="s">
        <v>1563</v>
      </c>
      <c r="D70" s="428" t="s">
        <v>1564</v>
      </c>
      <c r="E70" s="428" t="s">
        <v>775</v>
      </c>
      <c r="F70" s="428" t="s">
        <v>1583</v>
      </c>
      <c r="G70" s="428" t="s">
        <v>1566</v>
      </c>
      <c r="H70" s="428" t="s">
        <v>1584</v>
      </c>
      <c r="I70" s="428" t="s">
        <v>821</v>
      </c>
      <c r="J70" s="428" t="s">
        <v>821</v>
      </c>
      <c r="K70" s="428" t="s">
        <v>821</v>
      </c>
      <c r="L70" s="428" t="s">
        <v>821</v>
      </c>
      <c r="M70" s="428" t="s">
        <v>821</v>
      </c>
      <c r="N70" s="428" t="s">
        <v>821</v>
      </c>
      <c r="O70" s="428" t="s">
        <v>821</v>
      </c>
      <c r="P70" s="428" t="s">
        <v>821</v>
      </c>
      <c r="Q70" s="428" t="s">
        <v>821</v>
      </c>
      <c r="R70" s="428" t="s">
        <v>821</v>
      </c>
      <c r="S70" s="431"/>
    </row>
    <row r="71" spans="1:19">
      <c r="B71" s="460"/>
      <c r="C71" s="428" t="s">
        <v>663</v>
      </c>
      <c r="D71" s="428" t="s">
        <v>636</v>
      </c>
      <c r="E71" s="428" t="s">
        <v>619</v>
      </c>
      <c r="F71" s="428" t="s">
        <v>1585</v>
      </c>
      <c r="G71" s="428" t="s">
        <v>970</v>
      </c>
      <c r="H71" s="428" t="s">
        <v>1586</v>
      </c>
      <c r="I71" s="428" t="s">
        <v>821</v>
      </c>
      <c r="J71" s="428" t="s">
        <v>821</v>
      </c>
      <c r="K71" s="428" t="s">
        <v>821</v>
      </c>
      <c r="L71" s="428" t="s">
        <v>821</v>
      </c>
      <c r="M71" s="428" t="s">
        <v>821</v>
      </c>
      <c r="N71" s="428" t="s">
        <v>821</v>
      </c>
      <c r="O71" s="428" t="s">
        <v>821</v>
      </c>
      <c r="P71" s="428" t="s">
        <v>821</v>
      </c>
      <c r="Q71" s="428" t="s">
        <v>821</v>
      </c>
      <c r="R71" s="428" t="s">
        <v>821</v>
      </c>
      <c r="S71" s="431"/>
    </row>
    <row r="72" spans="1:19">
      <c r="B72" s="460"/>
      <c r="C72" s="428" t="s">
        <v>740</v>
      </c>
      <c r="D72" s="428" t="s">
        <v>620</v>
      </c>
      <c r="E72" s="428" t="s">
        <v>619</v>
      </c>
      <c r="F72" s="428" t="s">
        <v>1587</v>
      </c>
      <c r="G72" s="428" t="s">
        <v>915</v>
      </c>
      <c r="H72" s="428" t="s">
        <v>1588</v>
      </c>
      <c r="I72" s="428" t="s">
        <v>821</v>
      </c>
      <c r="J72" s="428" t="s">
        <v>821</v>
      </c>
      <c r="K72" s="428" t="s">
        <v>821</v>
      </c>
      <c r="L72" s="428" t="s">
        <v>821</v>
      </c>
      <c r="M72" s="428" t="s">
        <v>821</v>
      </c>
      <c r="N72" s="428" t="s">
        <v>821</v>
      </c>
      <c r="O72" s="428" t="s">
        <v>821</v>
      </c>
      <c r="P72" s="428" t="s">
        <v>821</v>
      </c>
      <c r="Q72" s="428" t="s">
        <v>821</v>
      </c>
      <c r="R72" s="428" t="s">
        <v>821</v>
      </c>
      <c r="S72" s="431"/>
    </row>
    <row r="73" spans="1:19" ht="18.600000000000001">
      <c r="B73" s="460"/>
      <c r="C73" s="460"/>
      <c r="D73" s="461"/>
      <c r="E73" s="462"/>
      <c r="F73" s="462"/>
      <c r="G73" s="448" t="s">
        <v>948</v>
      </c>
      <c r="H73" s="468">
        <v>591.15</v>
      </c>
    </row>
    <row r="74" spans="1:19" ht="30.6">
      <c r="A74" s="442"/>
      <c r="B74" s="456">
        <v>87879</v>
      </c>
      <c r="C74" s="456" t="s">
        <v>18</v>
      </c>
      <c r="D74" s="457" t="s">
        <v>158</v>
      </c>
      <c r="E74" s="458" t="s">
        <v>27</v>
      </c>
      <c r="F74" s="458">
        <v>258.43</v>
      </c>
      <c r="G74" s="459">
        <v>3.83</v>
      </c>
      <c r="H74" s="442"/>
    </row>
    <row r="75" spans="1:19" ht="27.6">
      <c r="B75" s="460"/>
      <c r="C75" s="428" t="s">
        <v>821</v>
      </c>
      <c r="D75" s="428" t="s">
        <v>821</v>
      </c>
      <c r="E75" s="428" t="s">
        <v>821</v>
      </c>
      <c r="F75" s="428" t="s">
        <v>821</v>
      </c>
      <c r="G75" s="428" t="s">
        <v>821</v>
      </c>
      <c r="H75" s="428" t="s">
        <v>821</v>
      </c>
      <c r="I75" s="428" t="s">
        <v>1589</v>
      </c>
      <c r="J75" s="428" t="s">
        <v>1590</v>
      </c>
      <c r="K75" s="428" t="s">
        <v>1591</v>
      </c>
      <c r="L75" s="428" t="s">
        <v>1592</v>
      </c>
      <c r="M75" s="428" t="s">
        <v>942</v>
      </c>
      <c r="N75" s="428" t="s">
        <v>943</v>
      </c>
      <c r="O75" s="428" t="s">
        <v>942</v>
      </c>
      <c r="P75" s="428" t="s">
        <v>943</v>
      </c>
      <c r="Q75" s="428" t="s">
        <v>942</v>
      </c>
      <c r="R75" s="428" t="s">
        <v>943</v>
      </c>
      <c r="S75" s="431">
        <v>0</v>
      </c>
    </row>
    <row r="76" spans="1:19" ht="41.4">
      <c r="B76" s="460"/>
      <c r="C76" s="428" t="s">
        <v>1593</v>
      </c>
      <c r="D76" s="428" t="s">
        <v>1594</v>
      </c>
      <c r="E76" s="428" t="s">
        <v>1017</v>
      </c>
      <c r="F76" s="428" t="s">
        <v>1595</v>
      </c>
      <c r="G76" s="428" t="s">
        <v>1596</v>
      </c>
      <c r="H76" s="428" t="s">
        <v>1597</v>
      </c>
      <c r="I76" s="428" t="s">
        <v>821</v>
      </c>
      <c r="J76" s="428" t="s">
        <v>821</v>
      </c>
      <c r="K76" s="428" t="s">
        <v>821</v>
      </c>
      <c r="L76" s="428" t="s">
        <v>821</v>
      </c>
      <c r="M76" s="428" t="s">
        <v>821</v>
      </c>
      <c r="N76" s="428" t="s">
        <v>821</v>
      </c>
      <c r="O76" s="428" t="s">
        <v>821</v>
      </c>
      <c r="P76" s="428" t="s">
        <v>821</v>
      </c>
      <c r="Q76" s="428" t="s">
        <v>821</v>
      </c>
      <c r="R76" s="428" t="s">
        <v>821</v>
      </c>
      <c r="S76" s="431"/>
    </row>
    <row r="77" spans="1:19">
      <c r="B77" s="460"/>
      <c r="C77" s="428" t="s">
        <v>663</v>
      </c>
      <c r="D77" s="428" t="s">
        <v>636</v>
      </c>
      <c r="E77" s="428" t="s">
        <v>619</v>
      </c>
      <c r="F77" s="428" t="s">
        <v>1598</v>
      </c>
      <c r="G77" s="428" t="s">
        <v>970</v>
      </c>
      <c r="H77" s="428" t="s">
        <v>1599</v>
      </c>
      <c r="I77" s="428" t="s">
        <v>821</v>
      </c>
      <c r="J77" s="428" t="s">
        <v>821</v>
      </c>
      <c r="K77" s="428" t="s">
        <v>821</v>
      </c>
      <c r="L77" s="428" t="s">
        <v>821</v>
      </c>
      <c r="M77" s="428" t="s">
        <v>821</v>
      </c>
      <c r="N77" s="428" t="s">
        <v>821</v>
      </c>
      <c r="O77" s="428" t="s">
        <v>821</v>
      </c>
      <c r="P77" s="428" t="s">
        <v>821</v>
      </c>
      <c r="Q77" s="428" t="s">
        <v>821</v>
      </c>
      <c r="R77" s="428" t="s">
        <v>821</v>
      </c>
      <c r="S77" s="431"/>
    </row>
    <row r="78" spans="1:19">
      <c r="B78" s="460"/>
      <c r="C78" s="428" t="s">
        <v>740</v>
      </c>
      <c r="D78" s="428" t="s">
        <v>620</v>
      </c>
      <c r="E78" s="428" t="s">
        <v>619</v>
      </c>
      <c r="F78" s="428" t="s">
        <v>1600</v>
      </c>
      <c r="G78" s="428" t="s">
        <v>915</v>
      </c>
      <c r="H78" s="428" t="s">
        <v>1044</v>
      </c>
      <c r="I78" s="428" t="s">
        <v>821</v>
      </c>
      <c r="J78" s="428" t="s">
        <v>821</v>
      </c>
      <c r="K78" s="428" t="s">
        <v>821</v>
      </c>
      <c r="L78" s="428" t="s">
        <v>821</v>
      </c>
      <c r="M78" s="428" t="s">
        <v>821</v>
      </c>
      <c r="N78" s="428" t="s">
        <v>821</v>
      </c>
      <c r="O78" s="428" t="s">
        <v>821</v>
      </c>
      <c r="P78" s="428" t="s">
        <v>821</v>
      </c>
      <c r="Q78" s="428" t="s">
        <v>821</v>
      </c>
      <c r="R78" s="428" t="s">
        <v>821</v>
      </c>
      <c r="S78" s="431"/>
    </row>
    <row r="79" spans="1:19" ht="18.600000000000001">
      <c r="B79" s="460"/>
      <c r="C79" s="460"/>
      <c r="D79" s="461"/>
      <c r="E79" s="462"/>
      <c r="F79" s="462"/>
      <c r="G79" s="448" t="s">
        <v>948</v>
      </c>
      <c r="H79" s="468">
        <v>3.83</v>
      </c>
    </row>
    <row r="80" spans="1:19">
      <c r="B80" s="460"/>
      <c r="C80" s="460"/>
      <c r="D80" s="461"/>
      <c r="E80" s="462"/>
      <c r="F80" s="462"/>
      <c r="G80" s="463"/>
    </row>
    <row r="81" spans="1:19">
      <c r="B81" s="460"/>
      <c r="C81" s="460"/>
      <c r="D81" s="461"/>
      <c r="E81" s="462"/>
      <c r="F81" s="462"/>
      <c r="G81" s="463"/>
    </row>
    <row r="82" spans="1:19">
      <c r="B82" s="460"/>
      <c r="C82" s="460"/>
      <c r="D82" s="461"/>
      <c r="E82" s="462"/>
      <c r="F82" s="462"/>
      <c r="G82" s="463"/>
    </row>
    <row r="83" spans="1:19">
      <c r="B83" s="460"/>
      <c r="C83" s="460"/>
      <c r="D83" s="461"/>
      <c r="E83" s="462"/>
      <c r="F83" s="462"/>
      <c r="G83" s="463"/>
    </row>
    <row r="84" spans="1:19" ht="40.799999999999997">
      <c r="A84" s="442"/>
      <c r="B84" s="456">
        <v>87529</v>
      </c>
      <c r="C84" s="456" t="s">
        <v>18</v>
      </c>
      <c r="D84" s="457" t="s">
        <v>161</v>
      </c>
      <c r="E84" s="458" t="s">
        <v>27</v>
      </c>
      <c r="F84" s="458">
        <v>258.43</v>
      </c>
      <c r="G84" s="459">
        <v>32.26</v>
      </c>
      <c r="H84" s="442"/>
    </row>
    <row r="85" spans="1:19" ht="27.6">
      <c r="B85" s="460"/>
      <c r="C85" s="428" t="s">
        <v>821</v>
      </c>
      <c r="D85" s="428" t="s">
        <v>821</v>
      </c>
      <c r="E85" s="428" t="s">
        <v>821</v>
      </c>
      <c r="F85" s="428" t="s">
        <v>821</v>
      </c>
      <c r="G85" s="428" t="s">
        <v>821</v>
      </c>
      <c r="H85" s="428" t="s">
        <v>821</v>
      </c>
      <c r="I85" s="428" t="s">
        <v>1601</v>
      </c>
      <c r="J85" s="428" t="s">
        <v>1602</v>
      </c>
      <c r="K85" s="428" t="s">
        <v>1603</v>
      </c>
      <c r="L85" s="428" t="s">
        <v>1604</v>
      </c>
      <c r="M85" s="428" t="s">
        <v>1605</v>
      </c>
      <c r="N85" s="428" t="s">
        <v>1606</v>
      </c>
      <c r="O85" s="428" t="s">
        <v>942</v>
      </c>
      <c r="P85" s="428" t="s">
        <v>943</v>
      </c>
      <c r="Q85" s="428" t="s">
        <v>1607</v>
      </c>
      <c r="R85" s="428" t="s">
        <v>1608</v>
      </c>
      <c r="S85" s="431">
        <v>0</v>
      </c>
    </row>
    <row r="86" spans="1:19" ht="55.2">
      <c r="B86" s="460"/>
      <c r="C86" s="428" t="s">
        <v>1034</v>
      </c>
      <c r="D86" s="428" t="s">
        <v>1035</v>
      </c>
      <c r="E86" s="428" t="s">
        <v>1017</v>
      </c>
      <c r="F86" s="428" t="s">
        <v>1609</v>
      </c>
      <c r="G86" s="428" t="s">
        <v>1037</v>
      </c>
      <c r="H86" s="428" t="s">
        <v>1610</v>
      </c>
      <c r="I86" s="428" t="s">
        <v>821</v>
      </c>
      <c r="J86" s="428" t="s">
        <v>821</v>
      </c>
      <c r="K86" s="428" t="s">
        <v>821</v>
      </c>
      <c r="L86" s="428" t="s">
        <v>821</v>
      </c>
      <c r="M86" s="428" t="s">
        <v>821</v>
      </c>
      <c r="N86" s="428" t="s">
        <v>821</v>
      </c>
      <c r="O86" s="428" t="s">
        <v>821</v>
      </c>
      <c r="P86" s="428" t="s">
        <v>821</v>
      </c>
      <c r="Q86" s="428" t="s">
        <v>821</v>
      </c>
      <c r="R86" s="428" t="s">
        <v>821</v>
      </c>
      <c r="S86" s="431"/>
    </row>
    <row r="87" spans="1:19">
      <c r="B87" s="460"/>
      <c r="C87" s="428" t="s">
        <v>663</v>
      </c>
      <c r="D87" s="428" t="s">
        <v>636</v>
      </c>
      <c r="E87" s="428" t="s">
        <v>619</v>
      </c>
      <c r="F87" s="428" t="s">
        <v>1611</v>
      </c>
      <c r="G87" s="428" t="s">
        <v>970</v>
      </c>
      <c r="H87" s="428" t="s">
        <v>1612</v>
      </c>
      <c r="I87" s="428" t="s">
        <v>821</v>
      </c>
      <c r="J87" s="428" t="s">
        <v>821</v>
      </c>
      <c r="K87" s="428" t="s">
        <v>821</v>
      </c>
      <c r="L87" s="428" t="s">
        <v>821</v>
      </c>
      <c r="M87" s="428" t="s">
        <v>821</v>
      </c>
      <c r="N87" s="428" t="s">
        <v>821</v>
      </c>
      <c r="O87" s="428" t="s">
        <v>821</v>
      </c>
      <c r="P87" s="428" t="s">
        <v>821</v>
      </c>
      <c r="Q87" s="428" t="s">
        <v>821</v>
      </c>
      <c r="R87" s="428" t="s">
        <v>821</v>
      </c>
      <c r="S87" s="431"/>
    </row>
    <row r="88" spans="1:19">
      <c r="B88" s="460"/>
      <c r="C88" s="428" t="s">
        <v>740</v>
      </c>
      <c r="D88" s="428" t="s">
        <v>620</v>
      </c>
      <c r="E88" s="428" t="s">
        <v>619</v>
      </c>
      <c r="F88" s="428" t="s">
        <v>1613</v>
      </c>
      <c r="G88" s="428" t="s">
        <v>915</v>
      </c>
      <c r="H88" s="428" t="s">
        <v>1614</v>
      </c>
      <c r="I88" s="428" t="s">
        <v>821</v>
      </c>
      <c r="J88" s="428" t="s">
        <v>821</v>
      </c>
      <c r="K88" s="428" t="s">
        <v>821</v>
      </c>
      <c r="L88" s="428" t="s">
        <v>821</v>
      </c>
      <c r="M88" s="428" t="s">
        <v>821</v>
      </c>
      <c r="N88" s="428" t="s">
        <v>821</v>
      </c>
      <c r="O88" s="428" t="s">
        <v>821</v>
      </c>
      <c r="P88" s="428" t="s">
        <v>821</v>
      </c>
      <c r="Q88" s="428" t="s">
        <v>821</v>
      </c>
      <c r="R88" s="428" t="s">
        <v>821</v>
      </c>
      <c r="S88" s="431"/>
    </row>
    <row r="89" spans="1:19" ht="18.600000000000001">
      <c r="B89" s="460"/>
      <c r="C89" s="460"/>
      <c r="D89" s="461"/>
      <c r="E89" s="462"/>
      <c r="F89" s="462"/>
      <c r="G89" s="448" t="s">
        <v>948</v>
      </c>
      <c r="H89" s="468">
        <v>32.26</v>
      </c>
    </row>
    <row r="90" spans="1:19">
      <c r="B90" s="460"/>
      <c r="C90" s="460"/>
      <c r="D90" s="461"/>
      <c r="E90" s="462"/>
      <c r="F90" s="462"/>
      <c r="G90" s="463"/>
    </row>
    <row r="91" spans="1:19">
      <c r="B91" s="460"/>
      <c r="C91" s="460"/>
      <c r="D91" s="461"/>
      <c r="E91" s="462"/>
      <c r="F91" s="462"/>
      <c r="G91" s="463"/>
    </row>
    <row r="92" spans="1:19">
      <c r="B92" s="460"/>
      <c r="C92" s="460"/>
      <c r="D92" s="461"/>
      <c r="E92" s="462"/>
      <c r="F92" s="462"/>
      <c r="G92" s="463"/>
    </row>
    <row r="93" spans="1:19">
      <c r="B93" s="460"/>
      <c r="C93" s="460"/>
      <c r="D93" s="461"/>
      <c r="E93" s="462"/>
      <c r="F93" s="462"/>
      <c r="G93" s="463"/>
    </row>
    <row r="94" spans="1:19" ht="30.6">
      <c r="A94" s="442"/>
      <c r="B94" s="456">
        <v>87274</v>
      </c>
      <c r="C94" s="456" t="s">
        <v>18</v>
      </c>
      <c r="D94" s="457" t="s">
        <v>163</v>
      </c>
      <c r="E94" s="458" t="s">
        <v>27</v>
      </c>
      <c r="F94" s="458">
        <v>90.9</v>
      </c>
      <c r="G94" s="459">
        <v>73.77</v>
      </c>
      <c r="H94" s="442"/>
    </row>
    <row r="95" spans="1:19" ht="27.6">
      <c r="B95" s="460"/>
      <c r="C95" s="428" t="s">
        <v>821</v>
      </c>
      <c r="D95" s="428" t="s">
        <v>821</v>
      </c>
      <c r="E95" s="428" t="s">
        <v>821</v>
      </c>
      <c r="F95" s="428" t="s">
        <v>821</v>
      </c>
      <c r="G95" s="428" t="s">
        <v>821</v>
      </c>
      <c r="H95" s="428" t="s">
        <v>821</v>
      </c>
      <c r="I95" s="428" t="s">
        <v>1615</v>
      </c>
      <c r="J95" s="428" t="s">
        <v>1616</v>
      </c>
      <c r="K95" s="428" t="s">
        <v>1617</v>
      </c>
      <c r="L95" s="428" t="s">
        <v>1618</v>
      </c>
      <c r="M95" s="428" t="s">
        <v>942</v>
      </c>
      <c r="N95" s="428" t="s">
        <v>943</v>
      </c>
      <c r="O95" s="428" t="s">
        <v>942</v>
      </c>
      <c r="P95" s="428" t="s">
        <v>943</v>
      </c>
      <c r="Q95" s="428" t="s">
        <v>942</v>
      </c>
      <c r="R95" s="428" t="s">
        <v>943</v>
      </c>
      <c r="S95" s="431">
        <v>0</v>
      </c>
    </row>
    <row r="96" spans="1:19" ht="41.4">
      <c r="B96" s="460"/>
      <c r="C96" s="428" t="s">
        <v>1619</v>
      </c>
      <c r="D96" s="428" t="s">
        <v>1620</v>
      </c>
      <c r="E96" s="428" t="s">
        <v>913</v>
      </c>
      <c r="F96" s="428" t="s">
        <v>1621</v>
      </c>
      <c r="G96" s="428" t="s">
        <v>1622</v>
      </c>
      <c r="H96" s="428" t="s">
        <v>1623</v>
      </c>
      <c r="I96" s="428" t="s">
        <v>821</v>
      </c>
      <c r="J96" s="428" t="s">
        <v>821</v>
      </c>
      <c r="K96" s="428" t="s">
        <v>821</v>
      </c>
      <c r="L96" s="428" t="s">
        <v>821</v>
      </c>
      <c r="M96" s="428" t="s">
        <v>821</v>
      </c>
      <c r="N96" s="428" t="s">
        <v>821</v>
      </c>
      <c r="O96" s="428" t="s">
        <v>821</v>
      </c>
      <c r="P96" s="428" t="s">
        <v>821</v>
      </c>
      <c r="Q96" s="428" t="s">
        <v>821</v>
      </c>
      <c r="R96" s="428" t="s">
        <v>821</v>
      </c>
      <c r="S96" s="431"/>
    </row>
    <row r="97" spans="1:19">
      <c r="B97" s="460"/>
      <c r="C97" s="428" t="s">
        <v>1624</v>
      </c>
      <c r="D97" s="428" t="s">
        <v>1625</v>
      </c>
      <c r="E97" s="428" t="s">
        <v>623</v>
      </c>
      <c r="F97" s="428" t="s">
        <v>1626</v>
      </c>
      <c r="G97" s="428" t="s">
        <v>1627</v>
      </c>
      <c r="H97" s="428" t="s">
        <v>1628</v>
      </c>
      <c r="I97" s="428" t="s">
        <v>821</v>
      </c>
      <c r="J97" s="428" t="s">
        <v>821</v>
      </c>
      <c r="K97" s="428" t="s">
        <v>821</v>
      </c>
      <c r="L97" s="428" t="s">
        <v>821</v>
      </c>
      <c r="M97" s="428" t="s">
        <v>821</v>
      </c>
      <c r="N97" s="428" t="s">
        <v>821</v>
      </c>
      <c r="O97" s="428" t="s">
        <v>821</v>
      </c>
      <c r="P97" s="428" t="s">
        <v>821</v>
      </c>
      <c r="Q97" s="428" t="s">
        <v>821</v>
      </c>
      <c r="R97" s="428" t="s">
        <v>821</v>
      </c>
      <c r="S97" s="431"/>
    </row>
    <row r="98" spans="1:19">
      <c r="B98" s="460"/>
      <c r="C98" s="428" t="s">
        <v>1629</v>
      </c>
      <c r="D98" s="428" t="s">
        <v>1630</v>
      </c>
      <c r="E98" s="428" t="s">
        <v>623</v>
      </c>
      <c r="F98" s="428" t="s">
        <v>1631</v>
      </c>
      <c r="G98" s="428" t="s">
        <v>1632</v>
      </c>
      <c r="H98" s="428" t="s">
        <v>1633</v>
      </c>
      <c r="I98" s="428" t="s">
        <v>821</v>
      </c>
      <c r="J98" s="428" t="s">
        <v>821</v>
      </c>
      <c r="K98" s="428" t="s">
        <v>821</v>
      </c>
      <c r="L98" s="428" t="s">
        <v>821</v>
      </c>
      <c r="M98" s="428" t="s">
        <v>821</v>
      </c>
      <c r="N98" s="428" t="s">
        <v>821</v>
      </c>
      <c r="O98" s="428" t="s">
        <v>821</v>
      </c>
      <c r="P98" s="428" t="s">
        <v>821</v>
      </c>
      <c r="Q98" s="428" t="s">
        <v>821</v>
      </c>
      <c r="R98" s="428" t="s">
        <v>821</v>
      </c>
      <c r="S98" s="431"/>
    </row>
    <row r="99" spans="1:19" ht="27.6">
      <c r="B99" s="460"/>
      <c r="C99" s="428" t="s">
        <v>953</v>
      </c>
      <c r="D99" s="428" t="s">
        <v>954</v>
      </c>
      <c r="E99" s="428" t="s">
        <v>619</v>
      </c>
      <c r="F99" s="428" t="s">
        <v>1634</v>
      </c>
      <c r="G99" s="428" t="s">
        <v>956</v>
      </c>
      <c r="H99" s="428" t="s">
        <v>1635</v>
      </c>
      <c r="I99" s="428" t="s">
        <v>821</v>
      </c>
      <c r="J99" s="428" t="s">
        <v>821</v>
      </c>
      <c r="K99" s="428" t="s">
        <v>821</v>
      </c>
      <c r="L99" s="428" t="s">
        <v>821</v>
      </c>
      <c r="M99" s="428" t="s">
        <v>821</v>
      </c>
      <c r="N99" s="428" t="s">
        <v>821</v>
      </c>
      <c r="O99" s="428" t="s">
        <v>821</v>
      </c>
      <c r="P99" s="428" t="s">
        <v>821</v>
      </c>
      <c r="Q99" s="428" t="s">
        <v>821</v>
      </c>
      <c r="R99" s="428" t="s">
        <v>821</v>
      </c>
      <c r="S99" s="431"/>
    </row>
    <row r="100" spans="1:19">
      <c r="B100" s="460"/>
      <c r="C100" s="428" t="s">
        <v>740</v>
      </c>
      <c r="D100" s="428" t="s">
        <v>620</v>
      </c>
      <c r="E100" s="428" t="s">
        <v>619</v>
      </c>
      <c r="F100" s="428" t="s">
        <v>1636</v>
      </c>
      <c r="G100" s="428" t="s">
        <v>915</v>
      </c>
      <c r="H100" s="428" t="s">
        <v>1637</v>
      </c>
      <c r="I100" s="428" t="s">
        <v>821</v>
      </c>
      <c r="J100" s="428" t="s">
        <v>821</v>
      </c>
      <c r="K100" s="428" t="s">
        <v>821</v>
      </c>
      <c r="L100" s="428" t="s">
        <v>821</v>
      </c>
      <c r="M100" s="428" t="s">
        <v>821</v>
      </c>
      <c r="N100" s="428" t="s">
        <v>821</v>
      </c>
      <c r="O100" s="428" t="s">
        <v>821</v>
      </c>
      <c r="P100" s="428" t="s">
        <v>821</v>
      </c>
      <c r="Q100" s="428" t="s">
        <v>821</v>
      </c>
      <c r="R100" s="428" t="s">
        <v>821</v>
      </c>
      <c r="S100" s="431"/>
    </row>
    <row r="101" spans="1:19" ht="18.600000000000001">
      <c r="B101" s="460"/>
      <c r="C101" s="460"/>
      <c r="D101" s="461"/>
      <c r="E101" s="462"/>
      <c r="F101" s="462"/>
      <c r="G101" s="448" t="s">
        <v>948</v>
      </c>
      <c r="H101" s="468">
        <v>73.77</v>
      </c>
    </row>
    <row r="102" spans="1:19">
      <c r="B102" s="460"/>
      <c r="C102" s="460"/>
      <c r="D102" s="461"/>
      <c r="E102" s="462"/>
      <c r="F102" s="462"/>
      <c r="G102" s="463"/>
    </row>
    <row r="103" spans="1:19" ht="30.6">
      <c r="A103" s="442"/>
      <c r="B103" s="456">
        <v>102253</v>
      </c>
      <c r="C103" s="456" t="s">
        <v>18</v>
      </c>
      <c r="D103" s="457" t="s">
        <v>165</v>
      </c>
      <c r="E103" s="458" t="s">
        <v>27</v>
      </c>
      <c r="F103" s="458">
        <v>2</v>
      </c>
      <c r="G103" s="459">
        <v>852.2</v>
      </c>
      <c r="H103" s="442"/>
    </row>
    <row r="104" spans="1:19" ht="27.6">
      <c r="B104" s="460"/>
      <c r="C104" s="428" t="s">
        <v>821</v>
      </c>
      <c r="D104" s="428" t="s">
        <v>821</v>
      </c>
      <c r="E104" s="428" t="s">
        <v>821</v>
      </c>
      <c r="F104" s="428" t="s">
        <v>821</v>
      </c>
      <c r="G104" s="428" t="s">
        <v>821</v>
      </c>
      <c r="H104" s="428" t="s">
        <v>821</v>
      </c>
      <c r="I104" s="428" t="s">
        <v>1638</v>
      </c>
      <c r="J104" s="428" t="s">
        <v>1639</v>
      </c>
      <c r="K104" s="428" t="s">
        <v>1640</v>
      </c>
      <c r="L104" s="428" t="s">
        <v>1641</v>
      </c>
      <c r="M104" s="428" t="s">
        <v>1642</v>
      </c>
      <c r="N104" s="428" t="s">
        <v>1643</v>
      </c>
      <c r="O104" s="428" t="s">
        <v>942</v>
      </c>
      <c r="P104" s="428" t="s">
        <v>943</v>
      </c>
      <c r="Q104" s="428" t="s">
        <v>1074</v>
      </c>
      <c r="R104" s="428" t="s">
        <v>1644</v>
      </c>
      <c r="S104" s="431">
        <v>0</v>
      </c>
    </row>
    <row r="105" spans="1:19" ht="27.6">
      <c r="B105" s="460"/>
      <c r="C105" s="428" t="s">
        <v>1645</v>
      </c>
      <c r="D105" s="428" t="s">
        <v>1646</v>
      </c>
      <c r="E105" s="428" t="s">
        <v>623</v>
      </c>
      <c r="F105" s="428" t="s">
        <v>1362</v>
      </c>
      <c r="G105" s="428" t="s">
        <v>1647</v>
      </c>
      <c r="H105" s="428" t="s">
        <v>1648</v>
      </c>
      <c r="I105" s="428" t="s">
        <v>821</v>
      </c>
      <c r="J105" s="428" t="s">
        <v>821</v>
      </c>
      <c r="K105" s="428" t="s">
        <v>821</v>
      </c>
      <c r="L105" s="428" t="s">
        <v>821</v>
      </c>
      <c r="M105" s="428" t="s">
        <v>821</v>
      </c>
      <c r="N105" s="428" t="s">
        <v>821</v>
      </c>
      <c r="O105" s="428" t="s">
        <v>821</v>
      </c>
      <c r="P105" s="428" t="s">
        <v>821</v>
      </c>
      <c r="Q105" s="428" t="s">
        <v>821</v>
      </c>
      <c r="R105" s="428" t="s">
        <v>821</v>
      </c>
      <c r="S105" s="431"/>
    </row>
    <row r="106" spans="1:19">
      <c r="B106" s="460"/>
      <c r="C106" s="428" t="s">
        <v>1649</v>
      </c>
      <c r="D106" s="428" t="s">
        <v>1650</v>
      </c>
      <c r="E106" s="428" t="s">
        <v>623</v>
      </c>
      <c r="F106" s="428" t="s">
        <v>1167</v>
      </c>
      <c r="G106" s="428" t="s">
        <v>1651</v>
      </c>
      <c r="H106" s="428" t="s">
        <v>1652</v>
      </c>
      <c r="I106" s="428" t="s">
        <v>821</v>
      </c>
      <c r="J106" s="428" t="s">
        <v>821</v>
      </c>
      <c r="K106" s="428" t="s">
        <v>821</v>
      </c>
      <c r="L106" s="428" t="s">
        <v>821</v>
      </c>
      <c r="M106" s="428" t="s">
        <v>821</v>
      </c>
      <c r="N106" s="428" t="s">
        <v>821</v>
      </c>
      <c r="O106" s="428" t="s">
        <v>821</v>
      </c>
      <c r="P106" s="428" t="s">
        <v>821</v>
      </c>
      <c r="Q106" s="428" t="s">
        <v>821</v>
      </c>
      <c r="R106" s="428" t="s">
        <v>821</v>
      </c>
      <c r="S106" s="431"/>
    </row>
    <row r="107" spans="1:19" ht="41.4">
      <c r="B107" s="460"/>
      <c r="C107" s="428" t="s">
        <v>1653</v>
      </c>
      <c r="D107" s="428" t="s">
        <v>1654</v>
      </c>
      <c r="E107" s="428" t="s">
        <v>913</v>
      </c>
      <c r="F107" s="428" t="s">
        <v>1271</v>
      </c>
      <c r="G107" s="428" t="s">
        <v>1655</v>
      </c>
      <c r="H107" s="428" t="s">
        <v>1656</v>
      </c>
      <c r="I107" s="428" t="s">
        <v>821</v>
      </c>
      <c r="J107" s="428" t="s">
        <v>821</v>
      </c>
      <c r="K107" s="428" t="s">
        <v>821</v>
      </c>
      <c r="L107" s="428" t="s">
        <v>821</v>
      </c>
      <c r="M107" s="428" t="s">
        <v>821</v>
      </c>
      <c r="N107" s="428" t="s">
        <v>821</v>
      </c>
      <c r="O107" s="428" t="s">
        <v>821</v>
      </c>
      <c r="P107" s="428" t="s">
        <v>821</v>
      </c>
      <c r="Q107" s="428" t="s">
        <v>821</v>
      </c>
      <c r="R107" s="428" t="s">
        <v>821</v>
      </c>
      <c r="S107" s="431"/>
    </row>
    <row r="108" spans="1:19">
      <c r="B108" s="460"/>
      <c r="C108" s="428" t="s">
        <v>1657</v>
      </c>
      <c r="D108" s="428" t="s">
        <v>1658</v>
      </c>
      <c r="E108" s="428" t="s">
        <v>619</v>
      </c>
      <c r="F108" s="428" t="s">
        <v>1659</v>
      </c>
      <c r="G108" s="428" t="s">
        <v>956</v>
      </c>
      <c r="H108" s="428" t="s">
        <v>1660</v>
      </c>
      <c r="I108" s="428" t="s">
        <v>821</v>
      </c>
      <c r="J108" s="428" t="s">
        <v>821</v>
      </c>
      <c r="K108" s="428" t="s">
        <v>821</v>
      </c>
      <c r="L108" s="428" t="s">
        <v>821</v>
      </c>
      <c r="M108" s="428" t="s">
        <v>821</v>
      </c>
      <c r="N108" s="428" t="s">
        <v>821</v>
      </c>
      <c r="O108" s="428" t="s">
        <v>821</v>
      </c>
      <c r="P108" s="428" t="s">
        <v>821</v>
      </c>
      <c r="Q108" s="428" t="s">
        <v>821</v>
      </c>
      <c r="R108" s="428" t="s">
        <v>821</v>
      </c>
      <c r="S108" s="431"/>
    </row>
    <row r="109" spans="1:19">
      <c r="B109" s="460"/>
      <c r="C109" s="428" t="s">
        <v>740</v>
      </c>
      <c r="D109" s="428" t="s">
        <v>620</v>
      </c>
      <c r="E109" s="428" t="s">
        <v>619</v>
      </c>
      <c r="F109" s="428" t="s">
        <v>1661</v>
      </c>
      <c r="G109" s="428" t="s">
        <v>915</v>
      </c>
      <c r="H109" s="428" t="s">
        <v>1662</v>
      </c>
      <c r="I109" s="428" t="s">
        <v>821</v>
      </c>
      <c r="J109" s="428" t="s">
        <v>821</v>
      </c>
      <c r="K109" s="428" t="s">
        <v>821</v>
      </c>
      <c r="L109" s="428" t="s">
        <v>821</v>
      </c>
      <c r="M109" s="428" t="s">
        <v>821</v>
      </c>
      <c r="N109" s="428" t="s">
        <v>821</v>
      </c>
      <c r="O109" s="428" t="s">
        <v>821</v>
      </c>
      <c r="P109" s="428" t="s">
        <v>821</v>
      </c>
      <c r="Q109" s="428" t="s">
        <v>821</v>
      </c>
      <c r="R109" s="428" t="s">
        <v>821</v>
      </c>
      <c r="S109" s="431"/>
    </row>
    <row r="110" spans="1:19" ht="41.4">
      <c r="B110" s="460"/>
      <c r="C110" s="428" t="s">
        <v>1103</v>
      </c>
      <c r="D110" s="428" t="s">
        <v>1104</v>
      </c>
      <c r="E110" s="428" t="s">
        <v>1105</v>
      </c>
      <c r="F110" s="428" t="s">
        <v>1663</v>
      </c>
      <c r="G110" s="428" t="s">
        <v>1106</v>
      </c>
      <c r="H110" s="428" t="s">
        <v>1664</v>
      </c>
      <c r="I110" s="428" t="s">
        <v>821</v>
      </c>
      <c r="J110" s="428" t="s">
        <v>821</v>
      </c>
      <c r="K110" s="428" t="s">
        <v>821</v>
      </c>
      <c r="L110" s="428" t="s">
        <v>821</v>
      </c>
      <c r="M110" s="428" t="s">
        <v>821</v>
      </c>
      <c r="N110" s="428" t="s">
        <v>821</v>
      </c>
      <c r="O110" s="428" t="s">
        <v>821</v>
      </c>
      <c r="P110" s="428" t="s">
        <v>821</v>
      </c>
      <c r="Q110" s="428" t="s">
        <v>821</v>
      </c>
      <c r="R110" s="428" t="s">
        <v>821</v>
      </c>
      <c r="S110" s="431"/>
    </row>
    <row r="111" spans="1:19" ht="41.4">
      <c r="B111" s="460"/>
      <c r="C111" s="428" t="s">
        <v>1107</v>
      </c>
      <c r="D111" s="428" t="s">
        <v>1108</v>
      </c>
      <c r="E111" s="428" t="s">
        <v>1109</v>
      </c>
      <c r="F111" s="428" t="s">
        <v>1665</v>
      </c>
      <c r="G111" s="428" t="s">
        <v>1111</v>
      </c>
      <c r="H111" s="428" t="s">
        <v>1610</v>
      </c>
      <c r="I111" s="428" t="s">
        <v>821</v>
      </c>
      <c r="J111" s="428" t="s">
        <v>821</v>
      </c>
      <c r="K111" s="428" t="s">
        <v>821</v>
      </c>
      <c r="L111" s="428" t="s">
        <v>821</v>
      </c>
      <c r="M111" s="428" t="s">
        <v>821</v>
      </c>
      <c r="N111" s="428" t="s">
        <v>821</v>
      </c>
      <c r="O111" s="428" t="s">
        <v>821</v>
      </c>
      <c r="P111" s="428" t="s">
        <v>821</v>
      </c>
      <c r="Q111" s="428" t="s">
        <v>821</v>
      </c>
      <c r="R111" s="428" t="s">
        <v>821</v>
      </c>
      <c r="S111" s="431"/>
    </row>
    <row r="112" spans="1:19" ht="18.600000000000001">
      <c r="B112" s="460"/>
      <c r="C112" s="460"/>
      <c r="D112" s="461"/>
      <c r="E112" s="462"/>
      <c r="F112" s="462"/>
      <c r="G112" s="448" t="s">
        <v>948</v>
      </c>
      <c r="H112" s="468">
        <v>852.2</v>
      </c>
    </row>
    <row r="113" spans="1:19" ht="20.399999999999999">
      <c r="A113" s="442"/>
      <c r="B113" s="456">
        <v>86889</v>
      </c>
      <c r="C113" s="456" t="s">
        <v>18</v>
      </c>
      <c r="D113" s="457" t="s">
        <v>167</v>
      </c>
      <c r="E113" s="458" t="s">
        <v>112</v>
      </c>
      <c r="F113" s="458">
        <v>8.1</v>
      </c>
      <c r="G113" s="459">
        <v>789.67</v>
      </c>
      <c r="H113" s="442"/>
    </row>
    <row r="114" spans="1:19" ht="27.6">
      <c r="B114" s="460"/>
      <c r="C114" s="428" t="s">
        <v>821</v>
      </c>
      <c r="D114" s="428" t="s">
        <v>821</v>
      </c>
      <c r="E114" s="428" t="s">
        <v>821</v>
      </c>
      <c r="F114" s="428" t="s">
        <v>821</v>
      </c>
      <c r="G114" s="428" t="s">
        <v>821</v>
      </c>
      <c r="H114" s="428" t="s">
        <v>821</v>
      </c>
      <c r="I114" s="428" t="s">
        <v>1666</v>
      </c>
      <c r="J114" s="428" t="s">
        <v>1667</v>
      </c>
      <c r="K114" s="428" t="s">
        <v>1668</v>
      </c>
      <c r="L114" s="428" t="s">
        <v>1669</v>
      </c>
      <c r="M114" s="428" t="s">
        <v>942</v>
      </c>
      <c r="N114" s="428" t="s">
        <v>943</v>
      </c>
      <c r="O114" s="428" t="s">
        <v>942</v>
      </c>
      <c r="P114" s="428" t="s">
        <v>943</v>
      </c>
      <c r="Q114" s="428" t="s">
        <v>942</v>
      </c>
      <c r="R114" s="428" t="s">
        <v>943</v>
      </c>
      <c r="S114" s="431">
        <v>5.425E-2</v>
      </c>
    </row>
    <row r="115" spans="1:19">
      <c r="B115" s="460"/>
      <c r="C115" s="428" t="s">
        <v>1670</v>
      </c>
      <c r="D115" s="428" t="s">
        <v>1671</v>
      </c>
      <c r="E115" s="428" t="s">
        <v>623</v>
      </c>
      <c r="F115" s="428" t="s">
        <v>1672</v>
      </c>
      <c r="G115" s="428" t="s">
        <v>1673</v>
      </c>
      <c r="H115" s="428" t="s">
        <v>1674</v>
      </c>
      <c r="I115" s="428" t="s">
        <v>821</v>
      </c>
      <c r="J115" s="428" t="s">
        <v>821</v>
      </c>
      <c r="K115" s="428" t="s">
        <v>821</v>
      </c>
      <c r="L115" s="428" t="s">
        <v>821</v>
      </c>
      <c r="M115" s="428" t="s">
        <v>821</v>
      </c>
      <c r="N115" s="428" t="s">
        <v>821</v>
      </c>
      <c r="O115" s="428" t="s">
        <v>821</v>
      </c>
      <c r="P115" s="428" t="s">
        <v>821</v>
      </c>
      <c r="Q115" s="428" t="s">
        <v>821</v>
      </c>
      <c r="R115" s="428" t="s">
        <v>821</v>
      </c>
      <c r="S115" s="431"/>
    </row>
    <row r="116" spans="1:19" ht="41.4">
      <c r="B116" s="460"/>
      <c r="C116" s="428" t="s">
        <v>1528</v>
      </c>
      <c r="D116" s="428" t="s">
        <v>1529</v>
      </c>
      <c r="E116" s="428" t="s">
        <v>775</v>
      </c>
      <c r="F116" s="428" t="s">
        <v>1440</v>
      </c>
      <c r="G116" s="428" t="s">
        <v>1531</v>
      </c>
      <c r="H116" s="428" t="s">
        <v>1675</v>
      </c>
      <c r="I116" s="428" t="s">
        <v>821</v>
      </c>
      <c r="J116" s="428" t="s">
        <v>821</v>
      </c>
      <c r="K116" s="428" t="s">
        <v>821</v>
      </c>
      <c r="L116" s="428" t="s">
        <v>821</v>
      </c>
      <c r="M116" s="428" t="s">
        <v>821</v>
      </c>
      <c r="N116" s="428" t="s">
        <v>821</v>
      </c>
      <c r="O116" s="428" t="s">
        <v>821</v>
      </c>
      <c r="P116" s="428" t="s">
        <v>821</v>
      </c>
      <c r="Q116" s="428" t="s">
        <v>821</v>
      </c>
      <c r="R116" s="428" t="s">
        <v>821</v>
      </c>
      <c r="S116" s="431"/>
    </row>
    <row r="117" spans="1:19" ht="41.4">
      <c r="B117" s="460"/>
      <c r="C117" s="428" t="s">
        <v>1676</v>
      </c>
      <c r="D117" s="428" t="s">
        <v>1677</v>
      </c>
      <c r="E117" s="428" t="s">
        <v>913</v>
      </c>
      <c r="F117" s="428" t="s">
        <v>1678</v>
      </c>
      <c r="G117" s="428" t="s">
        <v>1679</v>
      </c>
      <c r="H117" s="428" t="s">
        <v>1680</v>
      </c>
      <c r="I117" s="428" t="s">
        <v>821</v>
      </c>
      <c r="J117" s="428" t="s">
        <v>821</v>
      </c>
      <c r="K117" s="428" t="s">
        <v>821</v>
      </c>
      <c r="L117" s="428" t="s">
        <v>821</v>
      </c>
      <c r="M117" s="428" t="s">
        <v>821</v>
      </c>
      <c r="N117" s="428" t="s">
        <v>821</v>
      </c>
      <c r="O117" s="428" t="s">
        <v>821</v>
      </c>
      <c r="P117" s="428" t="s">
        <v>821</v>
      </c>
      <c r="Q117" s="428" t="s">
        <v>821</v>
      </c>
      <c r="R117" s="428" t="s">
        <v>821</v>
      </c>
      <c r="S117" s="431"/>
    </row>
    <row r="118" spans="1:19">
      <c r="B118" s="460"/>
      <c r="C118" s="428" t="s">
        <v>1681</v>
      </c>
      <c r="D118" s="428" t="s">
        <v>776</v>
      </c>
      <c r="E118" s="428" t="s">
        <v>623</v>
      </c>
      <c r="F118" s="428" t="s">
        <v>1682</v>
      </c>
      <c r="G118" s="428" t="s">
        <v>1683</v>
      </c>
      <c r="H118" s="428" t="s">
        <v>1684</v>
      </c>
      <c r="I118" s="428" t="s">
        <v>821</v>
      </c>
      <c r="J118" s="428" t="s">
        <v>821</v>
      </c>
      <c r="K118" s="428" t="s">
        <v>821</v>
      </c>
      <c r="L118" s="428" t="s">
        <v>821</v>
      </c>
      <c r="M118" s="428" t="s">
        <v>821</v>
      </c>
      <c r="N118" s="428" t="s">
        <v>821</v>
      </c>
      <c r="O118" s="428" t="s">
        <v>821</v>
      </c>
      <c r="P118" s="428" t="s">
        <v>821</v>
      </c>
      <c r="Q118" s="428" t="s">
        <v>821</v>
      </c>
      <c r="R118" s="428" t="s">
        <v>821</v>
      </c>
      <c r="S118" s="431"/>
    </row>
    <row r="119" spans="1:19" ht="27.6">
      <c r="B119" s="460"/>
      <c r="C119" s="428" t="s">
        <v>1685</v>
      </c>
      <c r="D119" s="428" t="s">
        <v>1686</v>
      </c>
      <c r="E119" s="428" t="s">
        <v>775</v>
      </c>
      <c r="F119" s="428" t="s">
        <v>1687</v>
      </c>
      <c r="G119" s="428" t="s">
        <v>1688</v>
      </c>
      <c r="H119" s="428" t="s">
        <v>1689</v>
      </c>
      <c r="I119" s="428" t="s">
        <v>821</v>
      </c>
      <c r="J119" s="428" t="s">
        <v>821</v>
      </c>
      <c r="K119" s="428" t="s">
        <v>821</v>
      </c>
      <c r="L119" s="428" t="s">
        <v>821</v>
      </c>
      <c r="M119" s="428" t="s">
        <v>821</v>
      </c>
      <c r="N119" s="428" t="s">
        <v>821</v>
      </c>
      <c r="O119" s="428" t="s">
        <v>821</v>
      </c>
      <c r="P119" s="428" t="s">
        <v>821</v>
      </c>
      <c r="Q119" s="428" t="s">
        <v>821</v>
      </c>
      <c r="R119" s="428" t="s">
        <v>821</v>
      </c>
      <c r="S119" s="431"/>
    </row>
    <row r="120" spans="1:19">
      <c r="B120" s="460"/>
      <c r="C120" s="428" t="s">
        <v>1657</v>
      </c>
      <c r="D120" s="428" t="s">
        <v>1658</v>
      </c>
      <c r="E120" s="428" t="s">
        <v>619</v>
      </c>
      <c r="F120" s="428" t="s">
        <v>1690</v>
      </c>
      <c r="G120" s="428" t="s">
        <v>956</v>
      </c>
      <c r="H120" s="428" t="s">
        <v>1691</v>
      </c>
      <c r="I120" s="428" t="s">
        <v>821</v>
      </c>
      <c r="J120" s="428" t="s">
        <v>821</v>
      </c>
      <c r="K120" s="428" t="s">
        <v>821</v>
      </c>
      <c r="L120" s="428" t="s">
        <v>821</v>
      </c>
      <c r="M120" s="428" t="s">
        <v>821</v>
      </c>
      <c r="N120" s="428" t="s">
        <v>821</v>
      </c>
      <c r="O120" s="428" t="s">
        <v>821</v>
      </c>
      <c r="P120" s="428" t="s">
        <v>821</v>
      </c>
      <c r="Q120" s="428" t="s">
        <v>821</v>
      </c>
      <c r="R120" s="428" t="s">
        <v>821</v>
      </c>
      <c r="S120" s="431"/>
    </row>
    <row r="121" spans="1:19">
      <c r="B121" s="460"/>
      <c r="C121" s="428" t="s">
        <v>740</v>
      </c>
      <c r="D121" s="428" t="s">
        <v>620</v>
      </c>
      <c r="E121" s="428" t="s">
        <v>619</v>
      </c>
      <c r="F121" s="428" t="s">
        <v>1692</v>
      </c>
      <c r="G121" s="428" t="s">
        <v>915</v>
      </c>
      <c r="H121" s="428" t="s">
        <v>1693</v>
      </c>
      <c r="I121" s="428" t="s">
        <v>821</v>
      </c>
      <c r="J121" s="428" t="s">
        <v>821</v>
      </c>
      <c r="K121" s="428" t="s">
        <v>821</v>
      </c>
      <c r="L121" s="428" t="s">
        <v>821</v>
      </c>
      <c r="M121" s="428" t="s">
        <v>821</v>
      </c>
      <c r="N121" s="428" t="s">
        <v>821</v>
      </c>
      <c r="O121" s="428" t="s">
        <v>821</v>
      </c>
      <c r="P121" s="428" t="s">
        <v>821</v>
      </c>
      <c r="Q121" s="428" t="s">
        <v>821</v>
      </c>
      <c r="R121" s="428" t="s">
        <v>821</v>
      </c>
      <c r="S121" s="431"/>
    </row>
    <row r="122" spans="1:19" ht="18.600000000000001">
      <c r="B122" s="460"/>
      <c r="C122" s="460"/>
      <c r="D122" s="464"/>
      <c r="E122" s="462"/>
      <c r="F122" s="462"/>
      <c r="G122" s="448" t="s">
        <v>948</v>
      </c>
      <c r="H122" s="468">
        <v>789.67</v>
      </c>
    </row>
    <row r="123" spans="1:19">
      <c r="B123" s="460"/>
      <c r="C123" s="460"/>
      <c r="D123" s="464"/>
      <c r="E123" s="462"/>
      <c r="F123" s="462"/>
      <c r="G123" s="463"/>
    </row>
    <row r="124" spans="1:19" ht="30.6">
      <c r="A124" s="442"/>
      <c r="B124" s="456">
        <v>87250</v>
      </c>
      <c r="C124" s="456" t="s">
        <v>18</v>
      </c>
      <c r="D124" s="457" t="s">
        <v>172</v>
      </c>
      <c r="E124" s="458" t="s">
        <v>27</v>
      </c>
      <c r="F124" s="458">
        <v>214</v>
      </c>
      <c r="G124" s="459">
        <v>55.56</v>
      </c>
      <c r="H124" s="442"/>
    </row>
    <row r="125" spans="1:19" ht="27.6">
      <c r="B125" s="460"/>
      <c r="C125" s="401" t="s">
        <v>821</v>
      </c>
      <c r="D125" s="428" t="s">
        <v>821</v>
      </c>
      <c r="E125" s="428" t="s">
        <v>821</v>
      </c>
      <c r="F125" s="428" t="s">
        <v>821</v>
      </c>
      <c r="G125" s="428" t="s">
        <v>821</v>
      </c>
      <c r="H125" s="428" t="s">
        <v>821</v>
      </c>
      <c r="I125" s="428" t="s">
        <v>1694</v>
      </c>
      <c r="J125" s="428" t="s">
        <v>1695</v>
      </c>
      <c r="K125" s="428" t="s">
        <v>1696</v>
      </c>
      <c r="L125" s="428" t="s">
        <v>1697</v>
      </c>
      <c r="M125" s="428" t="s">
        <v>942</v>
      </c>
      <c r="N125" s="428" t="s">
        <v>943</v>
      </c>
      <c r="O125" s="428" t="s">
        <v>942</v>
      </c>
      <c r="P125" s="428" t="s">
        <v>943</v>
      </c>
      <c r="Q125" s="428" t="s">
        <v>942</v>
      </c>
      <c r="R125" s="428" t="s">
        <v>943</v>
      </c>
      <c r="S125" s="431">
        <v>0</v>
      </c>
    </row>
    <row r="126" spans="1:19" ht="27.6">
      <c r="B126" s="460"/>
      <c r="C126" s="428" t="s">
        <v>1698</v>
      </c>
      <c r="D126" s="428" t="s">
        <v>1699</v>
      </c>
      <c r="E126" s="428" t="s">
        <v>913</v>
      </c>
      <c r="F126" s="428" t="s">
        <v>1700</v>
      </c>
      <c r="G126" s="428" t="s">
        <v>1701</v>
      </c>
      <c r="H126" s="428" t="s">
        <v>1702</v>
      </c>
      <c r="I126" s="428" t="s">
        <v>821</v>
      </c>
      <c r="J126" s="428" t="s">
        <v>821</v>
      </c>
      <c r="K126" s="428" t="s">
        <v>821</v>
      </c>
      <c r="L126" s="428" t="s">
        <v>821</v>
      </c>
      <c r="M126" s="428" t="s">
        <v>821</v>
      </c>
      <c r="N126" s="428" t="s">
        <v>821</v>
      </c>
      <c r="O126" s="428" t="s">
        <v>821</v>
      </c>
      <c r="P126" s="428" t="s">
        <v>821</v>
      </c>
      <c r="Q126" s="428" t="s">
        <v>821</v>
      </c>
      <c r="R126" s="428" t="s">
        <v>821</v>
      </c>
      <c r="S126" s="431"/>
    </row>
    <row r="127" spans="1:19">
      <c r="B127" s="460"/>
      <c r="C127" s="428" t="s">
        <v>1624</v>
      </c>
      <c r="D127" s="428" t="s">
        <v>1625</v>
      </c>
      <c r="E127" s="428" t="s">
        <v>623</v>
      </c>
      <c r="F127" s="428" t="s">
        <v>1626</v>
      </c>
      <c r="G127" s="428" t="s">
        <v>1627</v>
      </c>
      <c r="H127" s="428" t="s">
        <v>1628</v>
      </c>
      <c r="I127" s="428" t="s">
        <v>821</v>
      </c>
      <c r="J127" s="428" t="s">
        <v>821</v>
      </c>
      <c r="K127" s="428" t="s">
        <v>821</v>
      </c>
      <c r="L127" s="428" t="s">
        <v>821</v>
      </c>
      <c r="M127" s="428" t="s">
        <v>821</v>
      </c>
      <c r="N127" s="428" t="s">
        <v>821</v>
      </c>
      <c r="O127" s="428" t="s">
        <v>821</v>
      </c>
      <c r="P127" s="428" t="s">
        <v>821</v>
      </c>
      <c r="Q127" s="428" t="s">
        <v>821</v>
      </c>
      <c r="R127" s="428" t="s">
        <v>821</v>
      </c>
      <c r="S127" s="431"/>
    </row>
    <row r="128" spans="1:19">
      <c r="B128" s="460"/>
      <c r="C128" s="428" t="s">
        <v>1629</v>
      </c>
      <c r="D128" s="428" t="s">
        <v>1630</v>
      </c>
      <c r="E128" s="428" t="s">
        <v>623</v>
      </c>
      <c r="F128" s="428" t="s">
        <v>1703</v>
      </c>
      <c r="G128" s="428" t="s">
        <v>1632</v>
      </c>
      <c r="H128" s="428" t="s">
        <v>1704</v>
      </c>
      <c r="I128" s="428" t="s">
        <v>821</v>
      </c>
      <c r="J128" s="428" t="s">
        <v>821</v>
      </c>
      <c r="K128" s="428" t="s">
        <v>821</v>
      </c>
      <c r="L128" s="428" t="s">
        <v>821</v>
      </c>
      <c r="M128" s="428" t="s">
        <v>821</v>
      </c>
      <c r="N128" s="428" t="s">
        <v>821</v>
      </c>
      <c r="O128" s="428" t="s">
        <v>821</v>
      </c>
      <c r="P128" s="428" t="s">
        <v>821</v>
      </c>
      <c r="Q128" s="428" t="s">
        <v>821</v>
      </c>
      <c r="R128" s="428" t="s">
        <v>821</v>
      </c>
      <c r="S128" s="431"/>
    </row>
    <row r="129" spans="1:19" ht="27.6">
      <c r="B129" s="460"/>
      <c r="C129" s="428" t="s">
        <v>953</v>
      </c>
      <c r="D129" s="428" t="s">
        <v>954</v>
      </c>
      <c r="E129" s="428" t="s">
        <v>619</v>
      </c>
      <c r="F129" s="428" t="s">
        <v>1455</v>
      </c>
      <c r="G129" s="428" t="s">
        <v>956</v>
      </c>
      <c r="H129" s="428" t="s">
        <v>1705</v>
      </c>
      <c r="I129" s="428" t="s">
        <v>821</v>
      </c>
      <c r="J129" s="428" t="s">
        <v>821</v>
      </c>
      <c r="K129" s="428" t="s">
        <v>821</v>
      </c>
      <c r="L129" s="428" t="s">
        <v>821</v>
      </c>
      <c r="M129" s="428" t="s">
        <v>821</v>
      </c>
      <c r="N129" s="428" t="s">
        <v>821</v>
      </c>
      <c r="O129" s="428" t="s">
        <v>821</v>
      </c>
      <c r="P129" s="428" t="s">
        <v>821</v>
      </c>
      <c r="Q129" s="428" t="s">
        <v>821</v>
      </c>
      <c r="R129" s="428" t="s">
        <v>821</v>
      </c>
      <c r="S129" s="431"/>
    </row>
    <row r="130" spans="1:19">
      <c r="B130" s="460"/>
      <c r="C130" s="428" t="s">
        <v>740</v>
      </c>
      <c r="D130" s="428" t="s">
        <v>620</v>
      </c>
      <c r="E130" s="428" t="s">
        <v>619</v>
      </c>
      <c r="F130" s="428" t="s">
        <v>1706</v>
      </c>
      <c r="G130" s="428" t="s">
        <v>915</v>
      </c>
      <c r="H130" s="428" t="s">
        <v>1323</v>
      </c>
      <c r="I130" s="428" t="s">
        <v>821</v>
      </c>
      <c r="J130" s="428" t="s">
        <v>821</v>
      </c>
      <c r="K130" s="428" t="s">
        <v>821</v>
      </c>
      <c r="L130" s="428" t="s">
        <v>821</v>
      </c>
      <c r="M130" s="428" t="s">
        <v>821</v>
      </c>
      <c r="N130" s="428" t="s">
        <v>821</v>
      </c>
      <c r="O130" s="428" t="s">
        <v>821</v>
      </c>
      <c r="P130" s="428" t="s">
        <v>821</v>
      </c>
      <c r="Q130" s="428" t="s">
        <v>821</v>
      </c>
      <c r="R130" s="428" t="s">
        <v>821</v>
      </c>
      <c r="S130" s="431"/>
    </row>
    <row r="131" spans="1:19" ht="18.600000000000001">
      <c r="B131" s="460"/>
      <c r="C131" s="460"/>
      <c r="D131" s="464"/>
      <c r="E131" s="462"/>
      <c r="F131" s="462"/>
      <c r="G131" s="448" t="s">
        <v>948</v>
      </c>
      <c r="H131" s="468">
        <v>55.56</v>
      </c>
    </row>
    <row r="132" spans="1:19">
      <c r="B132" s="460"/>
      <c r="C132" s="460"/>
      <c r="D132" s="464"/>
      <c r="E132" s="462"/>
      <c r="F132" s="462"/>
      <c r="G132" s="463"/>
    </row>
    <row r="133" spans="1:19">
      <c r="B133" s="460"/>
      <c r="C133" s="460"/>
      <c r="D133" s="464"/>
      <c r="E133" s="462"/>
      <c r="F133" s="462"/>
      <c r="G133" s="463"/>
    </row>
    <row r="134" spans="1:19" ht="20.399999999999999">
      <c r="A134" s="442"/>
      <c r="B134" s="456">
        <v>88649</v>
      </c>
      <c r="C134" s="456" t="s">
        <v>18</v>
      </c>
      <c r="D134" s="457" t="s">
        <v>175</v>
      </c>
      <c r="E134" s="458" t="s">
        <v>112</v>
      </c>
      <c r="F134" s="458">
        <v>138.30000000000001</v>
      </c>
      <c r="G134" s="459">
        <v>7.98</v>
      </c>
      <c r="H134" s="442"/>
    </row>
    <row r="135" spans="1:19" ht="27.6">
      <c r="B135" s="460"/>
      <c r="C135" s="428" t="s">
        <v>821</v>
      </c>
      <c r="D135" s="428" t="s">
        <v>821</v>
      </c>
      <c r="E135" s="428" t="s">
        <v>821</v>
      </c>
      <c r="F135" s="428" t="s">
        <v>821</v>
      </c>
      <c r="G135" s="428" t="s">
        <v>821</v>
      </c>
      <c r="H135" s="428" t="s">
        <v>821</v>
      </c>
      <c r="I135" s="428" t="s">
        <v>1707</v>
      </c>
      <c r="J135" s="428" t="s">
        <v>1708</v>
      </c>
      <c r="K135" s="428" t="s">
        <v>1709</v>
      </c>
      <c r="L135" s="428" t="s">
        <v>1710</v>
      </c>
      <c r="M135" s="428" t="s">
        <v>942</v>
      </c>
      <c r="N135" s="428" t="s">
        <v>943</v>
      </c>
      <c r="O135" s="428" t="s">
        <v>942</v>
      </c>
      <c r="P135" s="428" t="s">
        <v>943</v>
      </c>
      <c r="Q135" s="428" t="s">
        <v>942</v>
      </c>
      <c r="R135" s="428" t="s">
        <v>943</v>
      </c>
      <c r="S135" s="431">
        <v>0</v>
      </c>
    </row>
    <row r="136" spans="1:19" ht="27.6">
      <c r="B136" s="460"/>
      <c r="C136" s="428" t="s">
        <v>1698</v>
      </c>
      <c r="D136" s="428" t="s">
        <v>1699</v>
      </c>
      <c r="E136" s="428" t="s">
        <v>913</v>
      </c>
      <c r="F136" s="428" t="s">
        <v>1711</v>
      </c>
      <c r="G136" s="428" t="s">
        <v>1701</v>
      </c>
      <c r="H136" s="428" t="s">
        <v>973</v>
      </c>
      <c r="I136" s="428" t="s">
        <v>821</v>
      </c>
      <c r="J136" s="428" t="s">
        <v>821</v>
      </c>
      <c r="K136" s="428" t="s">
        <v>821</v>
      </c>
      <c r="L136" s="428" t="s">
        <v>821</v>
      </c>
      <c r="M136" s="428" t="s">
        <v>821</v>
      </c>
      <c r="N136" s="428" t="s">
        <v>821</v>
      </c>
      <c r="O136" s="428" t="s">
        <v>821</v>
      </c>
      <c r="P136" s="428" t="s">
        <v>821</v>
      </c>
      <c r="Q136" s="428" t="s">
        <v>821</v>
      </c>
      <c r="R136" s="428" t="s">
        <v>821</v>
      </c>
      <c r="S136" s="431"/>
    </row>
    <row r="137" spans="1:19">
      <c r="B137" s="460"/>
      <c r="C137" s="428" t="s">
        <v>1624</v>
      </c>
      <c r="D137" s="428" t="s">
        <v>1625</v>
      </c>
      <c r="E137" s="428" t="s">
        <v>623</v>
      </c>
      <c r="F137" s="428" t="s">
        <v>1712</v>
      </c>
      <c r="G137" s="428" t="s">
        <v>1627</v>
      </c>
      <c r="H137" s="428" t="s">
        <v>1713</v>
      </c>
      <c r="I137" s="428" t="s">
        <v>821</v>
      </c>
      <c r="J137" s="428" t="s">
        <v>821</v>
      </c>
      <c r="K137" s="428" t="s">
        <v>821</v>
      </c>
      <c r="L137" s="428" t="s">
        <v>821</v>
      </c>
      <c r="M137" s="428" t="s">
        <v>821</v>
      </c>
      <c r="N137" s="428" t="s">
        <v>821</v>
      </c>
      <c r="O137" s="428" t="s">
        <v>821</v>
      </c>
      <c r="P137" s="428" t="s">
        <v>821</v>
      </c>
      <c r="Q137" s="428" t="s">
        <v>821</v>
      </c>
      <c r="R137" s="428" t="s">
        <v>821</v>
      </c>
      <c r="S137" s="431"/>
    </row>
    <row r="138" spans="1:19">
      <c r="B138" s="460"/>
      <c r="C138" s="428" t="s">
        <v>1629</v>
      </c>
      <c r="D138" s="428" t="s">
        <v>1630</v>
      </c>
      <c r="E138" s="428" t="s">
        <v>623</v>
      </c>
      <c r="F138" s="428" t="s">
        <v>1446</v>
      </c>
      <c r="G138" s="428" t="s">
        <v>1632</v>
      </c>
      <c r="H138" s="428" t="s">
        <v>1714</v>
      </c>
      <c r="I138" s="428" t="s">
        <v>821</v>
      </c>
      <c r="J138" s="428" t="s">
        <v>821</v>
      </c>
      <c r="K138" s="428" t="s">
        <v>821</v>
      </c>
      <c r="L138" s="428" t="s">
        <v>821</v>
      </c>
      <c r="M138" s="428" t="s">
        <v>821</v>
      </c>
      <c r="N138" s="428" t="s">
        <v>821</v>
      </c>
      <c r="O138" s="428" t="s">
        <v>821</v>
      </c>
      <c r="P138" s="428" t="s">
        <v>821</v>
      </c>
      <c r="Q138" s="428" t="s">
        <v>821</v>
      </c>
      <c r="R138" s="428" t="s">
        <v>821</v>
      </c>
      <c r="S138" s="431"/>
    </row>
    <row r="139" spans="1:19" ht="27.6">
      <c r="B139" s="460"/>
      <c r="C139" s="428" t="s">
        <v>953</v>
      </c>
      <c r="D139" s="428" t="s">
        <v>954</v>
      </c>
      <c r="E139" s="428" t="s">
        <v>619</v>
      </c>
      <c r="F139" s="428" t="s">
        <v>1715</v>
      </c>
      <c r="G139" s="428" t="s">
        <v>956</v>
      </c>
      <c r="H139" s="428" t="s">
        <v>1716</v>
      </c>
      <c r="I139" s="428" t="s">
        <v>821</v>
      </c>
      <c r="J139" s="428" t="s">
        <v>821</v>
      </c>
      <c r="K139" s="428" t="s">
        <v>821</v>
      </c>
      <c r="L139" s="428" t="s">
        <v>821</v>
      </c>
      <c r="M139" s="428" t="s">
        <v>821</v>
      </c>
      <c r="N139" s="428" t="s">
        <v>821</v>
      </c>
      <c r="O139" s="428" t="s">
        <v>821</v>
      </c>
      <c r="P139" s="428" t="s">
        <v>821</v>
      </c>
      <c r="Q139" s="428" t="s">
        <v>821</v>
      </c>
      <c r="R139" s="428" t="s">
        <v>821</v>
      </c>
      <c r="S139" s="431"/>
    </row>
    <row r="140" spans="1:19">
      <c r="B140" s="460"/>
      <c r="C140" s="428" t="s">
        <v>740</v>
      </c>
      <c r="D140" s="428" t="s">
        <v>620</v>
      </c>
      <c r="E140" s="428" t="s">
        <v>619</v>
      </c>
      <c r="F140" s="428" t="s">
        <v>1717</v>
      </c>
      <c r="G140" s="428" t="s">
        <v>915</v>
      </c>
      <c r="H140" s="428" t="s">
        <v>1714</v>
      </c>
      <c r="I140" s="428" t="s">
        <v>821</v>
      </c>
      <c r="J140" s="428" t="s">
        <v>821</v>
      </c>
      <c r="K140" s="428" t="s">
        <v>821</v>
      </c>
      <c r="L140" s="428" t="s">
        <v>821</v>
      </c>
      <c r="M140" s="428" t="s">
        <v>821</v>
      </c>
      <c r="N140" s="428" t="s">
        <v>821</v>
      </c>
      <c r="O140" s="428" t="s">
        <v>821</v>
      </c>
      <c r="P140" s="428" t="s">
        <v>821</v>
      </c>
      <c r="Q140" s="428" t="s">
        <v>821</v>
      </c>
      <c r="R140" s="428" t="s">
        <v>821</v>
      </c>
      <c r="S140" s="431"/>
    </row>
    <row r="141" spans="1:19" ht="18.600000000000001">
      <c r="B141" s="460"/>
      <c r="C141" s="460"/>
      <c r="D141" s="464"/>
      <c r="E141" s="462"/>
      <c r="F141" s="462"/>
      <c r="G141" s="448" t="s">
        <v>948</v>
      </c>
      <c r="H141" s="468">
        <v>7.98</v>
      </c>
    </row>
    <row r="142" spans="1:19">
      <c r="B142" s="460"/>
      <c r="C142" s="460"/>
      <c r="D142" s="464"/>
      <c r="E142" s="462"/>
      <c r="F142" s="462"/>
      <c r="G142" s="463"/>
    </row>
    <row r="143" spans="1:19">
      <c r="B143" s="460"/>
      <c r="C143" s="460"/>
      <c r="D143" s="464"/>
      <c r="E143" s="462"/>
      <c r="F143" s="462"/>
      <c r="G143" s="463"/>
    </row>
    <row r="144" spans="1:19" ht="30.6">
      <c r="A144" s="442"/>
      <c r="B144" s="456">
        <v>94990</v>
      </c>
      <c r="C144" s="456" t="s">
        <v>18</v>
      </c>
      <c r="D144" s="457" t="s">
        <v>177</v>
      </c>
      <c r="E144" s="458" t="s">
        <v>58</v>
      </c>
      <c r="F144" s="458">
        <v>31.75</v>
      </c>
      <c r="G144" s="459">
        <v>786.06</v>
      </c>
      <c r="H144" s="442"/>
    </row>
    <row r="145" spans="1:19" ht="27.6">
      <c r="B145" s="460"/>
      <c r="C145" s="428" t="s">
        <v>821</v>
      </c>
      <c r="D145" s="428" t="s">
        <v>821</v>
      </c>
      <c r="E145" s="428" t="s">
        <v>821</v>
      </c>
      <c r="F145" s="428" t="s">
        <v>821</v>
      </c>
      <c r="G145" s="428" t="s">
        <v>821</v>
      </c>
      <c r="H145" s="428" t="s">
        <v>821</v>
      </c>
      <c r="I145" s="428" t="s">
        <v>1718</v>
      </c>
      <c r="J145" s="428" t="s">
        <v>1719</v>
      </c>
      <c r="K145" s="428" t="s">
        <v>1720</v>
      </c>
      <c r="L145" s="428" t="s">
        <v>1721</v>
      </c>
      <c r="M145" s="428" t="s">
        <v>1722</v>
      </c>
      <c r="N145" s="428" t="s">
        <v>1723</v>
      </c>
      <c r="O145" s="428" t="s">
        <v>942</v>
      </c>
      <c r="P145" s="428" t="s">
        <v>943</v>
      </c>
      <c r="Q145" s="428" t="s">
        <v>1599</v>
      </c>
      <c r="R145" s="428" t="s">
        <v>1724</v>
      </c>
      <c r="S145" s="431">
        <v>0</v>
      </c>
    </row>
    <row r="146" spans="1:19" ht="27.6">
      <c r="B146" s="460"/>
      <c r="C146" s="428" t="s">
        <v>1069</v>
      </c>
      <c r="D146" s="428" t="s">
        <v>1070</v>
      </c>
      <c r="E146" s="428" t="s">
        <v>1071</v>
      </c>
      <c r="F146" s="428" t="s">
        <v>1725</v>
      </c>
      <c r="G146" s="428" t="s">
        <v>1073</v>
      </c>
      <c r="H146" s="428" t="s">
        <v>1726</v>
      </c>
      <c r="I146" s="428" t="s">
        <v>821</v>
      </c>
      <c r="J146" s="428" t="s">
        <v>821</v>
      </c>
      <c r="K146" s="428" t="s">
        <v>821</v>
      </c>
      <c r="L146" s="428" t="s">
        <v>821</v>
      </c>
      <c r="M146" s="428" t="s">
        <v>821</v>
      </c>
      <c r="N146" s="428" t="s">
        <v>821</v>
      </c>
      <c r="O146" s="428" t="s">
        <v>821</v>
      </c>
      <c r="P146" s="428" t="s">
        <v>821</v>
      </c>
      <c r="Q146" s="428" t="s">
        <v>821</v>
      </c>
      <c r="R146" s="428" t="s">
        <v>821</v>
      </c>
      <c r="S146" s="431"/>
    </row>
    <row r="147" spans="1:19" ht="27.6">
      <c r="B147" s="460"/>
      <c r="C147" s="428" t="s">
        <v>1727</v>
      </c>
      <c r="D147" s="428" t="s">
        <v>1728</v>
      </c>
      <c r="E147" s="428" t="s">
        <v>781</v>
      </c>
      <c r="F147" s="428" t="s">
        <v>1729</v>
      </c>
      <c r="G147" s="428" t="s">
        <v>1730</v>
      </c>
      <c r="H147" s="428" t="s">
        <v>1731</v>
      </c>
      <c r="I147" s="428" t="s">
        <v>821</v>
      </c>
      <c r="J147" s="428" t="s">
        <v>821</v>
      </c>
      <c r="K147" s="428" t="s">
        <v>821</v>
      </c>
      <c r="L147" s="428" t="s">
        <v>821</v>
      </c>
      <c r="M147" s="428" t="s">
        <v>821</v>
      </c>
      <c r="N147" s="428" t="s">
        <v>821</v>
      </c>
      <c r="O147" s="428" t="s">
        <v>821</v>
      </c>
      <c r="P147" s="428" t="s">
        <v>821</v>
      </c>
      <c r="Q147" s="428" t="s">
        <v>821</v>
      </c>
      <c r="R147" s="428" t="s">
        <v>821</v>
      </c>
      <c r="S147" s="431"/>
    </row>
    <row r="148" spans="1:19" ht="27.6">
      <c r="B148" s="460"/>
      <c r="C148" s="428" t="s">
        <v>1078</v>
      </c>
      <c r="D148" s="428" t="s">
        <v>1079</v>
      </c>
      <c r="E148" s="428" t="s">
        <v>781</v>
      </c>
      <c r="F148" s="428" t="s">
        <v>1732</v>
      </c>
      <c r="G148" s="428" t="s">
        <v>1081</v>
      </c>
      <c r="H148" s="428" t="s">
        <v>1733</v>
      </c>
      <c r="I148" s="428" t="s">
        <v>821</v>
      </c>
      <c r="J148" s="428" t="s">
        <v>821</v>
      </c>
      <c r="K148" s="428" t="s">
        <v>821</v>
      </c>
      <c r="L148" s="428" t="s">
        <v>821</v>
      </c>
      <c r="M148" s="428" t="s">
        <v>821</v>
      </c>
      <c r="N148" s="428" t="s">
        <v>821</v>
      </c>
      <c r="O148" s="428" t="s">
        <v>821</v>
      </c>
      <c r="P148" s="428" t="s">
        <v>821</v>
      </c>
      <c r="Q148" s="428" t="s">
        <v>821</v>
      </c>
      <c r="R148" s="428" t="s">
        <v>821</v>
      </c>
      <c r="S148" s="431"/>
    </row>
    <row r="149" spans="1:19">
      <c r="B149" s="460"/>
      <c r="C149" s="428" t="s">
        <v>1734</v>
      </c>
      <c r="D149" s="428" t="s">
        <v>1735</v>
      </c>
      <c r="E149" s="428" t="s">
        <v>623</v>
      </c>
      <c r="F149" s="428" t="s">
        <v>1736</v>
      </c>
      <c r="G149" s="428" t="s">
        <v>1688</v>
      </c>
      <c r="H149" s="428" t="s">
        <v>1213</v>
      </c>
      <c r="I149" s="428" t="s">
        <v>821</v>
      </c>
      <c r="J149" s="428" t="s">
        <v>821</v>
      </c>
      <c r="K149" s="428" t="s">
        <v>821</v>
      </c>
      <c r="L149" s="428" t="s">
        <v>821</v>
      </c>
      <c r="M149" s="428" t="s">
        <v>821</v>
      </c>
      <c r="N149" s="428" t="s">
        <v>821</v>
      </c>
      <c r="O149" s="428" t="s">
        <v>821</v>
      </c>
      <c r="P149" s="428" t="s">
        <v>821</v>
      </c>
      <c r="Q149" s="428" t="s">
        <v>821</v>
      </c>
      <c r="R149" s="428" t="s">
        <v>821</v>
      </c>
      <c r="S149" s="431"/>
    </row>
    <row r="150" spans="1:19">
      <c r="B150" s="460"/>
      <c r="C150" s="428" t="s">
        <v>1100</v>
      </c>
      <c r="D150" s="428" t="s">
        <v>618</v>
      </c>
      <c r="E150" s="428" t="s">
        <v>619</v>
      </c>
      <c r="F150" s="428" t="s">
        <v>1737</v>
      </c>
      <c r="G150" s="428" t="s">
        <v>1102</v>
      </c>
      <c r="H150" s="428" t="s">
        <v>1738</v>
      </c>
      <c r="I150" s="428" t="s">
        <v>821</v>
      </c>
      <c r="J150" s="428" t="s">
        <v>821</v>
      </c>
      <c r="K150" s="428" t="s">
        <v>821</v>
      </c>
      <c r="L150" s="428" t="s">
        <v>821</v>
      </c>
      <c r="M150" s="428" t="s">
        <v>821</v>
      </c>
      <c r="N150" s="428" t="s">
        <v>821</v>
      </c>
      <c r="O150" s="428" t="s">
        <v>821</v>
      </c>
      <c r="P150" s="428" t="s">
        <v>821</v>
      </c>
      <c r="Q150" s="428" t="s">
        <v>821</v>
      </c>
      <c r="R150" s="428" t="s">
        <v>821</v>
      </c>
      <c r="S150" s="431"/>
    </row>
    <row r="151" spans="1:19">
      <c r="B151" s="460"/>
      <c r="C151" s="428" t="s">
        <v>663</v>
      </c>
      <c r="D151" s="428" t="s">
        <v>636</v>
      </c>
      <c r="E151" s="428" t="s">
        <v>619</v>
      </c>
      <c r="F151" s="428" t="s">
        <v>1739</v>
      </c>
      <c r="G151" s="428" t="s">
        <v>970</v>
      </c>
      <c r="H151" s="428" t="s">
        <v>1740</v>
      </c>
      <c r="I151" s="428" t="s">
        <v>821</v>
      </c>
      <c r="J151" s="428" t="s">
        <v>821</v>
      </c>
      <c r="K151" s="428" t="s">
        <v>821</v>
      </c>
      <c r="L151" s="428" t="s">
        <v>821</v>
      </c>
      <c r="M151" s="428" t="s">
        <v>821</v>
      </c>
      <c r="N151" s="428" t="s">
        <v>821</v>
      </c>
      <c r="O151" s="428" t="s">
        <v>821</v>
      </c>
      <c r="P151" s="428" t="s">
        <v>821</v>
      </c>
      <c r="Q151" s="428" t="s">
        <v>821</v>
      </c>
      <c r="R151" s="428" t="s">
        <v>821</v>
      </c>
      <c r="S151" s="431"/>
    </row>
    <row r="152" spans="1:19">
      <c r="B152" s="460"/>
      <c r="C152" s="428" t="s">
        <v>740</v>
      </c>
      <c r="D152" s="428" t="s">
        <v>620</v>
      </c>
      <c r="E152" s="428" t="s">
        <v>619</v>
      </c>
      <c r="F152" s="428" t="s">
        <v>1741</v>
      </c>
      <c r="G152" s="428" t="s">
        <v>915</v>
      </c>
      <c r="H152" s="428" t="s">
        <v>1742</v>
      </c>
      <c r="I152" s="428" t="s">
        <v>821</v>
      </c>
      <c r="J152" s="428" t="s">
        <v>821</v>
      </c>
      <c r="K152" s="428" t="s">
        <v>821</v>
      </c>
      <c r="L152" s="428" t="s">
        <v>821</v>
      </c>
      <c r="M152" s="428" t="s">
        <v>821</v>
      </c>
      <c r="N152" s="428" t="s">
        <v>821</v>
      </c>
      <c r="O152" s="428" t="s">
        <v>821</v>
      </c>
      <c r="P152" s="428" t="s">
        <v>821</v>
      </c>
      <c r="Q152" s="428" t="s">
        <v>821</v>
      </c>
      <c r="R152" s="428" t="s">
        <v>821</v>
      </c>
      <c r="S152" s="431"/>
    </row>
    <row r="153" spans="1:19" ht="41.4">
      <c r="B153" s="460"/>
      <c r="C153" s="428" t="s">
        <v>1743</v>
      </c>
      <c r="D153" s="428" t="s">
        <v>1744</v>
      </c>
      <c r="E153" s="428" t="s">
        <v>1017</v>
      </c>
      <c r="F153" s="428" t="s">
        <v>1745</v>
      </c>
      <c r="G153" s="428" t="s">
        <v>1746</v>
      </c>
      <c r="H153" s="428" t="s">
        <v>1747</v>
      </c>
      <c r="I153" s="428" t="s">
        <v>821</v>
      </c>
      <c r="J153" s="428" t="s">
        <v>821</v>
      </c>
      <c r="K153" s="428" t="s">
        <v>821</v>
      </c>
      <c r="L153" s="428" t="s">
        <v>821</v>
      </c>
      <c r="M153" s="428" t="s">
        <v>821</v>
      </c>
      <c r="N153" s="428" t="s">
        <v>821</v>
      </c>
      <c r="O153" s="428" t="s">
        <v>821</v>
      </c>
      <c r="P153" s="428" t="s">
        <v>821</v>
      </c>
      <c r="Q153" s="428" t="s">
        <v>821</v>
      </c>
      <c r="R153" s="428" t="s">
        <v>821</v>
      </c>
      <c r="S153" s="431"/>
    </row>
    <row r="154" spans="1:19" ht="18.600000000000001">
      <c r="B154" s="460"/>
      <c r="C154" s="460"/>
      <c r="D154" s="464"/>
      <c r="E154" s="462"/>
      <c r="F154" s="462"/>
      <c r="G154" s="448" t="s">
        <v>948</v>
      </c>
      <c r="H154" s="468">
        <v>786.06</v>
      </c>
    </row>
    <row r="155" spans="1:19">
      <c r="A155" s="442"/>
      <c r="B155" s="456">
        <v>98689</v>
      </c>
      <c r="C155" s="456" t="s">
        <v>18</v>
      </c>
      <c r="D155" s="457" t="s">
        <v>179</v>
      </c>
      <c r="E155" s="458" t="s">
        <v>112</v>
      </c>
      <c r="F155" s="458">
        <v>5.6</v>
      </c>
      <c r="G155" s="459">
        <v>110.33</v>
      </c>
      <c r="H155" s="442"/>
    </row>
    <row r="156" spans="1:19" ht="27.6">
      <c r="B156" s="460"/>
      <c r="C156" s="428" t="s">
        <v>821</v>
      </c>
      <c r="D156" s="428" t="s">
        <v>821</v>
      </c>
      <c r="E156" s="428" t="s">
        <v>821</v>
      </c>
      <c r="F156" s="428" t="s">
        <v>821</v>
      </c>
      <c r="G156" s="428" t="s">
        <v>821</v>
      </c>
      <c r="H156" s="428" t="s">
        <v>821</v>
      </c>
      <c r="I156" s="428" t="s">
        <v>1748</v>
      </c>
      <c r="J156" s="428" t="s">
        <v>1749</v>
      </c>
      <c r="K156" s="428" t="s">
        <v>1750</v>
      </c>
      <c r="L156" s="428" t="s">
        <v>1751</v>
      </c>
      <c r="M156" s="428" t="s">
        <v>942</v>
      </c>
      <c r="N156" s="428" t="s">
        <v>943</v>
      </c>
      <c r="O156" s="428" t="s">
        <v>942</v>
      </c>
      <c r="P156" s="428" t="s">
        <v>943</v>
      </c>
      <c r="Q156" s="428" t="s">
        <v>942</v>
      </c>
      <c r="R156" s="428" t="s">
        <v>943</v>
      </c>
      <c r="S156" s="431">
        <v>0</v>
      </c>
    </row>
    <row r="157" spans="1:19" ht="41.4">
      <c r="B157" s="460"/>
      <c r="C157" s="428" t="s">
        <v>1752</v>
      </c>
      <c r="D157" s="428" t="s">
        <v>1753</v>
      </c>
      <c r="E157" s="428" t="s">
        <v>781</v>
      </c>
      <c r="F157" s="428" t="s">
        <v>1061</v>
      </c>
      <c r="G157" s="428" t="s">
        <v>1754</v>
      </c>
      <c r="H157" s="428" t="s">
        <v>1754</v>
      </c>
      <c r="I157" s="428" t="s">
        <v>821</v>
      </c>
      <c r="J157" s="428" t="s">
        <v>821</v>
      </c>
      <c r="K157" s="428" t="s">
        <v>821</v>
      </c>
      <c r="L157" s="428" t="s">
        <v>821</v>
      </c>
      <c r="M157" s="428" t="s">
        <v>821</v>
      </c>
      <c r="N157" s="428" t="s">
        <v>821</v>
      </c>
      <c r="O157" s="428" t="s">
        <v>821</v>
      </c>
      <c r="P157" s="428" t="s">
        <v>821</v>
      </c>
      <c r="Q157" s="428" t="s">
        <v>821</v>
      </c>
      <c r="R157" s="428" t="s">
        <v>821</v>
      </c>
      <c r="S157" s="431"/>
    </row>
    <row r="158" spans="1:19">
      <c r="B158" s="460"/>
      <c r="C158" s="428" t="s">
        <v>1755</v>
      </c>
      <c r="D158" s="428" t="s">
        <v>1756</v>
      </c>
      <c r="E158" s="428" t="s">
        <v>623</v>
      </c>
      <c r="F158" s="428" t="s">
        <v>1757</v>
      </c>
      <c r="G158" s="428" t="s">
        <v>1758</v>
      </c>
      <c r="H158" s="428" t="s">
        <v>1759</v>
      </c>
      <c r="I158" s="428" t="s">
        <v>821</v>
      </c>
      <c r="J158" s="428" t="s">
        <v>821</v>
      </c>
      <c r="K158" s="428" t="s">
        <v>821</v>
      </c>
      <c r="L158" s="428" t="s">
        <v>821</v>
      </c>
      <c r="M158" s="428" t="s">
        <v>821</v>
      </c>
      <c r="N158" s="428" t="s">
        <v>821</v>
      </c>
      <c r="O158" s="428" t="s">
        <v>821</v>
      </c>
      <c r="P158" s="428" t="s">
        <v>821</v>
      </c>
      <c r="Q158" s="428" t="s">
        <v>821</v>
      </c>
      <c r="R158" s="428" t="s">
        <v>821</v>
      </c>
      <c r="S158" s="431"/>
    </row>
    <row r="159" spans="1:19">
      <c r="B159" s="460"/>
      <c r="C159" s="428" t="s">
        <v>1657</v>
      </c>
      <c r="D159" s="428" t="s">
        <v>1658</v>
      </c>
      <c r="E159" s="428" t="s">
        <v>619</v>
      </c>
      <c r="F159" s="428" t="s">
        <v>1760</v>
      </c>
      <c r="G159" s="428" t="s">
        <v>956</v>
      </c>
      <c r="H159" s="428" t="s">
        <v>1761</v>
      </c>
      <c r="I159" s="428" t="s">
        <v>821</v>
      </c>
      <c r="J159" s="428" t="s">
        <v>821</v>
      </c>
      <c r="K159" s="428" t="s">
        <v>821</v>
      </c>
      <c r="L159" s="428" t="s">
        <v>821</v>
      </c>
      <c r="M159" s="428" t="s">
        <v>821</v>
      </c>
      <c r="N159" s="428" t="s">
        <v>821</v>
      </c>
      <c r="O159" s="428" t="s">
        <v>821</v>
      </c>
      <c r="P159" s="428" t="s">
        <v>821</v>
      </c>
      <c r="Q159" s="428" t="s">
        <v>821</v>
      </c>
      <c r="R159" s="428" t="s">
        <v>821</v>
      </c>
      <c r="S159" s="431"/>
    </row>
    <row r="160" spans="1:19">
      <c r="B160" s="460"/>
      <c r="C160" s="428" t="s">
        <v>740</v>
      </c>
      <c r="D160" s="428" t="s">
        <v>620</v>
      </c>
      <c r="E160" s="428" t="s">
        <v>619</v>
      </c>
      <c r="F160" s="428" t="s">
        <v>1762</v>
      </c>
      <c r="G160" s="428" t="s">
        <v>915</v>
      </c>
      <c r="H160" s="428" t="s">
        <v>1763</v>
      </c>
      <c r="I160" s="428" t="s">
        <v>821</v>
      </c>
      <c r="J160" s="428" t="s">
        <v>821</v>
      </c>
      <c r="K160" s="428" t="s">
        <v>821</v>
      </c>
      <c r="L160" s="428" t="s">
        <v>821</v>
      </c>
      <c r="M160" s="428" t="s">
        <v>821</v>
      </c>
      <c r="N160" s="428" t="s">
        <v>821</v>
      </c>
      <c r="O160" s="428" t="s">
        <v>821</v>
      </c>
      <c r="P160" s="428" t="s">
        <v>821</v>
      </c>
      <c r="Q160" s="428" t="s">
        <v>821</v>
      </c>
      <c r="R160" s="428" t="s">
        <v>821</v>
      </c>
      <c r="S160" s="431"/>
    </row>
    <row r="161" spans="1:19" ht="18.600000000000001">
      <c r="B161" s="460"/>
      <c r="C161" s="460"/>
      <c r="D161" s="464"/>
      <c r="E161" s="462"/>
      <c r="F161" s="462"/>
      <c r="G161" s="448" t="s">
        <v>948</v>
      </c>
      <c r="H161" s="468">
        <v>110.33</v>
      </c>
    </row>
    <row r="162" spans="1:19">
      <c r="B162" s="460"/>
      <c r="C162" s="460"/>
      <c r="D162" s="464"/>
      <c r="E162" s="462"/>
      <c r="F162" s="462"/>
      <c r="G162" s="463"/>
    </row>
    <row r="163" spans="1:19">
      <c r="B163" s="460"/>
      <c r="C163" s="460"/>
      <c r="D163" s="464"/>
      <c r="E163" s="462"/>
      <c r="F163" s="462"/>
      <c r="G163" s="463"/>
    </row>
    <row r="164" spans="1:19">
      <c r="B164" s="460"/>
      <c r="C164" s="460"/>
      <c r="D164" s="464"/>
      <c r="E164" s="462"/>
      <c r="F164" s="462"/>
      <c r="G164" s="463"/>
    </row>
    <row r="165" spans="1:19">
      <c r="B165" s="460"/>
      <c r="C165" s="460"/>
      <c r="D165" s="464"/>
      <c r="E165" s="462"/>
      <c r="F165" s="462"/>
      <c r="G165" s="463"/>
    </row>
    <row r="166" spans="1:19">
      <c r="B166" s="460"/>
      <c r="C166" s="460"/>
      <c r="D166" s="464"/>
      <c r="E166" s="462"/>
      <c r="F166" s="462"/>
      <c r="G166" s="463"/>
    </row>
    <row r="167" spans="1:19">
      <c r="B167" s="460"/>
      <c r="C167" s="460"/>
      <c r="D167" s="464"/>
      <c r="E167" s="462"/>
      <c r="F167" s="462"/>
      <c r="G167" s="463"/>
    </row>
    <row r="168" spans="1:19">
      <c r="B168" s="460"/>
      <c r="C168" s="460"/>
      <c r="D168" s="464"/>
      <c r="E168" s="462"/>
      <c r="F168" s="462"/>
      <c r="G168" s="463"/>
    </row>
    <row r="169" spans="1:19">
      <c r="B169" s="460"/>
      <c r="C169" s="460"/>
      <c r="D169" s="464"/>
      <c r="E169" s="462"/>
      <c r="F169" s="462"/>
      <c r="G169" s="463"/>
    </row>
    <row r="170" spans="1:19">
      <c r="B170" s="460"/>
      <c r="C170" s="460"/>
      <c r="D170" s="464"/>
      <c r="E170" s="462"/>
      <c r="F170" s="462"/>
      <c r="G170" s="463"/>
    </row>
    <row r="171" spans="1:19">
      <c r="B171" s="460"/>
      <c r="C171" s="460"/>
      <c r="D171" s="464"/>
      <c r="E171" s="462"/>
      <c r="F171" s="462"/>
      <c r="G171" s="463"/>
    </row>
    <row r="172" spans="1:19">
      <c r="B172" s="460"/>
      <c r="C172" s="460"/>
      <c r="D172" s="464"/>
      <c r="E172" s="462"/>
      <c r="F172" s="462"/>
      <c r="G172" s="463"/>
    </row>
    <row r="173" spans="1:19">
      <c r="B173" s="460"/>
      <c r="C173" s="460"/>
      <c r="D173" s="464"/>
      <c r="E173" s="462"/>
      <c r="F173" s="462"/>
      <c r="G173" s="463"/>
    </row>
    <row r="174" spans="1:19">
      <c r="B174" s="460"/>
      <c r="C174" s="460"/>
      <c r="D174" s="464"/>
      <c r="E174" s="462"/>
      <c r="F174" s="462"/>
      <c r="G174" s="463"/>
    </row>
    <row r="175" spans="1:19" ht="20.399999999999999">
      <c r="A175" s="442"/>
      <c r="B175" s="456">
        <v>101094</v>
      </c>
      <c r="C175" s="456" t="s">
        <v>18</v>
      </c>
      <c r="D175" s="457" t="s">
        <v>181</v>
      </c>
      <c r="E175" s="458" t="s">
        <v>27</v>
      </c>
      <c r="F175" s="458">
        <v>83.36</v>
      </c>
      <c r="G175" s="459">
        <v>213.37</v>
      </c>
      <c r="H175" s="442"/>
    </row>
    <row r="176" spans="1:19" ht="27.6">
      <c r="B176" s="460"/>
      <c r="C176" s="428" t="s">
        <v>821</v>
      </c>
      <c r="D176" s="428" t="s">
        <v>821</v>
      </c>
      <c r="E176" s="428" t="s">
        <v>821</v>
      </c>
      <c r="F176" s="428" t="s">
        <v>821</v>
      </c>
      <c r="G176" s="428" t="s">
        <v>821</v>
      </c>
      <c r="H176" s="428" t="s">
        <v>821</v>
      </c>
      <c r="I176" s="428" t="s">
        <v>1764</v>
      </c>
      <c r="J176" s="428" t="s">
        <v>1765</v>
      </c>
      <c r="K176" s="428" t="s">
        <v>1766</v>
      </c>
      <c r="L176" s="428" t="s">
        <v>1767</v>
      </c>
      <c r="M176" s="428" t="s">
        <v>942</v>
      </c>
      <c r="N176" s="428" t="s">
        <v>943</v>
      </c>
      <c r="O176" s="428" t="s">
        <v>942</v>
      </c>
      <c r="P176" s="428" t="s">
        <v>943</v>
      </c>
      <c r="Q176" s="428" t="s">
        <v>942</v>
      </c>
      <c r="R176" s="428" t="s">
        <v>943</v>
      </c>
      <c r="S176" s="431">
        <v>0</v>
      </c>
    </row>
    <row r="177" spans="1:19">
      <c r="B177" s="460"/>
      <c r="C177" s="428" t="s">
        <v>1146</v>
      </c>
      <c r="D177" s="428" t="s">
        <v>1147</v>
      </c>
      <c r="E177" s="428" t="s">
        <v>623</v>
      </c>
      <c r="F177" s="428" t="s">
        <v>1768</v>
      </c>
      <c r="G177" s="428" t="s">
        <v>1139</v>
      </c>
      <c r="H177" s="428" t="s">
        <v>1043</v>
      </c>
      <c r="I177" s="428" t="s">
        <v>821</v>
      </c>
      <c r="J177" s="428" t="s">
        <v>821</v>
      </c>
      <c r="K177" s="428" t="s">
        <v>821</v>
      </c>
      <c r="L177" s="428" t="s">
        <v>821</v>
      </c>
      <c r="M177" s="428" t="s">
        <v>821</v>
      </c>
      <c r="N177" s="428" t="s">
        <v>821</v>
      </c>
      <c r="O177" s="428" t="s">
        <v>821</v>
      </c>
      <c r="P177" s="428" t="s">
        <v>821</v>
      </c>
      <c r="Q177" s="428" t="s">
        <v>821</v>
      </c>
      <c r="R177" s="428" t="s">
        <v>821</v>
      </c>
      <c r="S177" s="431"/>
    </row>
    <row r="178" spans="1:19">
      <c r="B178" s="460"/>
      <c r="C178" s="428" t="s">
        <v>1755</v>
      </c>
      <c r="D178" s="428" t="s">
        <v>1756</v>
      </c>
      <c r="E178" s="428" t="s">
        <v>623</v>
      </c>
      <c r="F178" s="428" t="s">
        <v>1769</v>
      </c>
      <c r="G178" s="428" t="s">
        <v>1758</v>
      </c>
      <c r="H178" s="428" t="s">
        <v>1770</v>
      </c>
      <c r="I178" s="428" t="s">
        <v>821</v>
      </c>
      <c r="J178" s="428" t="s">
        <v>821</v>
      </c>
      <c r="K178" s="428" t="s">
        <v>821</v>
      </c>
      <c r="L178" s="428" t="s">
        <v>821</v>
      </c>
      <c r="M178" s="428" t="s">
        <v>821</v>
      </c>
      <c r="N178" s="428" t="s">
        <v>821</v>
      </c>
      <c r="O178" s="428" t="s">
        <v>821</v>
      </c>
      <c r="P178" s="428" t="s">
        <v>821</v>
      </c>
      <c r="Q178" s="428" t="s">
        <v>821</v>
      </c>
      <c r="R178" s="428" t="s">
        <v>821</v>
      </c>
      <c r="S178" s="431"/>
    </row>
    <row r="179" spans="1:19" ht="27.6">
      <c r="B179" s="460"/>
      <c r="C179" s="428" t="s">
        <v>1771</v>
      </c>
      <c r="D179" s="428" t="s">
        <v>1772</v>
      </c>
      <c r="E179" s="428" t="s">
        <v>913</v>
      </c>
      <c r="F179" s="428" t="s">
        <v>1773</v>
      </c>
      <c r="G179" s="428" t="s">
        <v>1774</v>
      </c>
      <c r="H179" s="428" t="s">
        <v>1775</v>
      </c>
      <c r="I179" s="428" t="s">
        <v>821</v>
      </c>
      <c r="J179" s="428" t="s">
        <v>821</v>
      </c>
      <c r="K179" s="428" t="s">
        <v>821</v>
      </c>
      <c r="L179" s="428" t="s">
        <v>821</v>
      </c>
      <c r="M179" s="428" t="s">
        <v>821</v>
      </c>
      <c r="N179" s="428" t="s">
        <v>821</v>
      </c>
      <c r="O179" s="428" t="s">
        <v>821</v>
      </c>
      <c r="P179" s="428" t="s">
        <v>821</v>
      </c>
      <c r="Q179" s="428" t="s">
        <v>821</v>
      </c>
      <c r="R179" s="428" t="s">
        <v>821</v>
      </c>
      <c r="S179" s="431"/>
    </row>
    <row r="180" spans="1:19">
      <c r="B180" s="460"/>
      <c r="C180" s="428" t="s">
        <v>663</v>
      </c>
      <c r="D180" s="428" t="s">
        <v>636</v>
      </c>
      <c r="E180" s="428" t="s">
        <v>619</v>
      </c>
      <c r="F180" s="428" t="s">
        <v>1776</v>
      </c>
      <c r="G180" s="428" t="s">
        <v>970</v>
      </c>
      <c r="H180" s="428" t="s">
        <v>1777</v>
      </c>
      <c r="I180" s="428" t="s">
        <v>821</v>
      </c>
      <c r="J180" s="428" t="s">
        <v>821</v>
      </c>
      <c r="K180" s="428" t="s">
        <v>821</v>
      </c>
      <c r="L180" s="428" t="s">
        <v>821</v>
      </c>
      <c r="M180" s="428" t="s">
        <v>821</v>
      </c>
      <c r="N180" s="428" t="s">
        <v>821</v>
      </c>
      <c r="O180" s="428" t="s">
        <v>821</v>
      </c>
      <c r="P180" s="428" t="s">
        <v>821</v>
      </c>
      <c r="Q180" s="428" t="s">
        <v>821</v>
      </c>
      <c r="R180" s="428" t="s">
        <v>821</v>
      </c>
      <c r="S180" s="431"/>
    </row>
    <row r="181" spans="1:19">
      <c r="B181" s="460"/>
      <c r="C181" s="428" t="s">
        <v>740</v>
      </c>
      <c r="D181" s="428" t="s">
        <v>620</v>
      </c>
      <c r="E181" s="428" t="s">
        <v>619</v>
      </c>
      <c r="F181" s="428" t="s">
        <v>1778</v>
      </c>
      <c r="G181" s="428" t="s">
        <v>915</v>
      </c>
      <c r="H181" s="428" t="s">
        <v>1779</v>
      </c>
      <c r="I181" s="428" t="s">
        <v>821</v>
      </c>
      <c r="J181" s="428" t="s">
        <v>821</v>
      </c>
      <c r="K181" s="428" t="s">
        <v>821</v>
      </c>
      <c r="L181" s="428" t="s">
        <v>821</v>
      </c>
      <c r="M181" s="428" t="s">
        <v>821</v>
      </c>
      <c r="N181" s="428" t="s">
        <v>821</v>
      </c>
      <c r="O181" s="428" t="s">
        <v>821</v>
      </c>
      <c r="P181" s="428" t="s">
        <v>821</v>
      </c>
      <c r="Q181" s="428" t="s">
        <v>821</v>
      </c>
      <c r="R181" s="428" t="s">
        <v>821</v>
      </c>
      <c r="S181" s="431"/>
    </row>
    <row r="182" spans="1:19" ht="18.600000000000001">
      <c r="B182" s="460"/>
      <c r="C182" s="460"/>
      <c r="D182" s="464"/>
      <c r="E182" s="462"/>
      <c r="F182" s="462"/>
      <c r="G182" s="448" t="s">
        <v>948</v>
      </c>
      <c r="H182" s="468">
        <v>213.37</v>
      </c>
    </row>
    <row r="183" spans="1:19" ht="20.399999999999999">
      <c r="A183" s="442"/>
      <c r="B183" s="456">
        <v>102184</v>
      </c>
      <c r="C183" s="456" t="s">
        <v>18</v>
      </c>
      <c r="D183" s="457" t="s">
        <v>185</v>
      </c>
      <c r="E183" s="458" t="s">
        <v>186</v>
      </c>
      <c r="F183" s="458">
        <v>1</v>
      </c>
      <c r="G183" s="459">
        <v>2392</v>
      </c>
      <c r="H183" s="442"/>
    </row>
    <row r="184" spans="1:19" ht="27.6">
      <c r="B184" s="460"/>
      <c r="C184" s="428" t="s">
        <v>821</v>
      </c>
      <c r="D184" s="428" t="s">
        <v>821</v>
      </c>
      <c r="E184" s="428" t="s">
        <v>821</v>
      </c>
      <c r="F184" s="428" t="s">
        <v>821</v>
      </c>
      <c r="G184" s="428" t="s">
        <v>821</v>
      </c>
      <c r="H184" s="428" t="s">
        <v>821</v>
      </c>
      <c r="I184" s="428" t="s">
        <v>1780</v>
      </c>
      <c r="J184" s="428" t="s">
        <v>1781</v>
      </c>
      <c r="K184" s="428" t="s">
        <v>1782</v>
      </c>
      <c r="L184" s="428" t="s">
        <v>1783</v>
      </c>
      <c r="M184" s="428" t="s">
        <v>942</v>
      </c>
      <c r="N184" s="428" t="s">
        <v>943</v>
      </c>
      <c r="O184" s="428" t="s">
        <v>942</v>
      </c>
      <c r="P184" s="428" t="s">
        <v>943</v>
      </c>
      <c r="Q184" s="428" t="s">
        <v>942</v>
      </c>
      <c r="R184" s="428" t="s">
        <v>943</v>
      </c>
      <c r="S184" s="431">
        <v>0</v>
      </c>
    </row>
    <row r="185" spans="1:19" ht="69">
      <c r="B185" s="460"/>
      <c r="C185" s="428" t="s">
        <v>1784</v>
      </c>
      <c r="D185" s="428" t="s">
        <v>1785</v>
      </c>
      <c r="E185" s="428" t="s">
        <v>219</v>
      </c>
      <c r="F185" s="428" t="s">
        <v>1061</v>
      </c>
      <c r="G185" s="428" t="s">
        <v>1786</v>
      </c>
      <c r="H185" s="428" t="s">
        <v>1786</v>
      </c>
      <c r="I185" s="428" t="s">
        <v>821</v>
      </c>
      <c r="J185" s="428" t="s">
        <v>821</v>
      </c>
      <c r="K185" s="428" t="s">
        <v>821</v>
      </c>
      <c r="L185" s="428" t="s">
        <v>821</v>
      </c>
      <c r="M185" s="428" t="s">
        <v>821</v>
      </c>
      <c r="N185" s="428" t="s">
        <v>821</v>
      </c>
      <c r="O185" s="428" t="s">
        <v>821</v>
      </c>
      <c r="P185" s="428" t="s">
        <v>821</v>
      </c>
      <c r="Q185" s="428" t="s">
        <v>821</v>
      </c>
      <c r="R185" s="428" t="s">
        <v>821</v>
      </c>
      <c r="S185" s="431"/>
    </row>
    <row r="186" spans="1:19" ht="27.6">
      <c r="B186" s="460"/>
      <c r="C186" s="428" t="s">
        <v>1787</v>
      </c>
      <c r="D186" s="428" t="s">
        <v>1788</v>
      </c>
      <c r="E186" s="428" t="s">
        <v>913</v>
      </c>
      <c r="F186" s="428" t="s">
        <v>1789</v>
      </c>
      <c r="G186" s="428" t="s">
        <v>1790</v>
      </c>
      <c r="H186" s="428" t="s">
        <v>1791</v>
      </c>
      <c r="I186" s="428" t="s">
        <v>821</v>
      </c>
      <c r="J186" s="428" t="s">
        <v>821</v>
      </c>
      <c r="K186" s="428" t="s">
        <v>821</v>
      </c>
      <c r="L186" s="428" t="s">
        <v>821</v>
      </c>
      <c r="M186" s="428" t="s">
        <v>821</v>
      </c>
      <c r="N186" s="428" t="s">
        <v>821</v>
      </c>
      <c r="O186" s="428" t="s">
        <v>821</v>
      </c>
      <c r="P186" s="428" t="s">
        <v>821</v>
      </c>
      <c r="Q186" s="428" t="s">
        <v>821</v>
      </c>
      <c r="R186" s="428" t="s">
        <v>821</v>
      </c>
      <c r="S186" s="431"/>
    </row>
    <row r="187" spans="1:19" ht="27.6">
      <c r="B187" s="460"/>
      <c r="C187" s="428" t="s">
        <v>1792</v>
      </c>
      <c r="D187" s="428" t="s">
        <v>1793</v>
      </c>
      <c r="E187" s="428" t="s">
        <v>775</v>
      </c>
      <c r="F187" s="428" t="s">
        <v>1061</v>
      </c>
      <c r="G187" s="428" t="s">
        <v>1794</v>
      </c>
      <c r="H187" s="428" t="s">
        <v>1794</v>
      </c>
      <c r="I187" s="428" t="s">
        <v>821</v>
      </c>
      <c r="J187" s="428" t="s">
        <v>821</v>
      </c>
      <c r="K187" s="428" t="s">
        <v>821</v>
      </c>
      <c r="L187" s="428" t="s">
        <v>821</v>
      </c>
      <c r="M187" s="428" t="s">
        <v>821</v>
      </c>
      <c r="N187" s="428" t="s">
        <v>821</v>
      </c>
      <c r="O187" s="428" t="s">
        <v>821</v>
      </c>
      <c r="P187" s="428" t="s">
        <v>821</v>
      </c>
      <c r="Q187" s="428" t="s">
        <v>821</v>
      </c>
      <c r="R187" s="428" t="s">
        <v>821</v>
      </c>
      <c r="S187" s="431"/>
    </row>
    <row r="188" spans="1:19">
      <c r="B188" s="460"/>
      <c r="C188" s="428" t="s">
        <v>740</v>
      </c>
      <c r="D188" s="428" t="s">
        <v>620</v>
      </c>
      <c r="E188" s="428" t="s">
        <v>619</v>
      </c>
      <c r="F188" s="428" t="s">
        <v>1795</v>
      </c>
      <c r="G188" s="428" t="s">
        <v>915</v>
      </c>
      <c r="H188" s="428" t="s">
        <v>1796</v>
      </c>
      <c r="I188" s="428" t="s">
        <v>821</v>
      </c>
      <c r="J188" s="428" t="s">
        <v>821</v>
      </c>
      <c r="K188" s="428" t="s">
        <v>821</v>
      </c>
      <c r="L188" s="428" t="s">
        <v>821</v>
      </c>
      <c r="M188" s="428" t="s">
        <v>821</v>
      </c>
      <c r="N188" s="428" t="s">
        <v>821</v>
      </c>
      <c r="O188" s="428" t="s">
        <v>821</v>
      </c>
      <c r="P188" s="428" t="s">
        <v>821</v>
      </c>
      <c r="Q188" s="428" t="s">
        <v>821</v>
      </c>
      <c r="R188" s="428" t="s">
        <v>821</v>
      </c>
      <c r="S188" s="431"/>
    </row>
    <row r="189" spans="1:19">
      <c r="B189" s="460"/>
      <c r="C189" s="428" t="s">
        <v>1797</v>
      </c>
      <c r="D189" s="428" t="s">
        <v>1798</v>
      </c>
      <c r="E189" s="428" t="s">
        <v>619</v>
      </c>
      <c r="F189" s="428" t="s">
        <v>1799</v>
      </c>
      <c r="G189" s="428" t="s">
        <v>1800</v>
      </c>
      <c r="H189" s="428" t="s">
        <v>1801</v>
      </c>
      <c r="I189" s="428" t="s">
        <v>821</v>
      </c>
      <c r="J189" s="428" t="s">
        <v>821</v>
      </c>
      <c r="K189" s="428" t="s">
        <v>821</v>
      </c>
      <c r="L189" s="428" t="s">
        <v>821</v>
      </c>
      <c r="M189" s="428" t="s">
        <v>821</v>
      </c>
      <c r="N189" s="428" t="s">
        <v>821</v>
      </c>
      <c r="O189" s="428" t="s">
        <v>821</v>
      </c>
      <c r="P189" s="428" t="s">
        <v>821</v>
      </c>
      <c r="Q189" s="428" t="s">
        <v>821</v>
      </c>
      <c r="R189" s="428" t="s">
        <v>821</v>
      </c>
      <c r="S189" s="431"/>
    </row>
    <row r="190" spans="1:19" ht="18.600000000000001">
      <c r="B190" s="460"/>
      <c r="C190" s="460"/>
      <c r="D190" s="464"/>
      <c r="E190" s="465"/>
      <c r="F190" s="462"/>
      <c r="G190" s="448" t="s">
        <v>948</v>
      </c>
      <c r="H190" s="468">
        <v>2392</v>
      </c>
    </row>
    <row r="191" spans="1:19" ht="20.399999999999999">
      <c r="A191" s="442"/>
      <c r="B191" s="456">
        <v>102167</v>
      </c>
      <c r="C191" s="456" t="s">
        <v>18</v>
      </c>
      <c r="D191" s="457" t="s">
        <v>188</v>
      </c>
      <c r="E191" s="458" t="s">
        <v>27</v>
      </c>
      <c r="F191" s="458">
        <v>15.88</v>
      </c>
      <c r="G191" s="459">
        <v>601.21</v>
      </c>
      <c r="H191" s="442"/>
    </row>
    <row r="192" spans="1:19" ht="27.6">
      <c r="B192" s="460"/>
      <c r="C192" s="428" t="s">
        <v>821</v>
      </c>
      <c r="D192" s="428" t="s">
        <v>821</v>
      </c>
      <c r="E192" s="428" t="s">
        <v>821</v>
      </c>
      <c r="F192" s="428" t="s">
        <v>821</v>
      </c>
      <c r="G192" s="428" t="s">
        <v>821</v>
      </c>
      <c r="H192" s="428" t="s">
        <v>821</v>
      </c>
      <c r="I192" s="428" t="s">
        <v>1802</v>
      </c>
      <c r="J192" s="428" t="s">
        <v>1803</v>
      </c>
      <c r="K192" s="428" t="s">
        <v>1804</v>
      </c>
      <c r="L192" s="428" t="s">
        <v>1805</v>
      </c>
      <c r="M192" s="428" t="s">
        <v>942</v>
      </c>
      <c r="N192" s="428" t="s">
        <v>943</v>
      </c>
      <c r="O192" s="428" t="s">
        <v>942</v>
      </c>
      <c r="P192" s="428" t="s">
        <v>943</v>
      </c>
      <c r="Q192" s="428" t="s">
        <v>942</v>
      </c>
      <c r="R192" s="428" t="s">
        <v>943</v>
      </c>
      <c r="S192" s="431">
        <v>0.10911999999999999</v>
      </c>
    </row>
    <row r="193" spans="1:19">
      <c r="B193" s="460"/>
      <c r="C193" s="428" t="s">
        <v>1806</v>
      </c>
      <c r="D193" s="428" t="s">
        <v>1807</v>
      </c>
      <c r="E193" s="428" t="s">
        <v>913</v>
      </c>
      <c r="F193" s="428" t="s">
        <v>1061</v>
      </c>
      <c r="G193" s="428" t="s">
        <v>1808</v>
      </c>
      <c r="H193" s="428" t="s">
        <v>1808</v>
      </c>
      <c r="I193" s="428" t="s">
        <v>821</v>
      </c>
      <c r="J193" s="428" t="s">
        <v>821</v>
      </c>
      <c r="K193" s="428" t="s">
        <v>821</v>
      </c>
      <c r="L193" s="428" t="s">
        <v>821</v>
      </c>
      <c r="M193" s="428" t="s">
        <v>821</v>
      </c>
      <c r="N193" s="428" t="s">
        <v>821</v>
      </c>
      <c r="O193" s="428" t="s">
        <v>821</v>
      </c>
      <c r="P193" s="428" t="s">
        <v>821</v>
      </c>
      <c r="Q193" s="428" t="s">
        <v>821</v>
      </c>
      <c r="R193" s="428" t="s">
        <v>821</v>
      </c>
      <c r="S193" s="431"/>
    </row>
    <row r="194" spans="1:19" ht="27.6">
      <c r="B194" s="460"/>
      <c r="C194" s="428" t="s">
        <v>1809</v>
      </c>
      <c r="D194" s="428" t="s">
        <v>1810</v>
      </c>
      <c r="E194" s="428" t="s">
        <v>781</v>
      </c>
      <c r="F194" s="428" t="s">
        <v>1811</v>
      </c>
      <c r="G194" s="428" t="s">
        <v>1812</v>
      </c>
      <c r="H194" s="428" t="s">
        <v>1813</v>
      </c>
      <c r="I194" s="428" t="s">
        <v>821</v>
      </c>
      <c r="J194" s="428" t="s">
        <v>821</v>
      </c>
      <c r="K194" s="428" t="s">
        <v>821</v>
      </c>
      <c r="L194" s="428" t="s">
        <v>821</v>
      </c>
      <c r="M194" s="428" t="s">
        <v>821</v>
      </c>
      <c r="N194" s="428" t="s">
        <v>821</v>
      </c>
      <c r="O194" s="428" t="s">
        <v>821</v>
      </c>
      <c r="P194" s="428" t="s">
        <v>821</v>
      </c>
      <c r="Q194" s="428" t="s">
        <v>821</v>
      </c>
      <c r="R194" s="428" t="s">
        <v>821</v>
      </c>
      <c r="S194" s="431"/>
    </row>
    <row r="195" spans="1:19" ht="27.6">
      <c r="B195" s="460"/>
      <c r="C195" s="428" t="s">
        <v>1814</v>
      </c>
      <c r="D195" s="428" t="s">
        <v>1815</v>
      </c>
      <c r="E195" s="428" t="s">
        <v>781</v>
      </c>
      <c r="F195" s="428" t="s">
        <v>1816</v>
      </c>
      <c r="G195" s="428" t="s">
        <v>1817</v>
      </c>
      <c r="H195" s="428" t="s">
        <v>1818</v>
      </c>
      <c r="I195" s="428" t="s">
        <v>821</v>
      </c>
      <c r="J195" s="428" t="s">
        <v>821</v>
      </c>
      <c r="K195" s="428" t="s">
        <v>821</v>
      </c>
      <c r="L195" s="428" t="s">
        <v>821</v>
      </c>
      <c r="M195" s="428" t="s">
        <v>821</v>
      </c>
      <c r="N195" s="428" t="s">
        <v>821</v>
      </c>
      <c r="O195" s="428" t="s">
        <v>821</v>
      </c>
      <c r="P195" s="428" t="s">
        <v>821</v>
      </c>
      <c r="Q195" s="428" t="s">
        <v>821</v>
      </c>
      <c r="R195" s="428" t="s">
        <v>821</v>
      </c>
      <c r="S195" s="431"/>
    </row>
    <row r="196" spans="1:19">
      <c r="B196" s="460"/>
      <c r="C196" s="428" t="s">
        <v>740</v>
      </c>
      <c r="D196" s="428" t="s">
        <v>620</v>
      </c>
      <c r="E196" s="428" t="s">
        <v>619</v>
      </c>
      <c r="F196" s="428" t="s">
        <v>1819</v>
      </c>
      <c r="G196" s="428" t="s">
        <v>915</v>
      </c>
      <c r="H196" s="428" t="s">
        <v>1820</v>
      </c>
      <c r="I196" s="428" t="s">
        <v>821</v>
      </c>
      <c r="J196" s="428" t="s">
        <v>821</v>
      </c>
      <c r="K196" s="428" t="s">
        <v>821</v>
      </c>
      <c r="L196" s="428" t="s">
        <v>821</v>
      </c>
      <c r="M196" s="428" t="s">
        <v>821</v>
      </c>
      <c r="N196" s="428" t="s">
        <v>821</v>
      </c>
      <c r="O196" s="428" t="s">
        <v>821</v>
      </c>
      <c r="P196" s="428" t="s">
        <v>821</v>
      </c>
      <c r="Q196" s="428" t="s">
        <v>821</v>
      </c>
      <c r="R196" s="428" t="s">
        <v>821</v>
      </c>
      <c r="S196" s="431"/>
    </row>
    <row r="197" spans="1:19">
      <c r="B197" s="460"/>
      <c r="C197" s="428" t="s">
        <v>1797</v>
      </c>
      <c r="D197" s="428" t="s">
        <v>1798</v>
      </c>
      <c r="E197" s="428" t="s">
        <v>619</v>
      </c>
      <c r="F197" s="428" t="s">
        <v>1821</v>
      </c>
      <c r="G197" s="428" t="s">
        <v>1800</v>
      </c>
      <c r="H197" s="428" t="s">
        <v>1822</v>
      </c>
      <c r="I197" s="428" t="s">
        <v>821</v>
      </c>
      <c r="J197" s="428" t="s">
        <v>821</v>
      </c>
      <c r="K197" s="428" t="s">
        <v>821</v>
      </c>
      <c r="L197" s="428" t="s">
        <v>821</v>
      </c>
      <c r="M197" s="428" t="s">
        <v>821</v>
      </c>
      <c r="N197" s="428" t="s">
        <v>821</v>
      </c>
      <c r="O197" s="428" t="s">
        <v>821</v>
      </c>
      <c r="P197" s="428" t="s">
        <v>821</v>
      </c>
      <c r="Q197" s="428" t="s">
        <v>821</v>
      </c>
      <c r="R197" s="428" t="s">
        <v>821</v>
      </c>
      <c r="S197" s="431"/>
    </row>
    <row r="198" spans="1:19" ht="18.600000000000001">
      <c r="B198" s="460"/>
      <c r="C198" s="460"/>
      <c r="D198" s="464"/>
      <c r="E198" s="465"/>
      <c r="F198" s="462"/>
      <c r="G198" s="448" t="s">
        <v>948</v>
      </c>
      <c r="H198" s="468">
        <v>601.21</v>
      </c>
    </row>
    <row r="199" spans="1:19" ht="20.399999999999999">
      <c r="A199" s="442"/>
      <c r="B199" s="456">
        <v>102181</v>
      </c>
      <c r="C199" s="456" t="s">
        <v>18</v>
      </c>
      <c r="D199" s="457" t="s">
        <v>190</v>
      </c>
      <c r="E199" s="458" t="s">
        <v>27</v>
      </c>
      <c r="F199" s="458">
        <v>6.51</v>
      </c>
      <c r="G199" s="459">
        <v>622.09</v>
      </c>
      <c r="H199" s="442"/>
    </row>
    <row r="200" spans="1:19" ht="27.6">
      <c r="B200" s="460"/>
      <c r="C200" s="428" t="s">
        <v>821</v>
      </c>
      <c r="D200" s="428" t="s">
        <v>821</v>
      </c>
      <c r="E200" s="428" t="s">
        <v>821</v>
      </c>
      <c r="F200" s="428" t="s">
        <v>821</v>
      </c>
      <c r="G200" s="428" t="s">
        <v>821</v>
      </c>
      <c r="H200" s="428" t="s">
        <v>821</v>
      </c>
      <c r="I200" s="428" t="s">
        <v>1823</v>
      </c>
      <c r="J200" s="428" t="s">
        <v>1824</v>
      </c>
      <c r="K200" s="428" t="s">
        <v>1825</v>
      </c>
      <c r="L200" s="428" t="s">
        <v>1826</v>
      </c>
      <c r="M200" s="428" t="s">
        <v>942</v>
      </c>
      <c r="N200" s="428" t="s">
        <v>943</v>
      </c>
      <c r="O200" s="428" t="s">
        <v>942</v>
      </c>
      <c r="P200" s="428" t="s">
        <v>943</v>
      </c>
      <c r="Q200" s="428" t="s">
        <v>942</v>
      </c>
      <c r="R200" s="428" t="s">
        <v>943</v>
      </c>
      <c r="S200" s="431">
        <v>4.8189999999999997E-2</v>
      </c>
    </row>
    <row r="201" spans="1:19">
      <c r="B201" s="460"/>
      <c r="C201" s="428" t="s">
        <v>1827</v>
      </c>
      <c r="D201" s="428" t="s">
        <v>1828</v>
      </c>
      <c r="E201" s="428" t="s">
        <v>913</v>
      </c>
      <c r="F201" s="428" t="s">
        <v>1061</v>
      </c>
      <c r="G201" s="428" t="s">
        <v>1829</v>
      </c>
      <c r="H201" s="428" t="s">
        <v>1829</v>
      </c>
      <c r="I201" s="428" t="s">
        <v>821</v>
      </c>
      <c r="J201" s="428" t="s">
        <v>821</v>
      </c>
      <c r="K201" s="428" t="s">
        <v>821</v>
      </c>
      <c r="L201" s="428" t="s">
        <v>821</v>
      </c>
      <c r="M201" s="428" t="s">
        <v>821</v>
      </c>
      <c r="N201" s="428" t="s">
        <v>821</v>
      </c>
      <c r="O201" s="428" t="s">
        <v>821</v>
      </c>
      <c r="P201" s="428" t="s">
        <v>821</v>
      </c>
      <c r="Q201" s="428" t="s">
        <v>821</v>
      </c>
      <c r="R201" s="428" t="s">
        <v>821</v>
      </c>
      <c r="S201" s="431"/>
    </row>
    <row r="202" spans="1:19" ht="41.4">
      <c r="B202" s="460"/>
      <c r="C202" s="428" t="s">
        <v>709</v>
      </c>
      <c r="D202" s="428" t="s">
        <v>710</v>
      </c>
      <c r="E202" s="428" t="s">
        <v>775</v>
      </c>
      <c r="F202" s="428" t="s">
        <v>1830</v>
      </c>
      <c r="G202" s="428" t="s">
        <v>1831</v>
      </c>
      <c r="H202" s="428" t="s">
        <v>1832</v>
      </c>
      <c r="I202" s="428" t="s">
        <v>821</v>
      </c>
      <c r="J202" s="428" t="s">
        <v>821</v>
      </c>
      <c r="K202" s="428" t="s">
        <v>821</v>
      </c>
      <c r="L202" s="428" t="s">
        <v>821</v>
      </c>
      <c r="M202" s="428" t="s">
        <v>821</v>
      </c>
      <c r="N202" s="428" t="s">
        <v>821</v>
      </c>
      <c r="O202" s="428" t="s">
        <v>821</v>
      </c>
      <c r="P202" s="428" t="s">
        <v>821</v>
      </c>
      <c r="Q202" s="428" t="s">
        <v>821</v>
      </c>
      <c r="R202" s="428" t="s">
        <v>821</v>
      </c>
      <c r="S202" s="431"/>
    </row>
    <row r="203" spans="1:19">
      <c r="B203" s="460"/>
      <c r="C203" s="428" t="s">
        <v>1538</v>
      </c>
      <c r="D203" s="428" t="s">
        <v>1539</v>
      </c>
      <c r="E203" s="428" t="s">
        <v>623</v>
      </c>
      <c r="F203" s="428" t="s">
        <v>1833</v>
      </c>
      <c r="G203" s="428" t="s">
        <v>1541</v>
      </c>
      <c r="H203" s="428" t="s">
        <v>1834</v>
      </c>
      <c r="I203" s="428" t="s">
        <v>821</v>
      </c>
      <c r="J203" s="428" t="s">
        <v>821</v>
      </c>
      <c r="K203" s="428" t="s">
        <v>821</v>
      </c>
      <c r="L203" s="428" t="s">
        <v>821</v>
      </c>
      <c r="M203" s="428" t="s">
        <v>821</v>
      </c>
      <c r="N203" s="428" t="s">
        <v>821</v>
      </c>
      <c r="O203" s="428" t="s">
        <v>821</v>
      </c>
      <c r="P203" s="428" t="s">
        <v>821</v>
      </c>
      <c r="Q203" s="428" t="s">
        <v>821</v>
      </c>
      <c r="R203" s="428" t="s">
        <v>821</v>
      </c>
      <c r="S203" s="431"/>
    </row>
    <row r="204" spans="1:19" ht="27.6">
      <c r="B204" s="460"/>
      <c r="C204" s="428" t="s">
        <v>1814</v>
      </c>
      <c r="D204" s="428" t="s">
        <v>1815</v>
      </c>
      <c r="E204" s="428" t="s">
        <v>781</v>
      </c>
      <c r="F204" s="428" t="s">
        <v>1835</v>
      </c>
      <c r="G204" s="428" t="s">
        <v>1817</v>
      </c>
      <c r="H204" s="428" t="s">
        <v>1836</v>
      </c>
      <c r="I204" s="428" t="s">
        <v>821</v>
      </c>
      <c r="J204" s="428" t="s">
        <v>821</v>
      </c>
      <c r="K204" s="428" t="s">
        <v>821</v>
      </c>
      <c r="L204" s="428" t="s">
        <v>821</v>
      </c>
      <c r="M204" s="428" t="s">
        <v>821</v>
      </c>
      <c r="N204" s="428" t="s">
        <v>821</v>
      </c>
      <c r="O204" s="428" t="s">
        <v>821</v>
      </c>
      <c r="P204" s="428" t="s">
        <v>821</v>
      </c>
      <c r="Q204" s="428" t="s">
        <v>821</v>
      </c>
      <c r="R204" s="428" t="s">
        <v>821</v>
      </c>
      <c r="S204" s="431"/>
    </row>
    <row r="205" spans="1:19">
      <c r="B205" s="460"/>
      <c r="C205" s="428" t="s">
        <v>1563</v>
      </c>
      <c r="D205" s="428" t="s">
        <v>1564</v>
      </c>
      <c r="E205" s="428" t="s">
        <v>775</v>
      </c>
      <c r="F205" s="428" t="s">
        <v>1837</v>
      </c>
      <c r="G205" s="428" t="s">
        <v>1566</v>
      </c>
      <c r="H205" s="428" t="s">
        <v>1838</v>
      </c>
      <c r="I205" s="428" t="s">
        <v>821</v>
      </c>
      <c r="J205" s="428" t="s">
        <v>821</v>
      </c>
      <c r="K205" s="428" t="s">
        <v>821</v>
      </c>
      <c r="L205" s="428" t="s">
        <v>821</v>
      </c>
      <c r="M205" s="428" t="s">
        <v>821</v>
      </c>
      <c r="N205" s="428" t="s">
        <v>821</v>
      </c>
      <c r="O205" s="428" t="s">
        <v>821</v>
      </c>
      <c r="P205" s="428" t="s">
        <v>821</v>
      </c>
      <c r="Q205" s="428" t="s">
        <v>821</v>
      </c>
      <c r="R205" s="428" t="s">
        <v>821</v>
      </c>
      <c r="S205" s="431"/>
    </row>
    <row r="206" spans="1:19">
      <c r="B206" s="460"/>
      <c r="C206" s="428" t="s">
        <v>740</v>
      </c>
      <c r="D206" s="428" t="s">
        <v>620</v>
      </c>
      <c r="E206" s="428" t="s">
        <v>619</v>
      </c>
      <c r="F206" s="428" t="s">
        <v>1839</v>
      </c>
      <c r="G206" s="428" t="s">
        <v>915</v>
      </c>
      <c r="H206" s="428" t="s">
        <v>1840</v>
      </c>
      <c r="I206" s="428" t="s">
        <v>821</v>
      </c>
      <c r="J206" s="428" t="s">
        <v>821</v>
      </c>
      <c r="K206" s="428" t="s">
        <v>821</v>
      </c>
      <c r="L206" s="428" t="s">
        <v>821</v>
      </c>
      <c r="M206" s="428" t="s">
        <v>821</v>
      </c>
      <c r="N206" s="428" t="s">
        <v>821</v>
      </c>
      <c r="O206" s="428" t="s">
        <v>821</v>
      </c>
      <c r="P206" s="428" t="s">
        <v>821</v>
      </c>
      <c r="Q206" s="428" t="s">
        <v>821</v>
      </c>
      <c r="R206" s="428" t="s">
        <v>821</v>
      </c>
      <c r="S206" s="431"/>
    </row>
    <row r="207" spans="1:19">
      <c r="B207" s="460"/>
      <c r="C207" s="428" t="s">
        <v>1797</v>
      </c>
      <c r="D207" s="428" t="s">
        <v>1798</v>
      </c>
      <c r="E207" s="428" t="s">
        <v>619</v>
      </c>
      <c r="F207" s="428" t="s">
        <v>1841</v>
      </c>
      <c r="G207" s="428" t="s">
        <v>1800</v>
      </c>
      <c r="H207" s="428" t="s">
        <v>1842</v>
      </c>
      <c r="I207" s="428" t="s">
        <v>821</v>
      </c>
      <c r="J207" s="428" t="s">
        <v>821</v>
      </c>
      <c r="K207" s="428" t="s">
        <v>821</v>
      </c>
      <c r="L207" s="428" t="s">
        <v>821</v>
      </c>
      <c r="M207" s="428" t="s">
        <v>821</v>
      </c>
      <c r="N207" s="428" t="s">
        <v>821</v>
      </c>
      <c r="O207" s="428" t="s">
        <v>821</v>
      </c>
      <c r="P207" s="428" t="s">
        <v>821</v>
      </c>
      <c r="Q207" s="428" t="s">
        <v>821</v>
      </c>
      <c r="R207" s="428" t="s">
        <v>821</v>
      </c>
      <c r="S207" s="431"/>
    </row>
    <row r="208" spans="1:19" ht="18.600000000000001">
      <c r="B208" s="460"/>
      <c r="C208" s="460"/>
      <c r="D208" s="461"/>
      <c r="E208" s="462"/>
      <c r="F208" s="462"/>
      <c r="G208" s="448" t="s">
        <v>948</v>
      </c>
      <c r="H208" s="468">
        <v>622.09</v>
      </c>
    </row>
    <row r="209" spans="1:19">
      <c r="B209" s="460"/>
      <c r="C209" s="460"/>
      <c r="D209" s="461"/>
      <c r="E209" s="462"/>
      <c r="F209" s="462"/>
      <c r="G209" s="463"/>
    </row>
    <row r="210" spans="1:19" ht="20.399999999999999">
      <c r="A210" s="442"/>
      <c r="B210" s="456">
        <v>88431</v>
      </c>
      <c r="C210" s="456" t="s">
        <v>18</v>
      </c>
      <c r="D210" s="457" t="s">
        <v>196</v>
      </c>
      <c r="E210" s="458" t="s">
        <v>27</v>
      </c>
      <c r="F210" s="458">
        <v>330.82</v>
      </c>
      <c r="G210" s="459">
        <v>19.75</v>
      </c>
      <c r="H210" s="442"/>
    </row>
    <row r="211" spans="1:19" ht="27.6">
      <c r="B211" s="460"/>
      <c r="C211" s="428" t="s">
        <v>821</v>
      </c>
      <c r="D211" s="428" t="s">
        <v>821</v>
      </c>
      <c r="E211" s="428" t="s">
        <v>821</v>
      </c>
      <c r="F211" s="428" t="s">
        <v>821</v>
      </c>
      <c r="G211" s="428" t="s">
        <v>821</v>
      </c>
      <c r="H211" s="428" t="s">
        <v>821</v>
      </c>
      <c r="I211" s="428" t="s">
        <v>1843</v>
      </c>
      <c r="J211" s="428" t="s">
        <v>1844</v>
      </c>
      <c r="K211" s="428" t="s">
        <v>1845</v>
      </c>
      <c r="L211" s="428" t="s">
        <v>1846</v>
      </c>
      <c r="M211" s="428" t="s">
        <v>942</v>
      </c>
      <c r="N211" s="428" t="s">
        <v>943</v>
      </c>
      <c r="O211" s="428" t="s">
        <v>942</v>
      </c>
      <c r="P211" s="428" t="s">
        <v>943</v>
      </c>
      <c r="Q211" s="428" t="s">
        <v>942</v>
      </c>
      <c r="R211" s="428" t="s">
        <v>943</v>
      </c>
      <c r="S211" s="431">
        <v>0</v>
      </c>
    </row>
    <row r="212" spans="1:19" ht="27.6">
      <c r="B212" s="460"/>
      <c r="C212" s="428" t="s">
        <v>1847</v>
      </c>
      <c r="D212" s="428" t="s">
        <v>1848</v>
      </c>
      <c r="E212" s="428" t="s">
        <v>623</v>
      </c>
      <c r="F212" s="428" t="s">
        <v>1849</v>
      </c>
      <c r="G212" s="428" t="s">
        <v>1850</v>
      </c>
      <c r="H212" s="428" t="s">
        <v>1851</v>
      </c>
      <c r="I212" s="428" t="s">
        <v>821</v>
      </c>
      <c r="J212" s="428" t="s">
        <v>821</v>
      </c>
      <c r="K212" s="428" t="s">
        <v>821</v>
      </c>
      <c r="L212" s="428" t="s">
        <v>821</v>
      </c>
      <c r="M212" s="428" t="s">
        <v>821</v>
      </c>
      <c r="N212" s="428" t="s">
        <v>821</v>
      </c>
      <c r="O212" s="428" t="s">
        <v>821</v>
      </c>
      <c r="P212" s="428" t="s">
        <v>821</v>
      </c>
      <c r="Q212" s="428" t="s">
        <v>821</v>
      </c>
      <c r="R212" s="428" t="s">
        <v>821</v>
      </c>
      <c r="S212" s="431"/>
    </row>
    <row r="213" spans="1:19">
      <c r="B213" s="460"/>
      <c r="C213" s="428" t="s">
        <v>1852</v>
      </c>
      <c r="D213" s="428" t="s">
        <v>1853</v>
      </c>
      <c r="E213" s="428" t="s">
        <v>619</v>
      </c>
      <c r="F213" s="428" t="s">
        <v>1854</v>
      </c>
      <c r="G213" s="428" t="s">
        <v>1855</v>
      </c>
      <c r="H213" s="428" t="s">
        <v>1856</v>
      </c>
      <c r="I213" s="428" t="s">
        <v>821</v>
      </c>
      <c r="J213" s="428" t="s">
        <v>821</v>
      </c>
      <c r="K213" s="428" t="s">
        <v>821</v>
      </c>
      <c r="L213" s="428" t="s">
        <v>821</v>
      </c>
      <c r="M213" s="428" t="s">
        <v>821</v>
      </c>
      <c r="N213" s="428" t="s">
        <v>821</v>
      </c>
      <c r="O213" s="428" t="s">
        <v>821</v>
      </c>
      <c r="P213" s="428" t="s">
        <v>821</v>
      </c>
      <c r="Q213" s="428" t="s">
        <v>821</v>
      </c>
      <c r="R213" s="428" t="s">
        <v>821</v>
      </c>
      <c r="S213" s="431"/>
    </row>
    <row r="214" spans="1:19">
      <c r="B214" s="460"/>
      <c r="C214" s="428" t="s">
        <v>740</v>
      </c>
      <c r="D214" s="428" t="s">
        <v>620</v>
      </c>
      <c r="E214" s="428" t="s">
        <v>619</v>
      </c>
      <c r="F214" s="428" t="s">
        <v>1857</v>
      </c>
      <c r="G214" s="428" t="s">
        <v>915</v>
      </c>
      <c r="H214" s="428" t="s">
        <v>1858</v>
      </c>
      <c r="I214" s="428" t="s">
        <v>821</v>
      </c>
      <c r="J214" s="428" t="s">
        <v>821</v>
      </c>
      <c r="K214" s="428" t="s">
        <v>821</v>
      </c>
      <c r="L214" s="428" t="s">
        <v>821</v>
      </c>
      <c r="M214" s="428" t="s">
        <v>821</v>
      </c>
      <c r="N214" s="428" t="s">
        <v>821</v>
      </c>
      <c r="O214" s="428" t="s">
        <v>821</v>
      </c>
      <c r="P214" s="428" t="s">
        <v>821</v>
      </c>
      <c r="Q214" s="428" t="s">
        <v>821</v>
      </c>
      <c r="R214" s="428" t="s">
        <v>821</v>
      </c>
      <c r="S214" s="431"/>
    </row>
    <row r="215" spans="1:19" ht="18.600000000000001">
      <c r="B215" s="460"/>
      <c r="C215" s="460"/>
      <c r="D215" s="464"/>
      <c r="E215" s="462"/>
      <c r="F215" s="462"/>
      <c r="G215" s="448" t="s">
        <v>948</v>
      </c>
      <c r="H215" s="468">
        <v>19.75</v>
      </c>
    </row>
    <row r="216" spans="1:19">
      <c r="B216" s="460"/>
      <c r="C216" s="460"/>
      <c r="D216" s="464"/>
      <c r="E216" s="462"/>
      <c r="F216" s="462"/>
      <c r="G216" s="463"/>
    </row>
    <row r="217" spans="1:19">
      <c r="B217" s="460"/>
      <c r="C217" s="460"/>
      <c r="D217" s="464"/>
      <c r="E217" s="462"/>
      <c r="F217" s="462"/>
      <c r="G217" s="463"/>
    </row>
    <row r="218" spans="1:19">
      <c r="B218" s="460"/>
      <c r="C218" s="460"/>
      <c r="D218" s="464"/>
      <c r="E218" s="462"/>
      <c r="F218" s="462"/>
      <c r="G218" s="463"/>
    </row>
    <row r="219" spans="1:19">
      <c r="B219" s="460"/>
      <c r="C219" s="460"/>
      <c r="D219" s="464"/>
      <c r="E219" s="462"/>
      <c r="F219" s="462"/>
      <c r="G219" s="463"/>
    </row>
    <row r="220" spans="1:19">
      <c r="B220" s="460"/>
      <c r="C220" s="460"/>
      <c r="D220" s="464"/>
      <c r="E220" s="462"/>
      <c r="F220" s="462"/>
      <c r="G220" s="463"/>
    </row>
    <row r="221" spans="1:19">
      <c r="B221" s="460"/>
      <c r="C221" s="460"/>
      <c r="D221" s="464"/>
      <c r="E221" s="462"/>
      <c r="F221" s="462"/>
      <c r="G221" s="463"/>
    </row>
    <row r="222" spans="1:19" ht="30.6">
      <c r="A222" s="442"/>
      <c r="B222" s="456">
        <v>88431</v>
      </c>
      <c r="C222" s="456" t="s">
        <v>18</v>
      </c>
      <c r="D222" s="457" t="s">
        <v>198</v>
      </c>
      <c r="E222" s="458" t="s">
        <v>27</v>
      </c>
      <c r="F222" s="458">
        <v>17.3</v>
      </c>
      <c r="G222" s="459">
        <v>19.75</v>
      </c>
      <c r="H222" s="442"/>
    </row>
    <row r="223" spans="1:19" ht="27.6">
      <c r="B223" s="460"/>
      <c r="C223" s="428" t="s">
        <v>821</v>
      </c>
      <c r="D223" s="428" t="s">
        <v>821</v>
      </c>
      <c r="E223" s="428" t="s">
        <v>821</v>
      </c>
      <c r="F223" s="428" t="s">
        <v>821</v>
      </c>
      <c r="G223" s="428" t="s">
        <v>821</v>
      </c>
      <c r="H223" s="428" t="s">
        <v>821</v>
      </c>
      <c r="I223" s="428" t="s">
        <v>1843</v>
      </c>
      <c r="J223" s="428" t="s">
        <v>1844</v>
      </c>
      <c r="K223" s="428" t="s">
        <v>1845</v>
      </c>
      <c r="L223" s="428" t="s">
        <v>1846</v>
      </c>
      <c r="M223" s="428" t="s">
        <v>942</v>
      </c>
      <c r="N223" s="428" t="s">
        <v>943</v>
      </c>
      <c r="O223" s="428" t="s">
        <v>942</v>
      </c>
      <c r="P223" s="428" t="s">
        <v>943</v>
      </c>
      <c r="Q223" s="428" t="s">
        <v>942</v>
      </c>
      <c r="R223" s="428" t="s">
        <v>943</v>
      </c>
      <c r="S223" s="431">
        <v>0</v>
      </c>
    </row>
    <row r="224" spans="1:19" ht="27.6">
      <c r="B224" s="460"/>
      <c r="C224" s="428" t="s">
        <v>1847</v>
      </c>
      <c r="D224" s="428" t="s">
        <v>1848</v>
      </c>
      <c r="E224" s="428" t="s">
        <v>623</v>
      </c>
      <c r="F224" s="428" t="s">
        <v>1849</v>
      </c>
      <c r="G224" s="428" t="s">
        <v>1850</v>
      </c>
      <c r="H224" s="428" t="s">
        <v>1851</v>
      </c>
      <c r="I224" s="428" t="s">
        <v>821</v>
      </c>
      <c r="J224" s="428" t="s">
        <v>821</v>
      </c>
      <c r="K224" s="428" t="s">
        <v>821</v>
      </c>
      <c r="L224" s="428" t="s">
        <v>821</v>
      </c>
      <c r="M224" s="428" t="s">
        <v>821</v>
      </c>
      <c r="N224" s="428" t="s">
        <v>821</v>
      </c>
      <c r="O224" s="428" t="s">
        <v>821</v>
      </c>
      <c r="P224" s="428" t="s">
        <v>821</v>
      </c>
      <c r="Q224" s="428" t="s">
        <v>821</v>
      </c>
      <c r="R224" s="428" t="s">
        <v>821</v>
      </c>
      <c r="S224" s="431"/>
    </row>
    <row r="225" spans="1:19">
      <c r="B225" s="460"/>
      <c r="C225" s="428" t="s">
        <v>1852</v>
      </c>
      <c r="D225" s="428" t="s">
        <v>1853</v>
      </c>
      <c r="E225" s="428" t="s">
        <v>619</v>
      </c>
      <c r="F225" s="428" t="s">
        <v>1854</v>
      </c>
      <c r="G225" s="428" t="s">
        <v>1855</v>
      </c>
      <c r="H225" s="428" t="s">
        <v>1856</v>
      </c>
      <c r="I225" s="428" t="s">
        <v>821</v>
      </c>
      <c r="J225" s="428" t="s">
        <v>821</v>
      </c>
      <c r="K225" s="428" t="s">
        <v>821</v>
      </c>
      <c r="L225" s="428" t="s">
        <v>821</v>
      </c>
      <c r="M225" s="428" t="s">
        <v>821</v>
      </c>
      <c r="N225" s="428" t="s">
        <v>821</v>
      </c>
      <c r="O225" s="428" t="s">
        <v>821</v>
      </c>
      <c r="P225" s="428" t="s">
        <v>821</v>
      </c>
      <c r="Q225" s="428" t="s">
        <v>821</v>
      </c>
      <c r="R225" s="428" t="s">
        <v>821</v>
      </c>
      <c r="S225" s="431"/>
    </row>
    <row r="226" spans="1:19">
      <c r="B226" s="460"/>
      <c r="C226" s="428" t="s">
        <v>740</v>
      </c>
      <c r="D226" s="428" t="s">
        <v>620</v>
      </c>
      <c r="E226" s="428" t="s">
        <v>619</v>
      </c>
      <c r="F226" s="428" t="s">
        <v>1857</v>
      </c>
      <c r="G226" s="428" t="s">
        <v>915</v>
      </c>
      <c r="H226" s="428" t="s">
        <v>1858</v>
      </c>
      <c r="I226" s="428" t="s">
        <v>821</v>
      </c>
      <c r="J226" s="428" t="s">
        <v>821</v>
      </c>
      <c r="K226" s="428" t="s">
        <v>821</v>
      </c>
      <c r="L226" s="428" t="s">
        <v>821</v>
      </c>
      <c r="M226" s="428" t="s">
        <v>821</v>
      </c>
      <c r="N226" s="428" t="s">
        <v>821</v>
      </c>
      <c r="O226" s="428" t="s">
        <v>821</v>
      </c>
      <c r="P226" s="428" t="s">
        <v>821</v>
      </c>
      <c r="Q226" s="428" t="s">
        <v>821</v>
      </c>
      <c r="R226" s="428" t="s">
        <v>821</v>
      </c>
      <c r="S226" s="431"/>
    </row>
    <row r="227" spans="1:19" ht="18.600000000000001">
      <c r="B227" s="460"/>
      <c r="C227" s="460"/>
      <c r="D227" s="464"/>
      <c r="E227" s="462"/>
      <c r="F227" s="462"/>
      <c r="G227" s="448" t="s">
        <v>948</v>
      </c>
      <c r="H227" s="468">
        <v>19.75</v>
      </c>
    </row>
    <row r="228" spans="1:19">
      <c r="B228" s="460"/>
      <c r="C228" s="460"/>
      <c r="D228" s="464"/>
      <c r="E228" s="462"/>
      <c r="F228" s="462"/>
      <c r="G228" s="463"/>
    </row>
    <row r="229" spans="1:19">
      <c r="B229" s="460"/>
      <c r="C229" s="460"/>
      <c r="D229" s="464"/>
      <c r="E229" s="462"/>
      <c r="F229" s="462"/>
      <c r="G229" s="463"/>
    </row>
    <row r="230" spans="1:19" ht="20.399999999999999">
      <c r="A230" s="442"/>
      <c r="B230" s="456">
        <v>88489</v>
      </c>
      <c r="C230" s="456" t="s">
        <v>18</v>
      </c>
      <c r="D230" s="457" t="s">
        <v>201</v>
      </c>
      <c r="E230" s="458" t="s">
        <v>27</v>
      </c>
      <c r="F230" s="458">
        <v>407.98</v>
      </c>
      <c r="G230" s="459">
        <v>13.71</v>
      </c>
      <c r="H230" s="442"/>
    </row>
    <row r="231" spans="1:19" ht="27.6">
      <c r="B231" s="460"/>
      <c r="C231" s="428" t="s">
        <v>821</v>
      </c>
      <c r="D231" s="428" t="s">
        <v>821</v>
      </c>
      <c r="E231" s="428" t="s">
        <v>821</v>
      </c>
      <c r="F231" s="428" t="s">
        <v>821</v>
      </c>
      <c r="G231" s="428" t="s">
        <v>821</v>
      </c>
      <c r="H231" s="428" t="s">
        <v>821</v>
      </c>
      <c r="I231" s="428" t="s">
        <v>1859</v>
      </c>
      <c r="J231" s="428" t="s">
        <v>1860</v>
      </c>
      <c r="K231" s="428" t="s">
        <v>1077</v>
      </c>
      <c r="L231" s="428" t="s">
        <v>1861</v>
      </c>
      <c r="M231" s="428" t="s">
        <v>942</v>
      </c>
      <c r="N231" s="428" t="s">
        <v>943</v>
      </c>
      <c r="O231" s="428" t="s">
        <v>942</v>
      </c>
      <c r="P231" s="428" t="s">
        <v>943</v>
      </c>
      <c r="Q231" s="428" t="s">
        <v>942</v>
      </c>
      <c r="R231" s="428" t="s">
        <v>943</v>
      </c>
      <c r="S231" s="431">
        <v>0</v>
      </c>
    </row>
    <row r="232" spans="1:19">
      <c r="B232" s="460"/>
      <c r="C232" s="428" t="s">
        <v>1862</v>
      </c>
      <c r="D232" s="428" t="s">
        <v>1863</v>
      </c>
      <c r="E232" s="428" t="s">
        <v>1071</v>
      </c>
      <c r="F232" s="428" t="s">
        <v>1864</v>
      </c>
      <c r="G232" s="428" t="s">
        <v>1865</v>
      </c>
      <c r="H232" s="428" t="s">
        <v>1866</v>
      </c>
      <c r="I232" s="428" t="s">
        <v>821</v>
      </c>
      <c r="J232" s="428" t="s">
        <v>821</v>
      </c>
      <c r="K232" s="428" t="s">
        <v>821</v>
      </c>
      <c r="L232" s="428" t="s">
        <v>821</v>
      </c>
      <c r="M232" s="428" t="s">
        <v>821</v>
      </c>
      <c r="N232" s="428" t="s">
        <v>821</v>
      </c>
      <c r="O232" s="428" t="s">
        <v>821</v>
      </c>
      <c r="P232" s="428" t="s">
        <v>821</v>
      </c>
      <c r="Q232" s="428" t="s">
        <v>821</v>
      </c>
      <c r="R232" s="428" t="s">
        <v>821</v>
      </c>
      <c r="S232" s="431"/>
    </row>
    <row r="233" spans="1:19">
      <c r="B233" s="460"/>
      <c r="C233" s="428" t="s">
        <v>1852</v>
      </c>
      <c r="D233" s="428" t="s">
        <v>1853</v>
      </c>
      <c r="E233" s="428" t="s">
        <v>619</v>
      </c>
      <c r="F233" s="428" t="s">
        <v>1867</v>
      </c>
      <c r="G233" s="428" t="s">
        <v>1855</v>
      </c>
      <c r="H233" s="428" t="s">
        <v>1868</v>
      </c>
      <c r="I233" s="428" t="s">
        <v>821</v>
      </c>
      <c r="J233" s="428" t="s">
        <v>821</v>
      </c>
      <c r="K233" s="428" t="s">
        <v>821</v>
      </c>
      <c r="L233" s="428" t="s">
        <v>821</v>
      </c>
      <c r="M233" s="428" t="s">
        <v>821</v>
      </c>
      <c r="N233" s="428" t="s">
        <v>821</v>
      </c>
      <c r="O233" s="428" t="s">
        <v>821</v>
      </c>
      <c r="P233" s="428" t="s">
        <v>821</v>
      </c>
      <c r="Q233" s="428" t="s">
        <v>821</v>
      </c>
      <c r="R233" s="428" t="s">
        <v>821</v>
      </c>
      <c r="S233" s="431"/>
    </row>
    <row r="234" spans="1:19">
      <c r="B234" s="460"/>
      <c r="C234" s="428" t="s">
        <v>740</v>
      </c>
      <c r="D234" s="428" t="s">
        <v>620</v>
      </c>
      <c r="E234" s="428" t="s">
        <v>619</v>
      </c>
      <c r="F234" s="428" t="s">
        <v>1869</v>
      </c>
      <c r="G234" s="428" t="s">
        <v>915</v>
      </c>
      <c r="H234" s="428" t="s">
        <v>1095</v>
      </c>
      <c r="I234" s="428" t="s">
        <v>821</v>
      </c>
      <c r="J234" s="428" t="s">
        <v>821</v>
      </c>
      <c r="K234" s="428" t="s">
        <v>821</v>
      </c>
      <c r="L234" s="428" t="s">
        <v>821</v>
      </c>
      <c r="M234" s="428" t="s">
        <v>821</v>
      </c>
      <c r="N234" s="428" t="s">
        <v>821</v>
      </c>
      <c r="O234" s="428" t="s">
        <v>821</v>
      </c>
      <c r="P234" s="428" t="s">
        <v>821</v>
      </c>
      <c r="Q234" s="428" t="s">
        <v>821</v>
      </c>
      <c r="R234" s="428" t="s">
        <v>821</v>
      </c>
      <c r="S234" s="431"/>
    </row>
    <row r="235" spans="1:19" ht="18.600000000000001">
      <c r="B235" s="460"/>
      <c r="C235" s="460"/>
      <c r="D235" s="464"/>
      <c r="E235" s="462"/>
      <c r="F235" s="462"/>
      <c r="G235" s="448" t="s">
        <v>948</v>
      </c>
      <c r="H235" s="468">
        <v>13.71</v>
      </c>
    </row>
    <row r="236" spans="1:19">
      <c r="B236" s="460"/>
      <c r="C236" s="460"/>
      <c r="D236" s="464"/>
      <c r="E236" s="462"/>
      <c r="F236" s="462"/>
      <c r="G236" s="463"/>
    </row>
    <row r="237" spans="1:19">
      <c r="B237" s="460"/>
      <c r="C237" s="460"/>
      <c r="D237" s="464"/>
      <c r="E237" s="462"/>
      <c r="F237" s="462"/>
      <c r="G237" s="463"/>
    </row>
    <row r="238" spans="1:19" ht="20.399999999999999">
      <c r="A238" s="442"/>
      <c r="B238" s="456">
        <v>88497</v>
      </c>
      <c r="C238" s="456" t="s">
        <v>18</v>
      </c>
      <c r="D238" s="457" t="s">
        <v>204</v>
      </c>
      <c r="E238" s="458" t="s">
        <v>27</v>
      </c>
      <c r="F238" s="458">
        <v>407.98</v>
      </c>
      <c r="G238" s="459">
        <v>15.52</v>
      </c>
      <c r="H238" s="442"/>
    </row>
    <row r="239" spans="1:19" ht="27.6">
      <c r="B239" s="460"/>
      <c r="C239" s="428" t="s">
        <v>821</v>
      </c>
      <c r="D239" s="428" t="s">
        <v>821</v>
      </c>
      <c r="E239" s="428" t="s">
        <v>821</v>
      </c>
      <c r="F239" s="428" t="s">
        <v>821</v>
      </c>
      <c r="G239" s="428" t="s">
        <v>821</v>
      </c>
      <c r="H239" s="428" t="s">
        <v>821</v>
      </c>
      <c r="I239" s="428" t="s">
        <v>1870</v>
      </c>
      <c r="J239" s="428" t="s">
        <v>1871</v>
      </c>
      <c r="K239" s="428" t="s">
        <v>1872</v>
      </c>
      <c r="L239" s="428" t="s">
        <v>1873</v>
      </c>
      <c r="M239" s="428" t="s">
        <v>942</v>
      </c>
      <c r="N239" s="428" t="s">
        <v>943</v>
      </c>
      <c r="O239" s="428" t="s">
        <v>942</v>
      </c>
      <c r="P239" s="428" t="s">
        <v>943</v>
      </c>
      <c r="Q239" s="428" t="s">
        <v>942</v>
      </c>
      <c r="R239" s="428" t="s">
        <v>943</v>
      </c>
      <c r="S239" s="431">
        <v>0</v>
      </c>
    </row>
    <row r="240" spans="1:19" ht="27.6">
      <c r="B240" s="460"/>
      <c r="C240" s="428" t="s">
        <v>1874</v>
      </c>
      <c r="D240" s="428" t="s">
        <v>1875</v>
      </c>
      <c r="E240" s="428" t="s">
        <v>775</v>
      </c>
      <c r="F240" s="428" t="s">
        <v>1876</v>
      </c>
      <c r="G240" s="428" t="s">
        <v>1707</v>
      </c>
      <c r="H240" s="428" t="s">
        <v>1877</v>
      </c>
      <c r="I240" s="428" t="s">
        <v>821</v>
      </c>
      <c r="J240" s="428" t="s">
        <v>821</v>
      </c>
      <c r="K240" s="428" t="s">
        <v>821</v>
      </c>
      <c r="L240" s="428" t="s">
        <v>821</v>
      </c>
      <c r="M240" s="428" t="s">
        <v>821</v>
      </c>
      <c r="N240" s="428" t="s">
        <v>821</v>
      </c>
      <c r="O240" s="428" t="s">
        <v>821</v>
      </c>
      <c r="P240" s="428" t="s">
        <v>821</v>
      </c>
      <c r="Q240" s="428" t="s">
        <v>821</v>
      </c>
      <c r="R240" s="428" t="s">
        <v>821</v>
      </c>
      <c r="S240" s="431"/>
    </row>
    <row r="241" spans="1:19" ht="27.6">
      <c r="B241" s="460"/>
      <c r="C241" s="428" t="s">
        <v>1878</v>
      </c>
      <c r="D241" s="428" t="s">
        <v>1879</v>
      </c>
      <c r="E241" s="428" t="s">
        <v>623</v>
      </c>
      <c r="F241" s="428" t="s">
        <v>1880</v>
      </c>
      <c r="G241" s="428" t="s">
        <v>1881</v>
      </c>
      <c r="H241" s="428" t="s">
        <v>1882</v>
      </c>
      <c r="I241" s="428" t="s">
        <v>821</v>
      </c>
      <c r="J241" s="428" t="s">
        <v>821</v>
      </c>
      <c r="K241" s="428" t="s">
        <v>821</v>
      </c>
      <c r="L241" s="428" t="s">
        <v>821</v>
      </c>
      <c r="M241" s="428" t="s">
        <v>821</v>
      </c>
      <c r="N241" s="428" t="s">
        <v>821</v>
      </c>
      <c r="O241" s="428" t="s">
        <v>821</v>
      </c>
      <c r="P241" s="428" t="s">
        <v>821</v>
      </c>
      <c r="Q241" s="428" t="s">
        <v>821</v>
      </c>
      <c r="R241" s="428" t="s">
        <v>821</v>
      </c>
      <c r="S241" s="431"/>
    </row>
    <row r="242" spans="1:19">
      <c r="B242" s="460"/>
      <c r="C242" s="428" t="s">
        <v>1852</v>
      </c>
      <c r="D242" s="428" t="s">
        <v>1853</v>
      </c>
      <c r="E242" s="428" t="s">
        <v>619</v>
      </c>
      <c r="F242" s="428" t="s">
        <v>1883</v>
      </c>
      <c r="G242" s="428" t="s">
        <v>1855</v>
      </c>
      <c r="H242" s="428" t="s">
        <v>1884</v>
      </c>
      <c r="I242" s="428" t="s">
        <v>821</v>
      </c>
      <c r="J242" s="428" t="s">
        <v>821</v>
      </c>
      <c r="K242" s="428" t="s">
        <v>821</v>
      </c>
      <c r="L242" s="428" t="s">
        <v>821</v>
      </c>
      <c r="M242" s="428" t="s">
        <v>821</v>
      </c>
      <c r="N242" s="428" t="s">
        <v>821</v>
      </c>
      <c r="O242" s="428" t="s">
        <v>821</v>
      </c>
      <c r="P242" s="428" t="s">
        <v>821</v>
      </c>
      <c r="Q242" s="428" t="s">
        <v>821</v>
      </c>
      <c r="R242" s="428" t="s">
        <v>821</v>
      </c>
      <c r="S242" s="431"/>
    </row>
    <row r="243" spans="1:19">
      <c r="B243" s="460"/>
      <c r="C243" s="428" t="s">
        <v>740</v>
      </c>
      <c r="D243" s="428" t="s">
        <v>620</v>
      </c>
      <c r="E243" s="428" t="s">
        <v>619</v>
      </c>
      <c r="F243" s="428" t="s">
        <v>1885</v>
      </c>
      <c r="G243" s="428" t="s">
        <v>915</v>
      </c>
      <c r="H243" s="428" t="s">
        <v>975</v>
      </c>
      <c r="I243" s="428" t="s">
        <v>821</v>
      </c>
      <c r="J243" s="428" t="s">
        <v>821</v>
      </c>
      <c r="K243" s="428" t="s">
        <v>821</v>
      </c>
      <c r="L243" s="428" t="s">
        <v>821</v>
      </c>
      <c r="M243" s="428" t="s">
        <v>821</v>
      </c>
      <c r="N243" s="428" t="s">
        <v>821</v>
      </c>
      <c r="O243" s="428" t="s">
        <v>821</v>
      </c>
      <c r="P243" s="428" t="s">
        <v>821</v>
      </c>
      <c r="Q243" s="428" t="s">
        <v>821</v>
      </c>
      <c r="R243" s="428" t="s">
        <v>821</v>
      </c>
      <c r="S243" s="431"/>
    </row>
    <row r="244" spans="1:19" ht="18.600000000000001">
      <c r="B244" s="460"/>
      <c r="C244" s="460"/>
      <c r="D244" s="464"/>
      <c r="E244" s="462"/>
      <c r="F244" s="462"/>
      <c r="G244" s="448" t="s">
        <v>948</v>
      </c>
      <c r="H244" s="468">
        <v>15.52</v>
      </c>
    </row>
    <row r="245" spans="1:19">
      <c r="B245" s="460"/>
      <c r="C245" s="460"/>
      <c r="D245" s="464"/>
      <c r="E245" s="462"/>
      <c r="F245" s="462"/>
      <c r="G245" s="463"/>
    </row>
    <row r="246" spans="1:19" ht="20.399999999999999">
      <c r="A246" s="442"/>
      <c r="B246" s="456">
        <v>102200</v>
      </c>
      <c r="C246" s="456" t="s">
        <v>18</v>
      </c>
      <c r="D246" s="457" t="s">
        <v>206</v>
      </c>
      <c r="E246" s="458" t="s">
        <v>27</v>
      </c>
      <c r="F246" s="458">
        <v>28.14</v>
      </c>
      <c r="G246" s="459">
        <v>20.52</v>
      </c>
      <c r="H246" s="442"/>
    </row>
    <row r="247" spans="1:19" ht="27.6">
      <c r="B247" s="460"/>
      <c r="C247" s="428" t="s">
        <v>821</v>
      </c>
      <c r="D247" s="428" t="s">
        <v>821</v>
      </c>
      <c r="E247" s="428" t="s">
        <v>821</v>
      </c>
      <c r="F247" s="428" t="s">
        <v>821</v>
      </c>
      <c r="G247" s="428" t="s">
        <v>821</v>
      </c>
      <c r="H247" s="428" t="s">
        <v>821</v>
      </c>
      <c r="I247" s="428" t="s">
        <v>1886</v>
      </c>
      <c r="J247" s="428" t="s">
        <v>1887</v>
      </c>
      <c r="K247" s="428" t="s">
        <v>1888</v>
      </c>
      <c r="L247" s="428" t="s">
        <v>1889</v>
      </c>
      <c r="M247" s="428" t="s">
        <v>942</v>
      </c>
      <c r="N247" s="428" t="s">
        <v>943</v>
      </c>
      <c r="O247" s="428" t="s">
        <v>942</v>
      </c>
      <c r="P247" s="428" t="s">
        <v>943</v>
      </c>
      <c r="Q247" s="428" t="s">
        <v>942</v>
      </c>
      <c r="R247" s="428" t="s">
        <v>943</v>
      </c>
      <c r="S247" s="431">
        <v>0</v>
      </c>
    </row>
    <row r="248" spans="1:19" ht="27.6">
      <c r="B248" s="460"/>
      <c r="C248" s="428" t="s">
        <v>1874</v>
      </c>
      <c r="D248" s="428" t="s">
        <v>1875</v>
      </c>
      <c r="E248" s="428" t="s">
        <v>775</v>
      </c>
      <c r="F248" s="428" t="s">
        <v>1636</v>
      </c>
      <c r="G248" s="428" t="s">
        <v>1707</v>
      </c>
      <c r="H248" s="428" t="s">
        <v>1890</v>
      </c>
      <c r="I248" s="428" t="s">
        <v>821</v>
      </c>
      <c r="J248" s="428" t="s">
        <v>821</v>
      </c>
      <c r="K248" s="428" t="s">
        <v>821</v>
      </c>
      <c r="L248" s="428" t="s">
        <v>821</v>
      </c>
      <c r="M248" s="428" t="s">
        <v>821</v>
      </c>
      <c r="N248" s="428" t="s">
        <v>821</v>
      </c>
      <c r="O248" s="428" t="s">
        <v>821</v>
      </c>
      <c r="P248" s="428" t="s">
        <v>821</v>
      </c>
      <c r="Q248" s="428" t="s">
        <v>821</v>
      </c>
      <c r="R248" s="428" t="s">
        <v>821</v>
      </c>
      <c r="S248" s="431"/>
    </row>
    <row r="249" spans="1:19">
      <c r="B249" s="460"/>
      <c r="C249" s="428" t="s">
        <v>1891</v>
      </c>
      <c r="D249" s="428" t="s">
        <v>1892</v>
      </c>
      <c r="E249" s="428" t="s">
        <v>623</v>
      </c>
      <c r="F249" s="428" t="s">
        <v>1893</v>
      </c>
      <c r="G249" s="428" t="s">
        <v>1894</v>
      </c>
      <c r="H249" s="428" t="s">
        <v>1895</v>
      </c>
      <c r="I249" s="428" t="s">
        <v>821</v>
      </c>
      <c r="J249" s="428" t="s">
        <v>821</v>
      </c>
      <c r="K249" s="428" t="s">
        <v>821</v>
      </c>
      <c r="L249" s="428" t="s">
        <v>821</v>
      </c>
      <c r="M249" s="428" t="s">
        <v>821</v>
      </c>
      <c r="N249" s="428" t="s">
        <v>821</v>
      </c>
      <c r="O249" s="428" t="s">
        <v>821</v>
      </c>
      <c r="P249" s="428" t="s">
        <v>821</v>
      </c>
      <c r="Q249" s="428" t="s">
        <v>821</v>
      </c>
      <c r="R249" s="428" t="s">
        <v>821</v>
      </c>
      <c r="S249" s="431"/>
    </row>
    <row r="250" spans="1:19">
      <c r="B250" s="460"/>
      <c r="C250" s="428" t="s">
        <v>1852</v>
      </c>
      <c r="D250" s="428" t="s">
        <v>1853</v>
      </c>
      <c r="E250" s="428" t="s">
        <v>619</v>
      </c>
      <c r="F250" s="428" t="s">
        <v>1896</v>
      </c>
      <c r="G250" s="428" t="s">
        <v>1855</v>
      </c>
      <c r="H250" s="428" t="s">
        <v>1897</v>
      </c>
      <c r="I250" s="428" t="s">
        <v>821</v>
      </c>
      <c r="J250" s="428" t="s">
        <v>821</v>
      </c>
      <c r="K250" s="428" t="s">
        <v>821</v>
      </c>
      <c r="L250" s="428" t="s">
        <v>821</v>
      </c>
      <c r="M250" s="428" t="s">
        <v>821</v>
      </c>
      <c r="N250" s="428" t="s">
        <v>821</v>
      </c>
      <c r="O250" s="428" t="s">
        <v>821</v>
      </c>
      <c r="P250" s="428" t="s">
        <v>821</v>
      </c>
      <c r="Q250" s="428" t="s">
        <v>821</v>
      </c>
      <c r="R250" s="428" t="s">
        <v>821</v>
      </c>
      <c r="S250" s="431"/>
    </row>
    <row r="251" spans="1:19" ht="18.600000000000001">
      <c r="B251" s="460"/>
      <c r="C251" s="460"/>
      <c r="D251" s="464"/>
      <c r="E251" s="462"/>
      <c r="F251" s="462"/>
      <c r="G251" s="448" t="s">
        <v>948</v>
      </c>
      <c r="H251" s="468">
        <v>20.52</v>
      </c>
    </row>
    <row r="252" spans="1:19">
      <c r="B252" s="460"/>
      <c r="C252" s="460"/>
      <c r="D252" s="464"/>
      <c r="E252" s="462"/>
      <c r="F252" s="462"/>
      <c r="G252" s="463"/>
    </row>
    <row r="253" spans="1:19">
      <c r="B253" s="460"/>
      <c r="C253" s="460"/>
      <c r="D253" s="464"/>
      <c r="E253" s="462"/>
      <c r="F253" s="462"/>
      <c r="G253" s="463"/>
    </row>
    <row r="254" spans="1:19" ht="20.399999999999999">
      <c r="A254" s="442"/>
      <c r="B254" s="456">
        <v>102219</v>
      </c>
      <c r="C254" s="456" t="s">
        <v>18</v>
      </c>
      <c r="D254" s="457" t="s">
        <v>208</v>
      </c>
      <c r="E254" s="458" t="s">
        <v>27</v>
      </c>
      <c r="F254" s="458">
        <v>28.14</v>
      </c>
      <c r="G254" s="459">
        <v>13.1</v>
      </c>
      <c r="H254" s="442"/>
    </row>
    <row r="255" spans="1:19" ht="27.6">
      <c r="B255" s="460"/>
      <c r="C255" s="428" t="s">
        <v>821</v>
      </c>
      <c r="D255" s="428" t="s">
        <v>821</v>
      </c>
      <c r="E255" s="428" t="s">
        <v>821</v>
      </c>
      <c r="F255" s="428" t="s">
        <v>821</v>
      </c>
      <c r="G255" s="428" t="s">
        <v>821</v>
      </c>
      <c r="H255" s="428" t="s">
        <v>821</v>
      </c>
      <c r="I255" s="428" t="s">
        <v>1898</v>
      </c>
      <c r="J255" s="428" t="s">
        <v>1899</v>
      </c>
      <c r="K255" s="428" t="s">
        <v>968</v>
      </c>
      <c r="L255" s="428" t="s">
        <v>1900</v>
      </c>
      <c r="M255" s="428" t="s">
        <v>942</v>
      </c>
      <c r="N255" s="428" t="s">
        <v>943</v>
      </c>
      <c r="O255" s="428" t="s">
        <v>942</v>
      </c>
      <c r="P255" s="428" t="s">
        <v>943</v>
      </c>
      <c r="Q255" s="428" t="s">
        <v>942</v>
      </c>
      <c r="R255" s="428" t="s">
        <v>943</v>
      </c>
      <c r="S255" s="431">
        <v>0</v>
      </c>
    </row>
    <row r="256" spans="1:19">
      <c r="B256" s="460"/>
      <c r="C256" s="428" t="s">
        <v>1901</v>
      </c>
      <c r="D256" s="428" t="s">
        <v>1902</v>
      </c>
      <c r="E256" s="428" t="s">
        <v>1071</v>
      </c>
      <c r="F256" s="428" t="s">
        <v>1110</v>
      </c>
      <c r="G256" s="428" t="s">
        <v>1903</v>
      </c>
      <c r="H256" s="428" t="s">
        <v>1904</v>
      </c>
      <c r="I256" s="428" t="s">
        <v>821</v>
      </c>
      <c r="J256" s="428" t="s">
        <v>821</v>
      </c>
      <c r="K256" s="428" t="s">
        <v>821</v>
      </c>
      <c r="L256" s="428" t="s">
        <v>821</v>
      </c>
      <c r="M256" s="428" t="s">
        <v>821</v>
      </c>
      <c r="N256" s="428" t="s">
        <v>821</v>
      </c>
      <c r="O256" s="428" t="s">
        <v>821</v>
      </c>
      <c r="P256" s="428" t="s">
        <v>821</v>
      </c>
      <c r="Q256" s="428" t="s">
        <v>821</v>
      </c>
      <c r="R256" s="428" t="s">
        <v>821</v>
      </c>
      <c r="S256" s="431"/>
    </row>
    <row r="257" spans="1:19">
      <c r="B257" s="460"/>
      <c r="C257" s="428" t="s">
        <v>1905</v>
      </c>
      <c r="D257" s="428" t="s">
        <v>1906</v>
      </c>
      <c r="E257" s="428" t="s">
        <v>1071</v>
      </c>
      <c r="F257" s="428" t="s">
        <v>1907</v>
      </c>
      <c r="G257" s="428" t="s">
        <v>1908</v>
      </c>
      <c r="H257" s="428" t="s">
        <v>1909</v>
      </c>
      <c r="I257" s="428" t="s">
        <v>821</v>
      </c>
      <c r="J257" s="428" t="s">
        <v>821</v>
      </c>
      <c r="K257" s="428" t="s">
        <v>821</v>
      </c>
      <c r="L257" s="428" t="s">
        <v>821</v>
      </c>
      <c r="M257" s="428" t="s">
        <v>821</v>
      </c>
      <c r="N257" s="428" t="s">
        <v>821</v>
      </c>
      <c r="O257" s="428" t="s">
        <v>821</v>
      </c>
      <c r="P257" s="428" t="s">
        <v>821</v>
      </c>
      <c r="Q257" s="428" t="s">
        <v>821</v>
      </c>
      <c r="R257" s="428" t="s">
        <v>821</v>
      </c>
      <c r="S257" s="431"/>
    </row>
    <row r="258" spans="1:19">
      <c r="B258" s="460"/>
      <c r="C258" s="428" t="s">
        <v>1852</v>
      </c>
      <c r="D258" s="428" t="s">
        <v>1853</v>
      </c>
      <c r="E258" s="428" t="s">
        <v>619</v>
      </c>
      <c r="F258" s="428" t="s">
        <v>1910</v>
      </c>
      <c r="G258" s="428" t="s">
        <v>1855</v>
      </c>
      <c r="H258" s="428" t="s">
        <v>1911</v>
      </c>
      <c r="I258" s="428" t="s">
        <v>821</v>
      </c>
      <c r="J258" s="428" t="s">
        <v>821</v>
      </c>
      <c r="K258" s="428" t="s">
        <v>821</v>
      </c>
      <c r="L258" s="428" t="s">
        <v>821</v>
      </c>
      <c r="M258" s="428" t="s">
        <v>821</v>
      </c>
      <c r="N258" s="428" t="s">
        <v>821</v>
      </c>
      <c r="O258" s="428" t="s">
        <v>821</v>
      </c>
      <c r="P258" s="428" t="s">
        <v>821</v>
      </c>
      <c r="Q258" s="428" t="s">
        <v>821</v>
      </c>
      <c r="R258" s="428" t="s">
        <v>821</v>
      </c>
      <c r="S258" s="431"/>
    </row>
    <row r="259" spans="1:19" ht="18.600000000000001">
      <c r="B259" s="460"/>
      <c r="C259" s="460"/>
      <c r="D259" s="464"/>
      <c r="E259" s="462"/>
      <c r="F259" s="462"/>
      <c r="G259" s="448" t="s">
        <v>948</v>
      </c>
      <c r="H259" s="468">
        <v>13.1</v>
      </c>
    </row>
    <row r="260" spans="1:19">
      <c r="B260" s="460"/>
      <c r="C260" s="460"/>
      <c r="D260" s="464"/>
      <c r="E260" s="462"/>
      <c r="F260" s="462"/>
      <c r="G260" s="463"/>
    </row>
    <row r="261" spans="1:19">
      <c r="B261" s="460"/>
      <c r="C261" s="460"/>
      <c r="D261" s="464"/>
      <c r="E261" s="462"/>
      <c r="F261" s="462"/>
      <c r="G261" s="463"/>
    </row>
    <row r="262" spans="1:19" ht="30.6">
      <c r="A262" s="442"/>
      <c r="B262" s="456">
        <v>100742</v>
      </c>
      <c r="C262" s="456" t="s">
        <v>18</v>
      </c>
      <c r="D262" s="457" t="s">
        <v>210</v>
      </c>
      <c r="E262" s="458" t="s">
        <v>27</v>
      </c>
      <c r="F262" s="458">
        <v>80.459999999999994</v>
      </c>
      <c r="G262" s="459">
        <v>18.899999999999999</v>
      </c>
      <c r="H262" s="442"/>
    </row>
    <row r="263" spans="1:19" ht="27.6">
      <c r="B263" s="460"/>
      <c r="C263" s="428" t="s">
        <v>821</v>
      </c>
      <c r="D263" s="428" t="s">
        <v>821</v>
      </c>
      <c r="E263" s="428" t="s">
        <v>821</v>
      </c>
      <c r="F263" s="428" t="s">
        <v>821</v>
      </c>
      <c r="G263" s="428" t="s">
        <v>821</v>
      </c>
      <c r="H263" s="428" t="s">
        <v>821</v>
      </c>
      <c r="I263" s="428" t="s">
        <v>1912</v>
      </c>
      <c r="J263" s="428" t="s">
        <v>1913</v>
      </c>
      <c r="K263" s="428" t="s">
        <v>1914</v>
      </c>
      <c r="L263" s="428" t="s">
        <v>1915</v>
      </c>
      <c r="M263" s="428" t="s">
        <v>942</v>
      </c>
      <c r="N263" s="428" t="s">
        <v>943</v>
      </c>
      <c r="O263" s="428" t="s">
        <v>942</v>
      </c>
      <c r="P263" s="428" t="s">
        <v>943</v>
      </c>
      <c r="Q263" s="428" t="s">
        <v>942</v>
      </c>
      <c r="R263" s="428" t="s">
        <v>943</v>
      </c>
      <c r="S263" s="431">
        <v>0</v>
      </c>
    </row>
    <row r="264" spans="1:19">
      <c r="B264" s="460"/>
      <c r="C264" s="428" t="s">
        <v>1901</v>
      </c>
      <c r="D264" s="428" t="s">
        <v>1902</v>
      </c>
      <c r="E264" s="428" t="s">
        <v>1071</v>
      </c>
      <c r="F264" s="428" t="s">
        <v>1916</v>
      </c>
      <c r="G264" s="428" t="s">
        <v>1903</v>
      </c>
      <c r="H264" s="428" t="s">
        <v>1043</v>
      </c>
      <c r="I264" s="428" t="s">
        <v>821</v>
      </c>
      <c r="J264" s="428" t="s">
        <v>821</v>
      </c>
      <c r="K264" s="428" t="s">
        <v>821</v>
      </c>
      <c r="L264" s="428" t="s">
        <v>821</v>
      </c>
      <c r="M264" s="428" t="s">
        <v>821</v>
      </c>
      <c r="N264" s="428" t="s">
        <v>821</v>
      </c>
      <c r="O264" s="428" t="s">
        <v>821</v>
      </c>
      <c r="P264" s="428" t="s">
        <v>821</v>
      </c>
      <c r="Q264" s="428" t="s">
        <v>821</v>
      </c>
      <c r="R264" s="428" t="s">
        <v>821</v>
      </c>
      <c r="S264" s="431"/>
    </row>
    <row r="265" spans="1:19">
      <c r="B265" s="460"/>
      <c r="C265" s="428" t="s">
        <v>1905</v>
      </c>
      <c r="D265" s="428" t="s">
        <v>1906</v>
      </c>
      <c r="E265" s="428" t="s">
        <v>1071</v>
      </c>
      <c r="F265" s="428" t="s">
        <v>1917</v>
      </c>
      <c r="G265" s="428" t="s">
        <v>1908</v>
      </c>
      <c r="H265" s="428" t="s">
        <v>1918</v>
      </c>
      <c r="I265" s="428" t="s">
        <v>821</v>
      </c>
      <c r="J265" s="428" t="s">
        <v>821</v>
      </c>
      <c r="K265" s="428" t="s">
        <v>821</v>
      </c>
      <c r="L265" s="428" t="s">
        <v>821</v>
      </c>
      <c r="M265" s="428" t="s">
        <v>821</v>
      </c>
      <c r="N265" s="428" t="s">
        <v>821</v>
      </c>
      <c r="O265" s="428" t="s">
        <v>821</v>
      </c>
      <c r="P265" s="428" t="s">
        <v>821</v>
      </c>
      <c r="Q265" s="428" t="s">
        <v>821</v>
      </c>
      <c r="R265" s="428" t="s">
        <v>821</v>
      </c>
      <c r="S265" s="431"/>
    </row>
    <row r="266" spans="1:19">
      <c r="B266" s="460"/>
      <c r="C266" s="428" t="s">
        <v>1852</v>
      </c>
      <c r="D266" s="428" t="s">
        <v>1853</v>
      </c>
      <c r="E266" s="428" t="s">
        <v>619</v>
      </c>
      <c r="F266" s="428" t="s">
        <v>1919</v>
      </c>
      <c r="G266" s="428" t="s">
        <v>1855</v>
      </c>
      <c r="H266" s="428" t="s">
        <v>1920</v>
      </c>
      <c r="I266" s="428" t="s">
        <v>821</v>
      </c>
      <c r="J266" s="428" t="s">
        <v>821</v>
      </c>
      <c r="K266" s="428" t="s">
        <v>821</v>
      </c>
      <c r="L266" s="428" t="s">
        <v>821</v>
      </c>
      <c r="M266" s="428" t="s">
        <v>821</v>
      </c>
      <c r="N266" s="428" t="s">
        <v>821</v>
      </c>
      <c r="O266" s="428" t="s">
        <v>821</v>
      </c>
      <c r="P266" s="428" t="s">
        <v>821</v>
      </c>
      <c r="Q266" s="428" t="s">
        <v>821</v>
      </c>
      <c r="R266" s="428" t="s">
        <v>821</v>
      </c>
      <c r="S266" s="431"/>
    </row>
    <row r="267" spans="1:19" ht="18.600000000000001">
      <c r="B267" s="460"/>
      <c r="C267" s="460"/>
      <c r="D267" s="464"/>
      <c r="E267" s="462"/>
      <c r="F267" s="462"/>
      <c r="G267" s="448" t="s">
        <v>948</v>
      </c>
      <c r="H267" s="468">
        <v>18.899999999999999</v>
      </c>
    </row>
    <row r="268" spans="1:19">
      <c r="B268" s="460"/>
      <c r="C268" s="460"/>
      <c r="D268" s="464"/>
      <c r="E268" s="462"/>
      <c r="F268" s="462"/>
      <c r="G268" s="463"/>
    </row>
    <row r="269" spans="1:19">
      <c r="B269" s="460"/>
      <c r="C269" s="460"/>
      <c r="D269" s="464"/>
      <c r="E269" s="462"/>
      <c r="F269" s="462"/>
      <c r="G269" s="463"/>
    </row>
    <row r="270" spans="1:19" ht="20.399999999999999">
      <c r="A270" s="442"/>
      <c r="B270" s="456">
        <v>102500</v>
      </c>
      <c r="C270" s="456" t="s">
        <v>18</v>
      </c>
      <c r="D270" s="457" t="s">
        <v>212</v>
      </c>
      <c r="E270" s="458" t="s">
        <v>112</v>
      </c>
      <c r="F270" s="458">
        <v>58.7</v>
      </c>
      <c r="G270" s="459">
        <v>3.46</v>
      </c>
      <c r="H270" s="442"/>
    </row>
    <row r="271" spans="1:19" ht="27.6">
      <c r="C271" s="428" t="s">
        <v>821</v>
      </c>
      <c r="D271" s="428" t="s">
        <v>821</v>
      </c>
      <c r="E271" s="428" t="s">
        <v>821</v>
      </c>
      <c r="F271" s="428" t="s">
        <v>821</v>
      </c>
      <c r="G271" s="428" t="s">
        <v>821</v>
      </c>
      <c r="H271" s="428" t="s">
        <v>821</v>
      </c>
      <c r="I271" s="428" t="s">
        <v>1921</v>
      </c>
      <c r="J271" s="428" t="s">
        <v>1922</v>
      </c>
      <c r="K271" s="428" t="s">
        <v>1923</v>
      </c>
      <c r="L271" s="428" t="s">
        <v>1924</v>
      </c>
      <c r="M271" s="428" t="s">
        <v>942</v>
      </c>
      <c r="N271" s="428" t="s">
        <v>943</v>
      </c>
      <c r="O271" s="428" t="s">
        <v>942</v>
      </c>
      <c r="P271" s="428" t="s">
        <v>943</v>
      </c>
      <c r="Q271" s="428" t="s">
        <v>942</v>
      </c>
      <c r="R271" s="428" t="s">
        <v>943</v>
      </c>
      <c r="S271" s="431">
        <v>0</v>
      </c>
    </row>
    <row r="272" spans="1:19">
      <c r="C272" s="428" t="s">
        <v>1925</v>
      </c>
      <c r="D272" s="428" t="s">
        <v>1926</v>
      </c>
      <c r="E272" s="428" t="s">
        <v>1071</v>
      </c>
      <c r="F272" s="428" t="s">
        <v>1927</v>
      </c>
      <c r="G272" s="428" t="s">
        <v>1928</v>
      </c>
      <c r="H272" s="428" t="s">
        <v>1929</v>
      </c>
      <c r="I272" s="428" t="s">
        <v>821</v>
      </c>
      <c r="J272" s="428" t="s">
        <v>821</v>
      </c>
      <c r="K272" s="428" t="s">
        <v>821</v>
      </c>
      <c r="L272" s="428" t="s">
        <v>821</v>
      </c>
      <c r="M272" s="428" t="s">
        <v>821</v>
      </c>
      <c r="N272" s="428" t="s">
        <v>821</v>
      </c>
      <c r="O272" s="428" t="s">
        <v>821</v>
      </c>
      <c r="P272" s="428" t="s">
        <v>821</v>
      </c>
      <c r="Q272" s="428" t="s">
        <v>821</v>
      </c>
      <c r="R272" s="428" t="s">
        <v>821</v>
      </c>
      <c r="S272" s="431"/>
    </row>
    <row r="273" spans="3:19">
      <c r="C273" s="428" t="s">
        <v>1930</v>
      </c>
      <c r="D273" s="428" t="s">
        <v>1931</v>
      </c>
      <c r="E273" s="428" t="s">
        <v>775</v>
      </c>
      <c r="F273" s="428" t="s">
        <v>1393</v>
      </c>
      <c r="G273" s="428" t="s">
        <v>1932</v>
      </c>
      <c r="H273" s="428" t="s">
        <v>1933</v>
      </c>
      <c r="I273" s="428" t="s">
        <v>821</v>
      </c>
      <c r="J273" s="428" t="s">
        <v>821</v>
      </c>
      <c r="K273" s="428" t="s">
        <v>821</v>
      </c>
      <c r="L273" s="428" t="s">
        <v>821</v>
      </c>
      <c r="M273" s="428" t="s">
        <v>821</v>
      </c>
      <c r="N273" s="428" t="s">
        <v>821</v>
      </c>
      <c r="O273" s="428" t="s">
        <v>821</v>
      </c>
      <c r="P273" s="428" t="s">
        <v>821</v>
      </c>
      <c r="Q273" s="428" t="s">
        <v>821</v>
      </c>
      <c r="R273" s="428" t="s">
        <v>821</v>
      </c>
      <c r="S273" s="431"/>
    </row>
    <row r="274" spans="3:19">
      <c r="C274" s="428" t="s">
        <v>1852</v>
      </c>
      <c r="D274" s="428" t="s">
        <v>1853</v>
      </c>
      <c r="E274" s="428" t="s">
        <v>619</v>
      </c>
      <c r="F274" s="428" t="s">
        <v>1934</v>
      </c>
      <c r="G274" s="428" t="s">
        <v>1855</v>
      </c>
      <c r="H274" s="428" t="s">
        <v>1935</v>
      </c>
      <c r="I274" s="428" t="s">
        <v>821</v>
      </c>
      <c r="J274" s="428" t="s">
        <v>821</v>
      </c>
      <c r="K274" s="428" t="s">
        <v>821</v>
      </c>
      <c r="L274" s="428" t="s">
        <v>821</v>
      </c>
      <c r="M274" s="428" t="s">
        <v>821</v>
      </c>
      <c r="N274" s="428" t="s">
        <v>821</v>
      </c>
      <c r="O274" s="428" t="s">
        <v>821</v>
      </c>
      <c r="P274" s="428" t="s">
        <v>821</v>
      </c>
      <c r="Q274" s="428" t="s">
        <v>821</v>
      </c>
      <c r="R274" s="428" t="s">
        <v>821</v>
      </c>
      <c r="S274" s="431"/>
    </row>
    <row r="275" spans="3:19">
      <c r="C275" s="428" t="s">
        <v>740</v>
      </c>
      <c r="D275" s="428" t="s">
        <v>620</v>
      </c>
      <c r="E275" s="428" t="s">
        <v>619</v>
      </c>
      <c r="F275" s="428" t="s">
        <v>1936</v>
      </c>
      <c r="G275" s="428" t="s">
        <v>915</v>
      </c>
      <c r="H275" s="428" t="s">
        <v>1133</v>
      </c>
      <c r="I275" s="428" t="s">
        <v>821</v>
      </c>
      <c r="J275" s="428" t="s">
        <v>821</v>
      </c>
      <c r="K275" s="428" t="s">
        <v>821</v>
      </c>
      <c r="L275" s="428" t="s">
        <v>821</v>
      </c>
      <c r="M275" s="428" t="s">
        <v>821</v>
      </c>
      <c r="N275" s="428" t="s">
        <v>821</v>
      </c>
      <c r="O275" s="428" t="s">
        <v>821</v>
      </c>
      <c r="P275" s="428" t="s">
        <v>821</v>
      </c>
      <c r="Q275" s="428" t="s">
        <v>821</v>
      </c>
      <c r="R275" s="428" t="s">
        <v>821</v>
      </c>
      <c r="S275" s="431"/>
    </row>
    <row r="276" spans="3:19" ht="18.600000000000001">
      <c r="G276" s="448" t="s">
        <v>948</v>
      </c>
      <c r="H276" s="468">
        <v>3.46</v>
      </c>
    </row>
    <row r="283" spans="3:19">
      <c r="D283" s="606" t="s">
        <v>907</v>
      </c>
      <c r="E283" s="606"/>
      <c r="F283" s="606"/>
      <c r="G283" s="606"/>
    </row>
    <row r="284" spans="3:19">
      <c r="D284" s="606" t="s">
        <v>908</v>
      </c>
      <c r="E284" s="606"/>
      <c r="F284" s="606"/>
      <c r="G284" s="606"/>
    </row>
    <row r="285" spans="3:19">
      <c r="D285" s="606" t="s">
        <v>909</v>
      </c>
      <c r="E285" s="606"/>
      <c r="F285" s="606"/>
      <c r="G285" s="606"/>
    </row>
    <row r="286" spans="3:19">
      <c r="D286"/>
      <c r="E286"/>
      <c r="F286"/>
      <c r="G286"/>
    </row>
    <row r="287" spans="3:19">
      <c r="D287"/>
      <c r="E287"/>
      <c r="F287"/>
      <c r="G287"/>
    </row>
    <row r="288" spans="3:19">
      <c r="D288"/>
      <c r="E288"/>
      <c r="F288"/>
      <c r="G288"/>
    </row>
    <row r="289" spans="4:7">
      <c r="D289"/>
      <c r="E289"/>
      <c r="F289"/>
      <c r="G289"/>
    </row>
    <row r="290" spans="4:7">
      <c r="D290"/>
      <c r="E290"/>
      <c r="F290"/>
      <c r="G290"/>
    </row>
    <row r="291" spans="4:7">
      <c r="D291"/>
      <c r="E291"/>
      <c r="F291"/>
      <c r="G291"/>
    </row>
    <row r="292" spans="4:7">
      <c r="D292" s="606" t="s">
        <v>3187</v>
      </c>
      <c r="E292" s="606"/>
      <c r="F292" s="606"/>
      <c r="G292" s="606"/>
    </row>
    <row r="293" spans="4:7">
      <c r="D293" s="606" t="s">
        <v>3188</v>
      </c>
      <c r="E293" s="606"/>
      <c r="F293" s="606"/>
      <c r="G293" s="606"/>
    </row>
    <row r="294" spans="4:7">
      <c r="D294" s="606" t="s">
        <v>3189</v>
      </c>
      <c r="E294" s="606"/>
      <c r="F294" s="606"/>
      <c r="G294" s="606"/>
    </row>
  </sheetData>
  <mergeCells count="11">
    <mergeCell ref="D284:G284"/>
    <mergeCell ref="D285:G285"/>
    <mergeCell ref="D292:G292"/>
    <mergeCell ref="D293:G293"/>
    <mergeCell ref="D294:G294"/>
    <mergeCell ref="D283:G283"/>
    <mergeCell ref="A1:B2"/>
    <mergeCell ref="C1:D1"/>
    <mergeCell ref="E1:F1"/>
    <mergeCell ref="C2:D2"/>
    <mergeCell ref="E2:G2"/>
  </mergeCells>
  <pageMargins left="0.511811024" right="0.511811024" top="0.78740157499999996" bottom="0.78740157499999996" header="0.31496062000000002" footer="0.3149606200000000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D694D-8F51-4FD9-AA42-FE8FF22D3EBC}">
  <dimension ref="A1:S596"/>
  <sheetViews>
    <sheetView topLeftCell="A572" zoomScale="85" zoomScaleNormal="85" workbookViewId="0">
      <selection activeCell="D585" sqref="D585:G596"/>
    </sheetView>
  </sheetViews>
  <sheetFormatPr defaultRowHeight="13.8"/>
  <cols>
    <col min="1" max="1" width="8.796875" style="379"/>
    <col min="2" max="2" width="9.59765625" style="379" customWidth="1"/>
    <col min="3" max="3" width="8.796875" style="379"/>
    <col min="4" max="4" width="52.3984375" style="379" customWidth="1"/>
    <col min="5" max="6" width="8.796875" style="379"/>
    <col min="8" max="8" width="10.8984375" style="379" customWidth="1"/>
    <col min="9" max="16384" width="8.796875" style="379"/>
  </cols>
  <sheetData>
    <row r="1" spans="1:19" customFormat="1" ht="33" customHeight="1">
      <c r="A1" s="688" t="s">
        <v>790</v>
      </c>
      <c r="B1" s="688"/>
      <c r="C1" s="608" t="s">
        <v>789</v>
      </c>
      <c r="D1" s="608"/>
      <c r="E1" s="594" t="s">
        <v>792</v>
      </c>
      <c r="F1" s="594"/>
      <c r="G1" s="378" t="s">
        <v>793</v>
      </c>
      <c r="H1" s="306">
        <f>BDI!L33</f>
        <v>0.21655431160823602</v>
      </c>
    </row>
    <row r="2" spans="1:19" customFormat="1" ht="30.6" customHeight="1">
      <c r="A2" s="688"/>
      <c r="B2" s="688"/>
      <c r="C2" s="609" t="s">
        <v>791</v>
      </c>
      <c r="D2" s="609"/>
      <c r="E2" s="607" t="s">
        <v>803</v>
      </c>
      <c r="F2" s="607"/>
      <c r="G2" s="607"/>
      <c r="H2" s="338"/>
    </row>
    <row r="3" spans="1:19" customFormat="1" ht="66">
      <c r="B3" s="413"/>
      <c r="C3" s="434"/>
      <c r="D3" s="316"/>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9" ht="41.4">
      <c r="A4" s="441"/>
      <c r="B4" s="441">
        <v>92986</v>
      </c>
      <c r="C4" s="441" t="s">
        <v>18</v>
      </c>
      <c r="D4" s="441" t="s">
        <v>221</v>
      </c>
      <c r="E4" s="441" t="s">
        <v>112</v>
      </c>
      <c r="F4" s="441"/>
      <c r="G4" s="480" t="s">
        <v>604</v>
      </c>
      <c r="H4" s="480">
        <v>35.020000000000003</v>
      </c>
      <c r="I4" s="441"/>
      <c r="J4" s="441"/>
    </row>
    <row r="5" spans="1:19" ht="27.6">
      <c r="C5" s="428" t="s">
        <v>821</v>
      </c>
      <c r="D5" s="428" t="s">
        <v>821</v>
      </c>
      <c r="E5" s="428" t="s">
        <v>821</v>
      </c>
      <c r="F5" s="428" t="s">
        <v>821</v>
      </c>
      <c r="G5" s="428" t="s">
        <v>821</v>
      </c>
      <c r="H5" s="428" t="s">
        <v>821</v>
      </c>
      <c r="I5" s="428" t="s">
        <v>1923</v>
      </c>
      <c r="J5" s="428" t="s">
        <v>1938</v>
      </c>
      <c r="K5" s="428" t="s">
        <v>1939</v>
      </c>
      <c r="L5" s="428" t="s">
        <v>1940</v>
      </c>
      <c r="M5" s="428" t="s">
        <v>942</v>
      </c>
      <c r="N5" s="428" t="s">
        <v>943</v>
      </c>
      <c r="O5" s="428" t="s">
        <v>942</v>
      </c>
      <c r="P5" s="428" t="s">
        <v>943</v>
      </c>
      <c r="Q5" s="428" t="s">
        <v>942</v>
      </c>
      <c r="R5" s="428" t="s">
        <v>943</v>
      </c>
      <c r="S5" s="431">
        <v>0</v>
      </c>
    </row>
    <row r="6" spans="1:19" ht="55.2">
      <c r="C6" s="428" t="s">
        <v>1941</v>
      </c>
      <c r="D6" s="428" t="s">
        <v>1942</v>
      </c>
      <c r="E6" s="428" t="s">
        <v>781</v>
      </c>
      <c r="F6" s="428" t="s">
        <v>1943</v>
      </c>
      <c r="G6" s="428" t="s">
        <v>1944</v>
      </c>
      <c r="H6" s="428" t="s">
        <v>1945</v>
      </c>
      <c r="I6" s="428" t="s">
        <v>821</v>
      </c>
      <c r="J6" s="428" t="s">
        <v>821</v>
      </c>
      <c r="K6" s="428" t="s">
        <v>821</v>
      </c>
      <c r="L6" s="428" t="s">
        <v>821</v>
      </c>
      <c r="M6" s="428" t="s">
        <v>821</v>
      </c>
      <c r="N6" s="428" t="s">
        <v>821</v>
      </c>
      <c r="O6" s="428" t="s">
        <v>821</v>
      </c>
      <c r="P6" s="428" t="s">
        <v>821</v>
      </c>
      <c r="Q6" s="428" t="s">
        <v>821</v>
      </c>
      <c r="R6" s="428" t="s">
        <v>821</v>
      </c>
      <c r="S6" s="431"/>
    </row>
    <row r="7" spans="1:19" ht="27.6">
      <c r="C7" s="428" t="s">
        <v>1946</v>
      </c>
      <c r="D7" s="428" t="s">
        <v>716</v>
      </c>
      <c r="E7" s="428" t="s">
        <v>775</v>
      </c>
      <c r="F7" s="428" t="s">
        <v>1947</v>
      </c>
      <c r="G7" s="428" t="s">
        <v>1948</v>
      </c>
      <c r="H7" s="428" t="s">
        <v>1352</v>
      </c>
      <c r="I7" s="428" t="s">
        <v>821</v>
      </c>
      <c r="J7" s="428" t="s">
        <v>821</v>
      </c>
      <c r="K7" s="428" t="s">
        <v>821</v>
      </c>
      <c r="L7" s="428" t="s">
        <v>821</v>
      </c>
      <c r="M7" s="428" t="s">
        <v>821</v>
      </c>
      <c r="N7" s="428" t="s">
        <v>821</v>
      </c>
      <c r="O7" s="428" t="s">
        <v>821</v>
      </c>
      <c r="P7" s="428" t="s">
        <v>821</v>
      </c>
      <c r="Q7" s="428" t="s">
        <v>821</v>
      </c>
      <c r="R7" s="428" t="s">
        <v>821</v>
      </c>
      <c r="S7" s="431"/>
    </row>
    <row r="8" spans="1:19" ht="27.6">
      <c r="C8" s="428" t="s">
        <v>661</v>
      </c>
      <c r="D8" s="428" t="s">
        <v>662</v>
      </c>
      <c r="E8" s="428" t="s">
        <v>619</v>
      </c>
      <c r="F8" s="428" t="s">
        <v>1949</v>
      </c>
      <c r="G8" s="428" t="s">
        <v>1950</v>
      </c>
      <c r="H8" s="428" t="s">
        <v>1951</v>
      </c>
      <c r="I8" s="428" t="s">
        <v>821</v>
      </c>
      <c r="J8" s="428" t="s">
        <v>821</v>
      </c>
      <c r="K8" s="428" t="s">
        <v>821</v>
      </c>
      <c r="L8" s="428" t="s">
        <v>821</v>
      </c>
      <c r="M8" s="428" t="s">
        <v>821</v>
      </c>
      <c r="N8" s="428" t="s">
        <v>821</v>
      </c>
      <c r="O8" s="428" t="s">
        <v>821</v>
      </c>
      <c r="P8" s="428" t="s">
        <v>821</v>
      </c>
      <c r="Q8" s="428" t="s">
        <v>821</v>
      </c>
      <c r="R8" s="428" t="s">
        <v>821</v>
      </c>
      <c r="S8" s="431"/>
    </row>
    <row r="9" spans="1:19" ht="27.6">
      <c r="C9" s="428" t="s">
        <v>659</v>
      </c>
      <c r="D9" s="428" t="s">
        <v>660</v>
      </c>
      <c r="E9" s="428" t="s">
        <v>619</v>
      </c>
      <c r="F9" s="428" t="s">
        <v>1949</v>
      </c>
      <c r="G9" s="428" t="s">
        <v>1952</v>
      </c>
      <c r="H9" s="428" t="s">
        <v>1953</v>
      </c>
      <c r="I9" s="428" t="s">
        <v>821</v>
      </c>
      <c r="J9" s="428" t="s">
        <v>821</v>
      </c>
      <c r="K9" s="428" t="s">
        <v>821</v>
      </c>
      <c r="L9" s="428" t="s">
        <v>821</v>
      </c>
      <c r="M9" s="428" t="s">
        <v>821</v>
      </c>
      <c r="N9" s="428" t="s">
        <v>821</v>
      </c>
      <c r="O9" s="428" t="s">
        <v>821</v>
      </c>
      <c r="P9" s="428" t="s">
        <v>821</v>
      </c>
      <c r="Q9" s="428" t="s">
        <v>821</v>
      </c>
      <c r="R9" s="428" t="s">
        <v>821</v>
      </c>
      <c r="S9" s="431"/>
    </row>
    <row r="10" spans="1:19">
      <c r="G10" s="379"/>
    </row>
    <row r="11" spans="1:19">
      <c r="G11" s="379"/>
    </row>
    <row r="12" spans="1:19">
      <c r="G12" s="379"/>
    </row>
    <row r="13" spans="1:19">
      <c r="G13" s="379"/>
    </row>
    <row r="14" spans="1:19">
      <c r="G14" s="379"/>
    </row>
    <row r="15" spans="1:19" ht="41.4">
      <c r="A15" s="441"/>
      <c r="B15" s="441">
        <v>92984</v>
      </c>
      <c r="C15" s="441" t="s">
        <v>18</v>
      </c>
      <c r="D15" s="441" t="s">
        <v>223</v>
      </c>
      <c r="E15" s="441" t="s">
        <v>112</v>
      </c>
      <c r="F15" s="441"/>
      <c r="G15" s="480" t="s">
        <v>604</v>
      </c>
      <c r="H15" s="480">
        <v>25.79</v>
      </c>
      <c r="I15" s="441"/>
      <c r="J15" s="441"/>
    </row>
    <row r="16" spans="1:19" ht="27.6">
      <c r="C16" s="428" t="s">
        <v>821</v>
      </c>
      <c r="D16" s="428" t="s">
        <v>821</v>
      </c>
      <c r="E16" s="428" t="s">
        <v>821</v>
      </c>
      <c r="F16" s="428" t="s">
        <v>821</v>
      </c>
      <c r="G16" s="428" t="s">
        <v>821</v>
      </c>
      <c r="H16" s="428" t="s">
        <v>821</v>
      </c>
      <c r="I16" s="428" t="s">
        <v>1156</v>
      </c>
      <c r="J16" s="428" t="s">
        <v>1954</v>
      </c>
      <c r="K16" s="428" t="s">
        <v>1955</v>
      </c>
      <c r="L16" s="428" t="s">
        <v>1956</v>
      </c>
      <c r="M16" s="428" t="s">
        <v>942</v>
      </c>
      <c r="N16" s="428" t="s">
        <v>943</v>
      </c>
      <c r="O16" s="428" t="s">
        <v>942</v>
      </c>
      <c r="P16" s="428" t="s">
        <v>943</v>
      </c>
      <c r="Q16" s="428" t="s">
        <v>942</v>
      </c>
      <c r="R16" s="428" t="s">
        <v>943</v>
      </c>
      <c r="S16" s="431">
        <v>0</v>
      </c>
    </row>
    <row r="17" spans="1:19" ht="55.2">
      <c r="C17" s="428" t="s">
        <v>1957</v>
      </c>
      <c r="D17" s="428" t="s">
        <v>1958</v>
      </c>
      <c r="E17" s="428" t="s">
        <v>781</v>
      </c>
      <c r="F17" s="428" t="s">
        <v>1943</v>
      </c>
      <c r="G17" s="428" t="s">
        <v>1959</v>
      </c>
      <c r="H17" s="428" t="s">
        <v>1960</v>
      </c>
      <c r="I17" s="428" t="s">
        <v>821</v>
      </c>
      <c r="J17" s="428" t="s">
        <v>821</v>
      </c>
      <c r="K17" s="428" t="s">
        <v>821</v>
      </c>
      <c r="L17" s="428" t="s">
        <v>821</v>
      </c>
      <c r="M17" s="428" t="s">
        <v>821</v>
      </c>
      <c r="N17" s="428" t="s">
        <v>821</v>
      </c>
      <c r="O17" s="428" t="s">
        <v>821</v>
      </c>
      <c r="P17" s="428" t="s">
        <v>821</v>
      </c>
      <c r="Q17" s="428" t="s">
        <v>821</v>
      </c>
      <c r="R17" s="428" t="s">
        <v>821</v>
      </c>
      <c r="S17" s="431"/>
    </row>
    <row r="18" spans="1:19" ht="27.6">
      <c r="C18" s="428" t="s">
        <v>1946</v>
      </c>
      <c r="D18" s="428" t="s">
        <v>716</v>
      </c>
      <c r="E18" s="428" t="s">
        <v>775</v>
      </c>
      <c r="F18" s="428" t="s">
        <v>1947</v>
      </c>
      <c r="G18" s="428" t="s">
        <v>1948</v>
      </c>
      <c r="H18" s="428" t="s">
        <v>1352</v>
      </c>
      <c r="I18" s="428" t="s">
        <v>821</v>
      </c>
      <c r="J18" s="428" t="s">
        <v>821</v>
      </c>
      <c r="K18" s="428" t="s">
        <v>821</v>
      </c>
      <c r="L18" s="428" t="s">
        <v>821</v>
      </c>
      <c r="M18" s="428" t="s">
        <v>821</v>
      </c>
      <c r="N18" s="428" t="s">
        <v>821</v>
      </c>
      <c r="O18" s="428" t="s">
        <v>821</v>
      </c>
      <c r="P18" s="428" t="s">
        <v>821</v>
      </c>
      <c r="Q18" s="428" t="s">
        <v>821</v>
      </c>
      <c r="R18" s="428" t="s">
        <v>821</v>
      </c>
      <c r="S18" s="431"/>
    </row>
    <row r="19" spans="1:19" ht="27.6">
      <c r="C19" s="428" t="s">
        <v>661</v>
      </c>
      <c r="D19" s="428" t="s">
        <v>662</v>
      </c>
      <c r="E19" s="428" t="s">
        <v>619</v>
      </c>
      <c r="F19" s="428" t="s">
        <v>1961</v>
      </c>
      <c r="G19" s="428" t="s">
        <v>1950</v>
      </c>
      <c r="H19" s="428" t="s">
        <v>1141</v>
      </c>
      <c r="I19" s="428" t="s">
        <v>821</v>
      </c>
      <c r="J19" s="428" t="s">
        <v>821</v>
      </c>
      <c r="K19" s="428" t="s">
        <v>821</v>
      </c>
      <c r="L19" s="428" t="s">
        <v>821</v>
      </c>
      <c r="M19" s="428" t="s">
        <v>821</v>
      </c>
      <c r="N19" s="428" t="s">
        <v>821</v>
      </c>
      <c r="O19" s="428" t="s">
        <v>821</v>
      </c>
      <c r="P19" s="428" t="s">
        <v>821</v>
      </c>
      <c r="Q19" s="428" t="s">
        <v>821</v>
      </c>
      <c r="R19" s="428" t="s">
        <v>821</v>
      </c>
      <c r="S19" s="431"/>
    </row>
    <row r="20" spans="1:19" ht="27.6">
      <c r="C20" s="428" t="s">
        <v>659</v>
      </c>
      <c r="D20" s="428" t="s">
        <v>660</v>
      </c>
      <c r="E20" s="428" t="s">
        <v>619</v>
      </c>
      <c r="F20" s="428" t="s">
        <v>1961</v>
      </c>
      <c r="G20" s="428" t="s">
        <v>1952</v>
      </c>
      <c r="H20" s="428" t="s">
        <v>1962</v>
      </c>
      <c r="I20" s="428" t="s">
        <v>821</v>
      </c>
      <c r="J20" s="428" t="s">
        <v>821</v>
      </c>
      <c r="K20" s="428" t="s">
        <v>821</v>
      </c>
      <c r="L20" s="428" t="s">
        <v>821</v>
      </c>
      <c r="M20" s="428" t="s">
        <v>821</v>
      </c>
      <c r="N20" s="428" t="s">
        <v>821</v>
      </c>
      <c r="O20" s="428" t="s">
        <v>821</v>
      </c>
      <c r="P20" s="428" t="s">
        <v>821</v>
      </c>
      <c r="Q20" s="428" t="s">
        <v>821</v>
      </c>
      <c r="R20" s="428" t="s">
        <v>821</v>
      </c>
      <c r="S20" s="431"/>
    </row>
    <row r="21" spans="1:19">
      <c r="G21" s="379"/>
    </row>
    <row r="22" spans="1:19">
      <c r="G22" s="379"/>
    </row>
    <row r="23" spans="1:19">
      <c r="G23" s="379"/>
    </row>
    <row r="24" spans="1:19">
      <c r="G24" s="379"/>
    </row>
    <row r="25" spans="1:19">
      <c r="G25" s="379"/>
    </row>
    <row r="26" spans="1:19">
      <c r="G26" s="379"/>
    </row>
    <row r="27" spans="1:19" ht="41.4">
      <c r="A27" s="441"/>
      <c r="B27" s="441">
        <v>92981</v>
      </c>
      <c r="C27" s="441" t="s">
        <v>18</v>
      </c>
      <c r="D27" s="441" t="s">
        <v>225</v>
      </c>
      <c r="E27" s="441" t="s">
        <v>112</v>
      </c>
      <c r="F27" s="441"/>
      <c r="G27" s="480" t="s">
        <v>604</v>
      </c>
      <c r="H27" s="480">
        <v>14.88</v>
      </c>
      <c r="I27" s="441"/>
      <c r="J27" s="441"/>
    </row>
    <row r="28" spans="1:19" ht="27.6">
      <c r="C28" s="428" t="s">
        <v>821</v>
      </c>
      <c r="D28" s="428" t="s">
        <v>821</v>
      </c>
      <c r="E28" s="428" t="s">
        <v>821</v>
      </c>
      <c r="F28" s="428" t="s">
        <v>821</v>
      </c>
      <c r="G28" s="428" t="s">
        <v>821</v>
      </c>
      <c r="H28" s="428" t="s">
        <v>821</v>
      </c>
      <c r="I28" s="428" t="s">
        <v>1963</v>
      </c>
      <c r="J28" s="428" t="s">
        <v>1964</v>
      </c>
      <c r="K28" s="428" t="s">
        <v>1965</v>
      </c>
      <c r="L28" s="428" t="s">
        <v>1966</v>
      </c>
      <c r="M28" s="428" t="s">
        <v>942</v>
      </c>
      <c r="N28" s="428" t="s">
        <v>943</v>
      </c>
      <c r="O28" s="428" t="s">
        <v>942</v>
      </c>
      <c r="P28" s="428" t="s">
        <v>943</v>
      </c>
      <c r="Q28" s="428" t="s">
        <v>942</v>
      </c>
      <c r="R28" s="428" t="s">
        <v>943</v>
      </c>
      <c r="S28" s="431">
        <v>0</v>
      </c>
    </row>
    <row r="29" spans="1:19" ht="41.4">
      <c r="C29" s="428" t="s">
        <v>1967</v>
      </c>
      <c r="D29" s="428" t="s">
        <v>1968</v>
      </c>
      <c r="E29" s="428" t="s">
        <v>781</v>
      </c>
      <c r="F29" s="428" t="s">
        <v>1969</v>
      </c>
      <c r="G29" s="428" t="s">
        <v>1970</v>
      </c>
      <c r="H29" s="428" t="s">
        <v>1971</v>
      </c>
      <c r="I29" s="428" t="s">
        <v>821</v>
      </c>
      <c r="J29" s="428" t="s">
        <v>821</v>
      </c>
      <c r="K29" s="428" t="s">
        <v>821</v>
      </c>
      <c r="L29" s="428" t="s">
        <v>821</v>
      </c>
      <c r="M29" s="428" t="s">
        <v>821</v>
      </c>
      <c r="N29" s="428" t="s">
        <v>821</v>
      </c>
      <c r="O29" s="428" t="s">
        <v>821</v>
      </c>
      <c r="P29" s="428" t="s">
        <v>821</v>
      </c>
      <c r="Q29" s="428" t="s">
        <v>821</v>
      </c>
      <c r="R29" s="428" t="s">
        <v>821</v>
      </c>
      <c r="S29" s="431"/>
    </row>
    <row r="30" spans="1:19" ht="27.6">
      <c r="C30" s="428" t="s">
        <v>1946</v>
      </c>
      <c r="D30" s="428" t="s">
        <v>716</v>
      </c>
      <c r="E30" s="428" t="s">
        <v>775</v>
      </c>
      <c r="F30" s="428" t="s">
        <v>1972</v>
      </c>
      <c r="G30" s="428" t="s">
        <v>1948</v>
      </c>
      <c r="H30" s="428" t="s">
        <v>1352</v>
      </c>
      <c r="I30" s="428" t="s">
        <v>821</v>
      </c>
      <c r="J30" s="428" t="s">
        <v>821</v>
      </c>
      <c r="K30" s="428" t="s">
        <v>821</v>
      </c>
      <c r="L30" s="428" t="s">
        <v>821</v>
      </c>
      <c r="M30" s="428" t="s">
        <v>821</v>
      </c>
      <c r="N30" s="428" t="s">
        <v>821</v>
      </c>
      <c r="O30" s="428" t="s">
        <v>821</v>
      </c>
      <c r="P30" s="428" t="s">
        <v>821</v>
      </c>
      <c r="Q30" s="428" t="s">
        <v>821</v>
      </c>
      <c r="R30" s="428" t="s">
        <v>821</v>
      </c>
      <c r="S30" s="431"/>
    </row>
    <row r="31" spans="1:19" ht="27.6">
      <c r="C31" s="428" t="s">
        <v>661</v>
      </c>
      <c r="D31" s="428" t="s">
        <v>662</v>
      </c>
      <c r="E31" s="428" t="s">
        <v>619</v>
      </c>
      <c r="F31" s="428" t="s">
        <v>1973</v>
      </c>
      <c r="G31" s="428" t="s">
        <v>1950</v>
      </c>
      <c r="H31" s="428" t="s">
        <v>1043</v>
      </c>
      <c r="I31" s="428" t="s">
        <v>821</v>
      </c>
      <c r="J31" s="428" t="s">
        <v>821</v>
      </c>
      <c r="K31" s="428" t="s">
        <v>821</v>
      </c>
      <c r="L31" s="428" t="s">
        <v>821</v>
      </c>
      <c r="M31" s="428" t="s">
        <v>821</v>
      </c>
      <c r="N31" s="428" t="s">
        <v>821</v>
      </c>
      <c r="O31" s="428" t="s">
        <v>821</v>
      </c>
      <c r="P31" s="428" t="s">
        <v>821</v>
      </c>
      <c r="Q31" s="428" t="s">
        <v>821</v>
      </c>
      <c r="R31" s="428" t="s">
        <v>821</v>
      </c>
      <c r="S31" s="431"/>
    </row>
    <row r="32" spans="1:19" ht="27.6">
      <c r="C32" s="428" t="s">
        <v>659</v>
      </c>
      <c r="D32" s="428" t="s">
        <v>660</v>
      </c>
      <c r="E32" s="428" t="s">
        <v>619</v>
      </c>
      <c r="F32" s="428" t="s">
        <v>1973</v>
      </c>
      <c r="G32" s="428" t="s">
        <v>1952</v>
      </c>
      <c r="H32" s="428" t="s">
        <v>1302</v>
      </c>
      <c r="I32" s="428" t="s">
        <v>821</v>
      </c>
      <c r="J32" s="428" t="s">
        <v>821</v>
      </c>
      <c r="K32" s="428" t="s">
        <v>821</v>
      </c>
      <c r="L32" s="428" t="s">
        <v>821</v>
      </c>
      <c r="M32" s="428" t="s">
        <v>821</v>
      </c>
      <c r="N32" s="428" t="s">
        <v>821</v>
      </c>
      <c r="O32" s="428" t="s">
        <v>821</v>
      </c>
      <c r="P32" s="428" t="s">
        <v>821</v>
      </c>
      <c r="Q32" s="428" t="s">
        <v>821</v>
      </c>
      <c r="R32" s="428" t="s">
        <v>821</v>
      </c>
      <c r="S32" s="431"/>
    </row>
    <row r="33" spans="1:19">
      <c r="G33" s="379"/>
    </row>
    <row r="34" spans="1:19">
      <c r="G34" s="379"/>
    </row>
    <row r="35" spans="1:19">
      <c r="G35" s="379"/>
    </row>
    <row r="36" spans="1:19">
      <c r="G36" s="379"/>
    </row>
    <row r="37" spans="1:19">
      <c r="G37" s="379"/>
    </row>
    <row r="38" spans="1:19" ht="41.4">
      <c r="A38" s="441"/>
      <c r="B38" s="441">
        <v>92979</v>
      </c>
      <c r="C38" s="441" t="s">
        <v>18</v>
      </c>
      <c r="D38" s="441" t="s">
        <v>227</v>
      </c>
      <c r="E38" s="441" t="s">
        <v>112</v>
      </c>
      <c r="F38" s="441"/>
      <c r="G38" s="480" t="s">
        <v>604</v>
      </c>
      <c r="H38" s="480">
        <v>9.68</v>
      </c>
      <c r="I38" s="441"/>
      <c r="J38" s="441"/>
    </row>
    <row r="39" spans="1:19" ht="27.6">
      <c r="C39" s="428" t="s">
        <v>821</v>
      </c>
      <c r="D39" s="428" t="s">
        <v>821</v>
      </c>
      <c r="E39" s="428" t="s">
        <v>821</v>
      </c>
      <c r="F39" s="428" t="s">
        <v>821</v>
      </c>
      <c r="G39" s="428" t="s">
        <v>821</v>
      </c>
      <c r="H39" s="428" t="s">
        <v>821</v>
      </c>
      <c r="I39" s="428" t="s">
        <v>1974</v>
      </c>
      <c r="J39" s="428" t="s">
        <v>1975</v>
      </c>
      <c r="K39" s="428" t="s">
        <v>1976</v>
      </c>
      <c r="L39" s="428" t="s">
        <v>1977</v>
      </c>
      <c r="M39" s="428" t="s">
        <v>942</v>
      </c>
      <c r="N39" s="428" t="s">
        <v>943</v>
      </c>
      <c r="O39" s="428" t="s">
        <v>942</v>
      </c>
      <c r="P39" s="428" t="s">
        <v>943</v>
      </c>
      <c r="Q39" s="428" t="s">
        <v>942</v>
      </c>
      <c r="R39" s="428" t="s">
        <v>943</v>
      </c>
      <c r="S39" s="431">
        <v>0</v>
      </c>
    </row>
    <row r="40" spans="1:19" ht="41.4">
      <c r="C40" s="428" t="s">
        <v>1978</v>
      </c>
      <c r="D40" s="428" t="s">
        <v>1979</v>
      </c>
      <c r="E40" s="428" t="s">
        <v>781</v>
      </c>
      <c r="F40" s="428" t="s">
        <v>1969</v>
      </c>
      <c r="G40" s="428" t="s">
        <v>1980</v>
      </c>
      <c r="H40" s="428" t="s">
        <v>1981</v>
      </c>
      <c r="I40" s="428" t="s">
        <v>821</v>
      </c>
      <c r="J40" s="428" t="s">
        <v>821</v>
      </c>
      <c r="K40" s="428" t="s">
        <v>821</v>
      </c>
      <c r="L40" s="428" t="s">
        <v>821</v>
      </c>
      <c r="M40" s="428" t="s">
        <v>821</v>
      </c>
      <c r="N40" s="428" t="s">
        <v>821</v>
      </c>
      <c r="O40" s="428" t="s">
        <v>821</v>
      </c>
      <c r="P40" s="428" t="s">
        <v>821</v>
      </c>
      <c r="Q40" s="428" t="s">
        <v>821</v>
      </c>
      <c r="R40" s="428" t="s">
        <v>821</v>
      </c>
      <c r="S40" s="431"/>
    </row>
    <row r="41" spans="1:19" ht="27.6">
      <c r="C41" s="428" t="s">
        <v>1946</v>
      </c>
      <c r="D41" s="428" t="s">
        <v>716</v>
      </c>
      <c r="E41" s="428" t="s">
        <v>775</v>
      </c>
      <c r="F41" s="428" t="s">
        <v>1972</v>
      </c>
      <c r="G41" s="428" t="s">
        <v>1948</v>
      </c>
      <c r="H41" s="428" t="s">
        <v>1352</v>
      </c>
      <c r="I41" s="428" t="s">
        <v>821</v>
      </c>
      <c r="J41" s="428" t="s">
        <v>821</v>
      </c>
      <c r="K41" s="428" t="s">
        <v>821</v>
      </c>
      <c r="L41" s="428" t="s">
        <v>821</v>
      </c>
      <c r="M41" s="428" t="s">
        <v>821</v>
      </c>
      <c r="N41" s="428" t="s">
        <v>821</v>
      </c>
      <c r="O41" s="428" t="s">
        <v>821</v>
      </c>
      <c r="P41" s="428" t="s">
        <v>821</v>
      </c>
      <c r="Q41" s="428" t="s">
        <v>821</v>
      </c>
      <c r="R41" s="428" t="s">
        <v>821</v>
      </c>
      <c r="S41" s="431"/>
    </row>
    <row r="42" spans="1:19" ht="27.6">
      <c r="C42" s="428" t="s">
        <v>661</v>
      </c>
      <c r="D42" s="428" t="s">
        <v>662</v>
      </c>
      <c r="E42" s="428" t="s">
        <v>619</v>
      </c>
      <c r="F42" s="428" t="s">
        <v>1947</v>
      </c>
      <c r="G42" s="428" t="s">
        <v>1950</v>
      </c>
      <c r="H42" s="428" t="s">
        <v>1642</v>
      </c>
      <c r="I42" s="428" t="s">
        <v>821</v>
      </c>
      <c r="J42" s="428" t="s">
        <v>821</v>
      </c>
      <c r="K42" s="428" t="s">
        <v>821</v>
      </c>
      <c r="L42" s="428" t="s">
        <v>821</v>
      </c>
      <c r="M42" s="428" t="s">
        <v>821</v>
      </c>
      <c r="N42" s="428" t="s">
        <v>821</v>
      </c>
      <c r="O42" s="428" t="s">
        <v>821</v>
      </c>
      <c r="P42" s="428" t="s">
        <v>821</v>
      </c>
      <c r="Q42" s="428" t="s">
        <v>821</v>
      </c>
      <c r="R42" s="428" t="s">
        <v>821</v>
      </c>
      <c r="S42" s="431"/>
    </row>
    <row r="43" spans="1:19" ht="27.6">
      <c r="C43" s="428" t="s">
        <v>659</v>
      </c>
      <c r="D43" s="428" t="s">
        <v>660</v>
      </c>
      <c r="E43" s="428" t="s">
        <v>619</v>
      </c>
      <c r="F43" s="428" t="s">
        <v>1947</v>
      </c>
      <c r="G43" s="428" t="s">
        <v>1952</v>
      </c>
      <c r="H43" s="428" t="s">
        <v>1029</v>
      </c>
      <c r="I43" s="428" t="s">
        <v>821</v>
      </c>
      <c r="J43" s="428" t="s">
        <v>821</v>
      </c>
      <c r="K43" s="428" t="s">
        <v>821</v>
      </c>
      <c r="L43" s="428" t="s">
        <v>821</v>
      </c>
      <c r="M43" s="428" t="s">
        <v>821</v>
      </c>
      <c r="N43" s="428" t="s">
        <v>821</v>
      </c>
      <c r="O43" s="428" t="s">
        <v>821</v>
      </c>
      <c r="P43" s="428" t="s">
        <v>821</v>
      </c>
      <c r="Q43" s="428" t="s">
        <v>821</v>
      </c>
      <c r="R43" s="428" t="s">
        <v>821</v>
      </c>
      <c r="S43" s="431"/>
    </row>
    <row r="44" spans="1:19">
      <c r="G44" s="379"/>
    </row>
    <row r="45" spans="1:19">
      <c r="G45" s="379"/>
    </row>
    <row r="46" spans="1:19">
      <c r="G46" s="379"/>
    </row>
    <row r="47" spans="1:19">
      <c r="G47" s="379"/>
    </row>
    <row r="48" spans="1:19">
      <c r="G48" s="379"/>
    </row>
    <row r="49" spans="1:19" ht="41.4">
      <c r="A49" s="441"/>
      <c r="B49" s="441">
        <v>91930</v>
      </c>
      <c r="C49" s="441" t="s">
        <v>18</v>
      </c>
      <c r="D49" s="441" t="s">
        <v>229</v>
      </c>
      <c r="E49" s="441" t="s">
        <v>112</v>
      </c>
      <c r="F49" s="441"/>
      <c r="G49" s="480" t="s">
        <v>604</v>
      </c>
      <c r="H49" s="480">
        <v>8.3000000000000007</v>
      </c>
      <c r="I49" s="441"/>
      <c r="J49" s="441"/>
    </row>
    <row r="50" spans="1:19" ht="27.6">
      <c r="C50" s="428" t="s">
        <v>821</v>
      </c>
      <c r="D50" s="428" t="s">
        <v>821</v>
      </c>
      <c r="E50" s="428" t="s">
        <v>821</v>
      </c>
      <c r="F50" s="428" t="s">
        <v>821</v>
      </c>
      <c r="G50" s="428" t="s">
        <v>821</v>
      </c>
      <c r="H50" s="428" t="s">
        <v>821</v>
      </c>
      <c r="I50" s="428" t="s">
        <v>1707</v>
      </c>
      <c r="J50" s="428" t="s">
        <v>1982</v>
      </c>
      <c r="K50" s="428" t="s">
        <v>1983</v>
      </c>
      <c r="L50" s="428" t="s">
        <v>1984</v>
      </c>
      <c r="M50" s="428" t="s">
        <v>942</v>
      </c>
      <c r="N50" s="428" t="s">
        <v>943</v>
      </c>
      <c r="O50" s="428" t="s">
        <v>942</v>
      </c>
      <c r="P50" s="428" t="s">
        <v>943</v>
      </c>
      <c r="Q50" s="428" t="s">
        <v>942</v>
      </c>
      <c r="R50" s="428" t="s">
        <v>943</v>
      </c>
      <c r="S50" s="431">
        <v>0</v>
      </c>
    </row>
    <row r="51" spans="1:19" ht="41.4">
      <c r="C51" s="428" t="s">
        <v>1985</v>
      </c>
      <c r="D51" s="428" t="s">
        <v>1986</v>
      </c>
      <c r="E51" s="428" t="s">
        <v>781</v>
      </c>
      <c r="F51" s="428" t="s">
        <v>1375</v>
      </c>
      <c r="G51" s="428" t="s">
        <v>1987</v>
      </c>
      <c r="H51" s="428" t="s">
        <v>1988</v>
      </c>
      <c r="I51" s="428" t="s">
        <v>821</v>
      </c>
      <c r="J51" s="428" t="s">
        <v>821</v>
      </c>
      <c r="K51" s="428" t="s">
        <v>821</v>
      </c>
      <c r="L51" s="428" t="s">
        <v>821</v>
      </c>
      <c r="M51" s="428" t="s">
        <v>821</v>
      </c>
      <c r="N51" s="428" t="s">
        <v>821</v>
      </c>
      <c r="O51" s="428" t="s">
        <v>821</v>
      </c>
      <c r="P51" s="428" t="s">
        <v>821</v>
      </c>
      <c r="Q51" s="428" t="s">
        <v>821</v>
      </c>
      <c r="R51" s="428" t="s">
        <v>821</v>
      </c>
      <c r="S51" s="431"/>
    </row>
    <row r="52" spans="1:19" ht="27.6">
      <c r="C52" s="428" t="s">
        <v>1946</v>
      </c>
      <c r="D52" s="428" t="s">
        <v>716</v>
      </c>
      <c r="E52" s="428" t="s">
        <v>775</v>
      </c>
      <c r="F52" s="428" t="s">
        <v>1947</v>
      </c>
      <c r="G52" s="428" t="s">
        <v>1948</v>
      </c>
      <c r="H52" s="428" t="s">
        <v>1352</v>
      </c>
      <c r="I52" s="428" t="s">
        <v>821</v>
      </c>
      <c r="J52" s="428" t="s">
        <v>821</v>
      </c>
      <c r="K52" s="428" t="s">
        <v>821</v>
      </c>
      <c r="L52" s="428" t="s">
        <v>821</v>
      </c>
      <c r="M52" s="428" t="s">
        <v>821</v>
      </c>
      <c r="N52" s="428" t="s">
        <v>821</v>
      </c>
      <c r="O52" s="428" t="s">
        <v>821</v>
      </c>
      <c r="P52" s="428" t="s">
        <v>821</v>
      </c>
      <c r="Q52" s="428" t="s">
        <v>821</v>
      </c>
      <c r="R52" s="428" t="s">
        <v>821</v>
      </c>
      <c r="S52" s="431"/>
    </row>
    <row r="53" spans="1:19" ht="27.6">
      <c r="C53" s="428" t="s">
        <v>661</v>
      </c>
      <c r="D53" s="428" t="s">
        <v>662</v>
      </c>
      <c r="E53" s="428" t="s">
        <v>619</v>
      </c>
      <c r="F53" s="428" t="s">
        <v>1989</v>
      </c>
      <c r="G53" s="428" t="s">
        <v>1950</v>
      </c>
      <c r="H53" s="428" t="s">
        <v>944</v>
      </c>
      <c r="I53" s="428" t="s">
        <v>821</v>
      </c>
      <c r="J53" s="428" t="s">
        <v>821</v>
      </c>
      <c r="K53" s="428" t="s">
        <v>821</v>
      </c>
      <c r="L53" s="428" t="s">
        <v>821</v>
      </c>
      <c r="M53" s="428" t="s">
        <v>821</v>
      </c>
      <c r="N53" s="428" t="s">
        <v>821</v>
      </c>
      <c r="O53" s="428" t="s">
        <v>821</v>
      </c>
      <c r="P53" s="428" t="s">
        <v>821</v>
      </c>
      <c r="Q53" s="428" t="s">
        <v>821</v>
      </c>
      <c r="R53" s="428" t="s">
        <v>821</v>
      </c>
      <c r="S53" s="431"/>
    </row>
    <row r="54" spans="1:19" ht="27.6">
      <c r="C54" s="428" t="s">
        <v>659</v>
      </c>
      <c r="D54" s="428" t="s">
        <v>660</v>
      </c>
      <c r="E54" s="428" t="s">
        <v>619</v>
      </c>
      <c r="F54" s="428" t="s">
        <v>1989</v>
      </c>
      <c r="G54" s="428" t="s">
        <v>1952</v>
      </c>
      <c r="H54" s="428" t="s">
        <v>1990</v>
      </c>
      <c r="I54" s="428" t="s">
        <v>821</v>
      </c>
      <c r="J54" s="428" t="s">
        <v>821</v>
      </c>
      <c r="K54" s="428" t="s">
        <v>821</v>
      </c>
      <c r="L54" s="428" t="s">
        <v>821</v>
      </c>
      <c r="M54" s="428" t="s">
        <v>821</v>
      </c>
      <c r="N54" s="428" t="s">
        <v>821</v>
      </c>
      <c r="O54" s="428" t="s">
        <v>821</v>
      </c>
      <c r="P54" s="428" t="s">
        <v>821</v>
      </c>
      <c r="Q54" s="428" t="s">
        <v>821</v>
      </c>
      <c r="R54" s="428" t="s">
        <v>821</v>
      </c>
      <c r="S54" s="431"/>
    </row>
    <row r="55" spans="1:19">
      <c r="G55" s="379"/>
    </row>
    <row r="56" spans="1:19">
      <c r="G56" s="379"/>
    </row>
    <row r="57" spans="1:19">
      <c r="G57" s="379"/>
    </row>
    <row r="58" spans="1:19">
      <c r="G58" s="379"/>
    </row>
    <row r="59" spans="1:19">
      <c r="G59" s="379"/>
    </row>
    <row r="60" spans="1:19" ht="41.4">
      <c r="A60" s="441"/>
      <c r="B60" s="441">
        <v>91928</v>
      </c>
      <c r="C60" s="441" t="s">
        <v>18</v>
      </c>
      <c r="D60" s="441" t="s">
        <v>231</v>
      </c>
      <c r="E60" s="441" t="s">
        <v>112</v>
      </c>
      <c r="F60" s="441"/>
      <c r="G60" s="480" t="s">
        <v>604</v>
      </c>
      <c r="H60" s="480">
        <v>6.05</v>
      </c>
      <c r="I60" s="441"/>
      <c r="J60" s="441"/>
    </row>
    <row r="61" spans="1:19" ht="27.6">
      <c r="C61" s="428" t="s">
        <v>821</v>
      </c>
      <c r="D61" s="428" t="s">
        <v>821</v>
      </c>
      <c r="E61" s="428" t="s">
        <v>821</v>
      </c>
      <c r="F61" s="428" t="s">
        <v>821</v>
      </c>
      <c r="G61" s="428" t="s">
        <v>821</v>
      </c>
      <c r="H61" s="428" t="s">
        <v>821</v>
      </c>
      <c r="I61" s="428" t="s">
        <v>1095</v>
      </c>
      <c r="J61" s="428" t="s">
        <v>1991</v>
      </c>
      <c r="K61" s="428" t="s">
        <v>1992</v>
      </c>
      <c r="L61" s="428" t="s">
        <v>1993</v>
      </c>
      <c r="M61" s="428" t="s">
        <v>942</v>
      </c>
      <c r="N61" s="428" t="s">
        <v>943</v>
      </c>
      <c r="O61" s="428" t="s">
        <v>942</v>
      </c>
      <c r="P61" s="428" t="s">
        <v>943</v>
      </c>
      <c r="Q61" s="428" t="s">
        <v>942</v>
      </c>
      <c r="R61" s="428" t="s">
        <v>943</v>
      </c>
      <c r="S61" s="431">
        <v>0</v>
      </c>
    </row>
    <row r="62" spans="1:19" ht="41.4">
      <c r="C62" s="428" t="s">
        <v>1994</v>
      </c>
      <c r="D62" s="428" t="s">
        <v>1995</v>
      </c>
      <c r="E62" s="428" t="s">
        <v>781</v>
      </c>
      <c r="F62" s="428" t="s">
        <v>1375</v>
      </c>
      <c r="G62" s="428" t="s">
        <v>1996</v>
      </c>
      <c r="H62" s="428" t="s">
        <v>1997</v>
      </c>
      <c r="I62" s="428" t="s">
        <v>821</v>
      </c>
      <c r="J62" s="428" t="s">
        <v>821</v>
      </c>
      <c r="K62" s="428" t="s">
        <v>821</v>
      </c>
      <c r="L62" s="428" t="s">
        <v>821</v>
      </c>
      <c r="M62" s="428" t="s">
        <v>821</v>
      </c>
      <c r="N62" s="428" t="s">
        <v>821</v>
      </c>
      <c r="O62" s="428" t="s">
        <v>821</v>
      </c>
      <c r="P62" s="428" t="s">
        <v>821</v>
      </c>
      <c r="Q62" s="428" t="s">
        <v>821</v>
      </c>
      <c r="R62" s="428" t="s">
        <v>821</v>
      </c>
      <c r="S62" s="431"/>
    </row>
    <row r="63" spans="1:19" ht="27.6">
      <c r="C63" s="428" t="s">
        <v>1946</v>
      </c>
      <c r="D63" s="428" t="s">
        <v>716</v>
      </c>
      <c r="E63" s="428" t="s">
        <v>775</v>
      </c>
      <c r="F63" s="428" t="s">
        <v>1947</v>
      </c>
      <c r="G63" s="428" t="s">
        <v>1948</v>
      </c>
      <c r="H63" s="428" t="s">
        <v>1352</v>
      </c>
      <c r="I63" s="428" t="s">
        <v>821</v>
      </c>
      <c r="J63" s="428" t="s">
        <v>821</v>
      </c>
      <c r="K63" s="428" t="s">
        <v>821</v>
      </c>
      <c r="L63" s="428" t="s">
        <v>821</v>
      </c>
      <c r="M63" s="428" t="s">
        <v>821</v>
      </c>
      <c r="N63" s="428" t="s">
        <v>821</v>
      </c>
      <c r="O63" s="428" t="s">
        <v>821</v>
      </c>
      <c r="P63" s="428" t="s">
        <v>821</v>
      </c>
      <c r="Q63" s="428" t="s">
        <v>821</v>
      </c>
      <c r="R63" s="428" t="s">
        <v>821</v>
      </c>
      <c r="S63" s="431"/>
    </row>
    <row r="64" spans="1:19" ht="27.6">
      <c r="C64" s="428" t="s">
        <v>661</v>
      </c>
      <c r="D64" s="428" t="s">
        <v>662</v>
      </c>
      <c r="E64" s="428" t="s">
        <v>619</v>
      </c>
      <c r="F64" s="428" t="s">
        <v>1393</v>
      </c>
      <c r="G64" s="428" t="s">
        <v>1950</v>
      </c>
      <c r="H64" s="428" t="s">
        <v>1998</v>
      </c>
      <c r="I64" s="428" t="s">
        <v>821</v>
      </c>
      <c r="J64" s="428" t="s">
        <v>821</v>
      </c>
      <c r="K64" s="428" t="s">
        <v>821</v>
      </c>
      <c r="L64" s="428" t="s">
        <v>821</v>
      </c>
      <c r="M64" s="428" t="s">
        <v>821</v>
      </c>
      <c r="N64" s="428" t="s">
        <v>821</v>
      </c>
      <c r="O64" s="428" t="s">
        <v>821</v>
      </c>
      <c r="P64" s="428" t="s">
        <v>821</v>
      </c>
      <c r="Q64" s="428" t="s">
        <v>821</v>
      </c>
      <c r="R64" s="428" t="s">
        <v>821</v>
      </c>
      <c r="S64" s="431"/>
    </row>
    <row r="65" spans="1:19" ht="27.6">
      <c r="C65" s="428" t="s">
        <v>659</v>
      </c>
      <c r="D65" s="428" t="s">
        <v>660</v>
      </c>
      <c r="E65" s="428" t="s">
        <v>619</v>
      </c>
      <c r="F65" s="428" t="s">
        <v>1393</v>
      </c>
      <c r="G65" s="428" t="s">
        <v>1952</v>
      </c>
      <c r="H65" s="428" t="s">
        <v>1999</v>
      </c>
      <c r="I65" s="428" t="s">
        <v>821</v>
      </c>
      <c r="J65" s="428" t="s">
        <v>821</v>
      </c>
      <c r="K65" s="428" t="s">
        <v>821</v>
      </c>
      <c r="L65" s="428" t="s">
        <v>821</v>
      </c>
      <c r="M65" s="428" t="s">
        <v>821</v>
      </c>
      <c r="N65" s="428" t="s">
        <v>821</v>
      </c>
      <c r="O65" s="428" t="s">
        <v>821</v>
      </c>
      <c r="P65" s="428" t="s">
        <v>821</v>
      </c>
      <c r="Q65" s="428" t="s">
        <v>821</v>
      </c>
      <c r="R65" s="428" t="s">
        <v>821</v>
      </c>
      <c r="S65" s="431"/>
    </row>
    <row r="66" spans="1:19">
      <c r="G66" s="379"/>
    </row>
    <row r="67" spans="1:19">
      <c r="G67" s="379"/>
    </row>
    <row r="68" spans="1:19">
      <c r="G68" s="379"/>
    </row>
    <row r="69" spans="1:19">
      <c r="G69" s="379"/>
    </row>
    <row r="70" spans="1:19">
      <c r="G70" s="379"/>
    </row>
    <row r="71" spans="1:19" ht="41.4">
      <c r="A71" s="441"/>
      <c r="B71" s="441">
        <v>91926</v>
      </c>
      <c r="C71" s="441" t="s">
        <v>18</v>
      </c>
      <c r="D71" s="441" t="s">
        <v>233</v>
      </c>
      <c r="E71" s="441" t="s">
        <v>112</v>
      </c>
      <c r="F71" s="441"/>
      <c r="G71" s="480" t="s">
        <v>604</v>
      </c>
      <c r="H71" s="480">
        <v>3.68</v>
      </c>
      <c r="I71" s="441"/>
      <c r="J71" s="441"/>
    </row>
    <row r="72" spans="1:19" ht="27.6">
      <c r="C72" s="428" t="s">
        <v>821</v>
      </c>
      <c r="D72" s="428" t="s">
        <v>821</v>
      </c>
      <c r="E72" s="428" t="s">
        <v>821</v>
      </c>
      <c r="F72" s="428" t="s">
        <v>821</v>
      </c>
      <c r="G72" s="428" t="s">
        <v>821</v>
      </c>
      <c r="H72" s="428" t="s">
        <v>821</v>
      </c>
      <c r="I72" s="428" t="s">
        <v>2000</v>
      </c>
      <c r="J72" s="428" t="s">
        <v>2001</v>
      </c>
      <c r="K72" s="428" t="s">
        <v>2002</v>
      </c>
      <c r="L72" s="428" t="s">
        <v>2003</v>
      </c>
      <c r="M72" s="428" t="s">
        <v>942</v>
      </c>
      <c r="N72" s="428" t="s">
        <v>943</v>
      </c>
      <c r="O72" s="428" t="s">
        <v>942</v>
      </c>
      <c r="P72" s="428" t="s">
        <v>943</v>
      </c>
      <c r="Q72" s="428" t="s">
        <v>942</v>
      </c>
      <c r="R72" s="428" t="s">
        <v>943</v>
      </c>
      <c r="S72" s="431">
        <v>0</v>
      </c>
    </row>
    <row r="73" spans="1:19" ht="41.4">
      <c r="C73" s="428" t="s">
        <v>2004</v>
      </c>
      <c r="D73" s="428" t="s">
        <v>2005</v>
      </c>
      <c r="E73" s="428" t="s">
        <v>781</v>
      </c>
      <c r="F73" s="428" t="s">
        <v>1375</v>
      </c>
      <c r="G73" s="428" t="s">
        <v>2006</v>
      </c>
      <c r="H73" s="428" t="s">
        <v>1684</v>
      </c>
      <c r="I73" s="428" t="s">
        <v>821</v>
      </c>
      <c r="J73" s="428" t="s">
        <v>821</v>
      </c>
      <c r="K73" s="428" t="s">
        <v>821</v>
      </c>
      <c r="L73" s="428" t="s">
        <v>821</v>
      </c>
      <c r="M73" s="428" t="s">
        <v>821</v>
      </c>
      <c r="N73" s="428" t="s">
        <v>821</v>
      </c>
      <c r="O73" s="428" t="s">
        <v>821</v>
      </c>
      <c r="P73" s="428" t="s">
        <v>821</v>
      </c>
      <c r="Q73" s="428" t="s">
        <v>821</v>
      </c>
      <c r="R73" s="428" t="s">
        <v>821</v>
      </c>
      <c r="S73" s="431"/>
    </row>
    <row r="74" spans="1:19" ht="27.6">
      <c r="C74" s="428" t="s">
        <v>1946</v>
      </c>
      <c r="D74" s="428" t="s">
        <v>716</v>
      </c>
      <c r="E74" s="428" t="s">
        <v>775</v>
      </c>
      <c r="F74" s="428" t="s">
        <v>1947</v>
      </c>
      <c r="G74" s="428" t="s">
        <v>1948</v>
      </c>
      <c r="H74" s="428" t="s">
        <v>1352</v>
      </c>
      <c r="I74" s="428" t="s">
        <v>821</v>
      </c>
      <c r="J74" s="428" t="s">
        <v>821</v>
      </c>
      <c r="K74" s="428" t="s">
        <v>821</v>
      </c>
      <c r="L74" s="428" t="s">
        <v>821</v>
      </c>
      <c r="M74" s="428" t="s">
        <v>821</v>
      </c>
      <c r="N74" s="428" t="s">
        <v>821</v>
      </c>
      <c r="O74" s="428" t="s">
        <v>821</v>
      </c>
      <c r="P74" s="428" t="s">
        <v>821</v>
      </c>
      <c r="Q74" s="428" t="s">
        <v>821</v>
      </c>
      <c r="R74" s="428" t="s">
        <v>821</v>
      </c>
      <c r="S74" s="431"/>
    </row>
    <row r="75" spans="1:19" ht="27.6">
      <c r="C75" s="428" t="s">
        <v>661</v>
      </c>
      <c r="D75" s="428" t="s">
        <v>662</v>
      </c>
      <c r="E75" s="428" t="s">
        <v>619</v>
      </c>
      <c r="F75" s="428" t="s">
        <v>2007</v>
      </c>
      <c r="G75" s="428" t="s">
        <v>1950</v>
      </c>
      <c r="H75" s="428" t="s">
        <v>2008</v>
      </c>
      <c r="I75" s="428" t="s">
        <v>821</v>
      </c>
      <c r="J75" s="428" t="s">
        <v>821</v>
      </c>
      <c r="K75" s="428" t="s">
        <v>821</v>
      </c>
      <c r="L75" s="428" t="s">
        <v>821</v>
      </c>
      <c r="M75" s="428" t="s">
        <v>821</v>
      </c>
      <c r="N75" s="428" t="s">
        <v>821</v>
      </c>
      <c r="O75" s="428" t="s">
        <v>821</v>
      </c>
      <c r="P75" s="428" t="s">
        <v>821</v>
      </c>
      <c r="Q75" s="428" t="s">
        <v>821</v>
      </c>
      <c r="R75" s="428" t="s">
        <v>821</v>
      </c>
      <c r="S75" s="431"/>
    </row>
    <row r="76" spans="1:19" ht="27.6">
      <c r="C76" s="428" t="s">
        <v>659</v>
      </c>
      <c r="D76" s="428" t="s">
        <v>660</v>
      </c>
      <c r="E76" s="428" t="s">
        <v>619</v>
      </c>
      <c r="F76" s="428" t="s">
        <v>2007</v>
      </c>
      <c r="G76" s="428" t="s">
        <v>1952</v>
      </c>
      <c r="H76" s="428" t="s">
        <v>1049</v>
      </c>
      <c r="I76" s="428" t="s">
        <v>821</v>
      </c>
      <c r="J76" s="428" t="s">
        <v>821</v>
      </c>
      <c r="K76" s="428" t="s">
        <v>821</v>
      </c>
      <c r="L76" s="428" t="s">
        <v>821</v>
      </c>
      <c r="M76" s="428" t="s">
        <v>821</v>
      </c>
      <c r="N76" s="428" t="s">
        <v>821</v>
      </c>
      <c r="O76" s="428" t="s">
        <v>821</v>
      </c>
      <c r="P76" s="428" t="s">
        <v>821</v>
      </c>
      <c r="Q76" s="428" t="s">
        <v>821</v>
      </c>
      <c r="R76" s="428" t="s">
        <v>821</v>
      </c>
      <c r="S76" s="431"/>
    </row>
    <row r="77" spans="1:19">
      <c r="G77" s="379"/>
    </row>
    <row r="78" spans="1:19">
      <c r="G78" s="379"/>
    </row>
    <row r="79" spans="1:19">
      <c r="G79" s="379"/>
    </row>
    <row r="80" spans="1:19">
      <c r="G80" s="379"/>
    </row>
    <row r="81" spans="1:19" ht="41.4">
      <c r="A81" s="441"/>
      <c r="B81" s="441">
        <v>91924</v>
      </c>
      <c r="C81" s="441" t="s">
        <v>18</v>
      </c>
      <c r="D81" s="441" t="s">
        <v>235</v>
      </c>
      <c r="E81" s="441" t="s">
        <v>112</v>
      </c>
      <c r="F81" s="441"/>
      <c r="G81" s="480" t="s">
        <v>604</v>
      </c>
      <c r="H81" s="480">
        <v>2.5099999999999998</v>
      </c>
      <c r="I81" s="441"/>
      <c r="J81" s="441"/>
    </row>
    <row r="82" spans="1:19" ht="27.6">
      <c r="C82" s="428" t="s">
        <v>821</v>
      </c>
      <c r="D82" s="428" t="s">
        <v>821</v>
      </c>
      <c r="E82" s="428" t="s">
        <v>821</v>
      </c>
      <c r="F82" s="428" t="s">
        <v>821</v>
      </c>
      <c r="G82" s="428" t="s">
        <v>821</v>
      </c>
      <c r="H82" s="428" t="s">
        <v>821</v>
      </c>
      <c r="I82" s="428" t="s">
        <v>2009</v>
      </c>
      <c r="J82" s="428" t="s">
        <v>2010</v>
      </c>
      <c r="K82" s="428" t="s">
        <v>2011</v>
      </c>
      <c r="L82" s="428" t="s">
        <v>2012</v>
      </c>
      <c r="M82" s="428" t="s">
        <v>942</v>
      </c>
      <c r="N82" s="428" t="s">
        <v>943</v>
      </c>
      <c r="O82" s="428" t="s">
        <v>942</v>
      </c>
      <c r="P82" s="428" t="s">
        <v>943</v>
      </c>
      <c r="Q82" s="428" t="s">
        <v>942</v>
      </c>
      <c r="R82" s="428" t="s">
        <v>943</v>
      </c>
      <c r="S82" s="431">
        <v>0</v>
      </c>
    </row>
    <row r="83" spans="1:19" ht="41.4">
      <c r="C83" s="428" t="s">
        <v>2013</v>
      </c>
      <c r="D83" s="428" t="s">
        <v>2014</v>
      </c>
      <c r="E83" s="428" t="s">
        <v>781</v>
      </c>
      <c r="F83" s="428" t="s">
        <v>1375</v>
      </c>
      <c r="G83" s="428" t="s">
        <v>2015</v>
      </c>
      <c r="H83" s="428" t="s">
        <v>2016</v>
      </c>
      <c r="I83" s="428" t="s">
        <v>821</v>
      </c>
      <c r="J83" s="428" t="s">
        <v>821</v>
      </c>
      <c r="K83" s="428" t="s">
        <v>821</v>
      </c>
      <c r="L83" s="428" t="s">
        <v>821</v>
      </c>
      <c r="M83" s="428" t="s">
        <v>821</v>
      </c>
      <c r="N83" s="428" t="s">
        <v>821</v>
      </c>
      <c r="O83" s="428" t="s">
        <v>821</v>
      </c>
      <c r="P83" s="428" t="s">
        <v>821</v>
      </c>
      <c r="Q83" s="428" t="s">
        <v>821</v>
      </c>
      <c r="R83" s="428" t="s">
        <v>821</v>
      </c>
      <c r="S83" s="431"/>
    </row>
    <row r="84" spans="1:19" ht="27.6">
      <c r="C84" s="428" t="s">
        <v>1946</v>
      </c>
      <c r="D84" s="428" t="s">
        <v>716</v>
      </c>
      <c r="E84" s="428" t="s">
        <v>775</v>
      </c>
      <c r="F84" s="428" t="s">
        <v>1947</v>
      </c>
      <c r="G84" s="428" t="s">
        <v>1948</v>
      </c>
      <c r="H84" s="428" t="s">
        <v>1352</v>
      </c>
      <c r="I84" s="428" t="s">
        <v>821</v>
      </c>
      <c r="J84" s="428" t="s">
        <v>821</v>
      </c>
      <c r="K84" s="428" t="s">
        <v>821</v>
      </c>
      <c r="L84" s="428" t="s">
        <v>821</v>
      </c>
      <c r="M84" s="428" t="s">
        <v>821</v>
      </c>
      <c r="N84" s="428" t="s">
        <v>821</v>
      </c>
      <c r="O84" s="428" t="s">
        <v>821</v>
      </c>
      <c r="P84" s="428" t="s">
        <v>821</v>
      </c>
      <c r="Q84" s="428" t="s">
        <v>821</v>
      </c>
      <c r="R84" s="428" t="s">
        <v>821</v>
      </c>
      <c r="S84" s="431"/>
    </row>
    <row r="85" spans="1:19" ht="27.6">
      <c r="C85" s="428" t="s">
        <v>661</v>
      </c>
      <c r="D85" s="428" t="s">
        <v>662</v>
      </c>
      <c r="E85" s="428" t="s">
        <v>619</v>
      </c>
      <c r="F85" s="428" t="s">
        <v>2017</v>
      </c>
      <c r="G85" s="428" t="s">
        <v>1950</v>
      </c>
      <c r="H85" s="428" t="s">
        <v>1933</v>
      </c>
      <c r="I85" s="428" t="s">
        <v>821</v>
      </c>
      <c r="J85" s="428" t="s">
        <v>821</v>
      </c>
      <c r="K85" s="428" t="s">
        <v>821</v>
      </c>
      <c r="L85" s="428" t="s">
        <v>821</v>
      </c>
      <c r="M85" s="428" t="s">
        <v>821</v>
      </c>
      <c r="N85" s="428" t="s">
        <v>821</v>
      </c>
      <c r="O85" s="428" t="s">
        <v>821</v>
      </c>
      <c r="P85" s="428" t="s">
        <v>821</v>
      </c>
      <c r="Q85" s="428" t="s">
        <v>821</v>
      </c>
      <c r="R85" s="428" t="s">
        <v>821</v>
      </c>
      <c r="S85" s="431"/>
    </row>
    <row r="86" spans="1:19" ht="27.6">
      <c r="C86" s="428" t="s">
        <v>659</v>
      </c>
      <c r="D86" s="428" t="s">
        <v>660</v>
      </c>
      <c r="E86" s="428" t="s">
        <v>619</v>
      </c>
      <c r="F86" s="428" t="s">
        <v>2017</v>
      </c>
      <c r="G86" s="428" t="s">
        <v>1952</v>
      </c>
      <c r="H86" s="428" t="s">
        <v>1714</v>
      </c>
      <c r="I86" s="428" t="s">
        <v>821</v>
      </c>
      <c r="J86" s="428" t="s">
        <v>821</v>
      </c>
      <c r="K86" s="428" t="s">
        <v>821</v>
      </c>
      <c r="L86" s="428" t="s">
        <v>821</v>
      </c>
      <c r="M86" s="428" t="s">
        <v>821</v>
      </c>
      <c r="N86" s="428" t="s">
        <v>821</v>
      </c>
      <c r="O86" s="428" t="s">
        <v>821</v>
      </c>
      <c r="P86" s="428" t="s">
        <v>821</v>
      </c>
      <c r="Q86" s="428" t="s">
        <v>821</v>
      </c>
      <c r="R86" s="428" t="s">
        <v>821</v>
      </c>
      <c r="S86" s="431"/>
    </row>
    <row r="87" spans="1:19">
      <c r="G87" s="379"/>
    </row>
    <row r="88" spans="1:19">
      <c r="G88" s="379"/>
    </row>
    <row r="89" spans="1:19">
      <c r="G89" s="379"/>
    </row>
    <row r="90" spans="1:19">
      <c r="G90" s="379"/>
    </row>
    <row r="91" spans="1:19">
      <c r="G91" s="379"/>
    </row>
    <row r="92" spans="1:19" ht="27.6">
      <c r="A92" s="441"/>
      <c r="B92" s="441">
        <v>96977</v>
      </c>
      <c r="C92" s="441" t="s">
        <v>18</v>
      </c>
      <c r="D92" s="441" t="s">
        <v>237</v>
      </c>
      <c r="E92" s="441" t="s">
        <v>112</v>
      </c>
      <c r="F92" s="441"/>
      <c r="G92" s="480" t="s">
        <v>604</v>
      </c>
      <c r="H92" s="480">
        <v>55.17</v>
      </c>
      <c r="I92" s="441"/>
      <c r="J92" s="441"/>
    </row>
    <row r="93" spans="1:19" ht="27.6">
      <c r="C93" s="428" t="s">
        <v>821</v>
      </c>
      <c r="D93" s="428" t="s">
        <v>821</v>
      </c>
      <c r="E93" s="428" t="s">
        <v>821</v>
      </c>
      <c r="F93" s="428" t="s">
        <v>821</v>
      </c>
      <c r="G93" s="428" t="s">
        <v>821</v>
      </c>
      <c r="H93" s="428" t="s">
        <v>821</v>
      </c>
      <c r="I93" s="428" t="s">
        <v>2018</v>
      </c>
      <c r="J93" s="428" t="s">
        <v>2019</v>
      </c>
      <c r="K93" s="428" t="s">
        <v>2020</v>
      </c>
      <c r="L93" s="428" t="s">
        <v>2021</v>
      </c>
      <c r="M93" s="428" t="s">
        <v>942</v>
      </c>
      <c r="N93" s="428" t="s">
        <v>943</v>
      </c>
      <c r="O93" s="428" t="s">
        <v>942</v>
      </c>
      <c r="P93" s="428" t="s">
        <v>943</v>
      </c>
      <c r="Q93" s="428" t="s">
        <v>942</v>
      </c>
      <c r="R93" s="428" t="s">
        <v>943</v>
      </c>
      <c r="S93" s="431">
        <v>0</v>
      </c>
    </row>
    <row r="94" spans="1:19" ht="27.6">
      <c r="C94" s="428" t="s">
        <v>2022</v>
      </c>
      <c r="D94" s="428" t="s">
        <v>2023</v>
      </c>
      <c r="E94" s="428" t="s">
        <v>781</v>
      </c>
      <c r="F94" s="428" t="s">
        <v>2024</v>
      </c>
      <c r="G94" s="428" t="s">
        <v>2025</v>
      </c>
      <c r="H94" s="428" t="s">
        <v>2026</v>
      </c>
      <c r="I94" s="428" t="s">
        <v>821</v>
      </c>
      <c r="J94" s="428" t="s">
        <v>821</v>
      </c>
      <c r="K94" s="428" t="s">
        <v>821</v>
      </c>
      <c r="L94" s="428" t="s">
        <v>821</v>
      </c>
      <c r="M94" s="428" t="s">
        <v>821</v>
      </c>
      <c r="N94" s="428" t="s">
        <v>821</v>
      </c>
      <c r="O94" s="428" t="s">
        <v>821</v>
      </c>
      <c r="P94" s="428" t="s">
        <v>821</v>
      </c>
      <c r="Q94" s="428" t="s">
        <v>821</v>
      </c>
      <c r="R94" s="428" t="s">
        <v>821</v>
      </c>
      <c r="S94" s="431"/>
    </row>
    <row r="95" spans="1:19" ht="27.6">
      <c r="C95" s="428" t="s">
        <v>661</v>
      </c>
      <c r="D95" s="428" t="s">
        <v>662</v>
      </c>
      <c r="E95" s="428" t="s">
        <v>619</v>
      </c>
      <c r="F95" s="428" t="s">
        <v>2027</v>
      </c>
      <c r="G95" s="428" t="s">
        <v>1950</v>
      </c>
      <c r="H95" s="428" t="s">
        <v>2028</v>
      </c>
      <c r="I95" s="428" t="s">
        <v>821</v>
      </c>
      <c r="J95" s="428" t="s">
        <v>821</v>
      </c>
      <c r="K95" s="428" t="s">
        <v>821</v>
      </c>
      <c r="L95" s="428" t="s">
        <v>821</v>
      </c>
      <c r="M95" s="428" t="s">
        <v>821</v>
      </c>
      <c r="N95" s="428" t="s">
        <v>821</v>
      </c>
      <c r="O95" s="428" t="s">
        <v>821</v>
      </c>
      <c r="P95" s="428" t="s">
        <v>821</v>
      </c>
      <c r="Q95" s="428" t="s">
        <v>821</v>
      </c>
      <c r="R95" s="428" t="s">
        <v>821</v>
      </c>
      <c r="S95" s="431"/>
    </row>
    <row r="96" spans="1:19" ht="27.6">
      <c r="C96" s="428" t="s">
        <v>659</v>
      </c>
      <c r="D96" s="428" t="s">
        <v>660</v>
      </c>
      <c r="E96" s="428" t="s">
        <v>619</v>
      </c>
      <c r="F96" s="428" t="s">
        <v>2027</v>
      </c>
      <c r="G96" s="428" t="s">
        <v>1952</v>
      </c>
      <c r="H96" s="428" t="s">
        <v>1086</v>
      </c>
      <c r="I96" s="428" t="s">
        <v>821</v>
      </c>
      <c r="J96" s="428" t="s">
        <v>821</v>
      </c>
      <c r="K96" s="428" t="s">
        <v>821</v>
      </c>
      <c r="L96" s="428" t="s">
        <v>821</v>
      </c>
      <c r="M96" s="428" t="s">
        <v>821</v>
      </c>
      <c r="N96" s="428" t="s">
        <v>821</v>
      </c>
      <c r="O96" s="428" t="s">
        <v>821</v>
      </c>
      <c r="P96" s="428" t="s">
        <v>821</v>
      </c>
      <c r="Q96" s="428" t="s">
        <v>821</v>
      </c>
      <c r="R96" s="428" t="s">
        <v>821</v>
      </c>
      <c r="S96" s="431"/>
    </row>
    <row r="97" spans="1:19">
      <c r="G97" s="379"/>
    </row>
    <row r="98" spans="1:19">
      <c r="G98" s="379"/>
    </row>
    <row r="99" spans="1:19">
      <c r="G99" s="379"/>
    </row>
    <row r="100" spans="1:19">
      <c r="G100" s="379"/>
    </row>
    <row r="101" spans="1:19">
      <c r="G101" s="379"/>
    </row>
    <row r="102" spans="1:19">
      <c r="G102" s="379"/>
    </row>
    <row r="103" spans="1:19">
      <c r="G103" s="379"/>
    </row>
    <row r="104" spans="1:19" ht="41.4">
      <c r="A104" s="441"/>
      <c r="B104" s="441">
        <v>90444</v>
      </c>
      <c r="C104" s="441" t="s">
        <v>18</v>
      </c>
      <c r="D104" s="441" t="s">
        <v>239</v>
      </c>
      <c r="E104" s="441" t="s">
        <v>112</v>
      </c>
      <c r="F104" s="441"/>
      <c r="G104" s="480" t="s">
        <v>604</v>
      </c>
      <c r="H104" s="480">
        <v>19.059999999999999</v>
      </c>
      <c r="I104" s="441"/>
      <c r="J104" s="441"/>
    </row>
    <row r="105" spans="1:19" ht="27.6">
      <c r="C105" s="428" t="s">
        <v>821</v>
      </c>
      <c r="D105" s="428" t="s">
        <v>821</v>
      </c>
      <c r="E105" s="428" t="s">
        <v>821</v>
      </c>
      <c r="F105" s="428" t="s">
        <v>821</v>
      </c>
      <c r="G105" s="428" t="s">
        <v>821</v>
      </c>
      <c r="H105" s="428" t="s">
        <v>821</v>
      </c>
      <c r="I105" s="428" t="s">
        <v>2029</v>
      </c>
      <c r="J105" s="428" t="s">
        <v>2030</v>
      </c>
      <c r="K105" s="428" t="s">
        <v>1763</v>
      </c>
      <c r="L105" s="428" t="s">
        <v>2031</v>
      </c>
      <c r="M105" s="428" t="s">
        <v>1394</v>
      </c>
      <c r="N105" s="428" t="s">
        <v>2032</v>
      </c>
      <c r="O105" s="428" t="s">
        <v>942</v>
      </c>
      <c r="P105" s="428" t="s">
        <v>943</v>
      </c>
      <c r="Q105" s="428" t="s">
        <v>942</v>
      </c>
      <c r="R105" s="428" t="s">
        <v>943</v>
      </c>
      <c r="S105" s="431">
        <v>0</v>
      </c>
    </row>
    <row r="106" spans="1:19" ht="27.6">
      <c r="C106" s="428" t="s">
        <v>2033</v>
      </c>
      <c r="D106" s="428" t="s">
        <v>2034</v>
      </c>
      <c r="E106" s="428" t="s">
        <v>1105</v>
      </c>
      <c r="F106" s="428" t="s">
        <v>2035</v>
      </c>
      <c r="G106" s="428" t="s">
        <v>2036</v>
      </c>
      <c r="H106" s="428" t="s">
        <v>2037</v>
      </c>
      <c r="I106" s="428" t="s">
        <v>821</v>
      </c>
      <c r="J106" s="428" t="s">
        <v>821</v>
      </c>
      <c r="K106" s="428" t="s">
        <v>821</v>
      </c>
      <c r="L106" s="428" t="s">
        <v>821</v>
      </c>
      <c r="M106" s="428" t="s">
        <v>821</v>
      </c>
      <c r="N106" s="428" t="s">
        <v>821</v>
      </c>
      <c r="O106" s="428" t="s">
        <v>821</v>
      </c>
      <c r="P106" s="428" t="s">
        <v>821</v>
      </c>
      <c r="Q106" s="428" t="s">
        <v>821</v>
      </c>
      <c r="R106" s="428" t="s">
        <v>821</v>
      </c>
      <c r="S106" s="431"/>
    </row>
    <row r="107" spans="1:19" ht="27.6">
      <c r="C107" s="428" t="s">
        <v>2038</v>
      </c>
      <c r="D107" s="428" t="s">
        <v>2039</v>
      </c>
      <c r="E107" s="428" t="s">
        <v>1109</v>
      </c>
      <c r="F107" s="428" t="s">
        <v>2040</v>
      </c>
      <c r="G107" s="428" t="s">
        <v>2041</v>
      </c>
      <c r="H107" s="428" t="s">
        <v>2042</v>
      </c>
      <c r="I107" s="428" t="s">
        <v>821</v>
      </c>
      <c r="J107" s="428" t="s">
        <v>821</v>
      </c>
      <c r="K107" s="428" t="s">
        <v>821</v>
      </c>
      <c r="L107" s="428" t="s">
        <v>821</v>
      </c>
      <c r="M107" s="428" t="s">
        <v>821</v>
      </c>
      <c r="N107" s="428" t="s">
        <v>821</v>
      </c>
      <c r="O107" s="428" t="s">
        <v>821</v>
      </c>
      <c r="P107" s="428" t="s">
        <v>821</v>
      </c>
      <c r="Q107" s="428" t="s">
        <v>821</v>
      </c>
      <c r="R107" s="428" t="s">
        <v>821</v>
      </c>
      <c r="S107" s="431"/>
    </row>
    <row r="108" spans="1:19" ht="27.6">
      <c r="C108" s="428" t="s">
        <v>2043</v>
      </c>
      <c r="D108" s="428" t="s">
        <v>2044</v>
      </c>
      <c r="E108" s="428" t="s">
        <v>619</v>
      </c>
      <c r="F108" s="428" t="s">
        <v>2045</v>
      </c>
      <c r="G108" s="428" t="s">
        <v>2046</v>
      </c>
      <c r="H108" s="428" t="s">
        <v>1633</v>
      </c>
      <c r="I108" s="428" t="s">
        <v>821</v>
      </c>
      <c r="J108" s="428" t="s">
        <v>821</v>
      </c>
      <c r="K108" s="428" t="s">
        <v>821</v>
      </c>
      <c r="L108" s="428" t="s">
        <v>821</v>
      </c>
      <c r="M108" s="428" t="s">
        <v>821</v>
      </c>
      <c r="N108" s="428" t="s">
        <v>821</v>
      </c>
      <c r="O108" s="428" t="s">
        <v>821</v>
      </c>
      <c r="P108" s="428" t="s">
        <v>821</v>
      </c>
      <c r="Q108" s="428" t="s">
        <v>821</v>
      </c>
      <c r="R108" s="428" t="s">
        <v>821</v>
      </c>
      <c r="S108" s="431"/>
    </row>
    <row r="109" spans="1:19" ht="27.6">
      <c r="C109" s="428" t="s">
        <v>993</v>
      </c>
      <c r="D109" s="428" t="s">
        <v>773</v>
      </c>
      <c r="E109" s="428" t="s">
        <v>619</v>
      </c>
      <c r="F109" s="428" t="s">
        <v>2047</v>
      </c>
      <c r="G109" s="428" t="s">
        <v>995</v>
      </c>
      <c r="H109" s="428" t="s">
        <v>2048</v>
      </c>
      <c r="I109" s="428" t="s">
        <v>821</v>
      </c>
      <c r="J109" s="428" t="s">
        <v>821</v>
      </c>
      <c r="K109" s="428" t="s">
        <v>821</v>
      </c>
      <c r="L109" s="428" t="s">
        <v>821</v>
      </c>
      <c r="M109" s="428" t="s">
        <v>821</v>
      </c>
      <c r="N109" s="428" t="s">
        <v>821</v>
      </c>
      <c r="O109" s="428" t="s">
        <v>821</v>
      </c>
      <c r="P109" s="428" t="s">
        <v>821</v>
      </c>
      <c r="Q109" s="428" t="s">
        <v>821</v>
      </c>
      <c r="R109" s="428" t="s">
        <v>821</v>
      </c>
      <c r="S109" s="431"/>
    </row>
    <row r="110" spans="1:19">
      <c r="G110" s="379"/>
    </row>
    <row r="111" spans="1:19">
      <c r="G111" s="379"/>
    </row>
    <row r="112" spans="1:19">
      <c r="G112" s="379"/>
    </row>
    <row r="113" spans="1:19">
      <c r="G113" s="379"/>
    </row>
    <row r="114" spans="1:19">
      <c r="G114" s="379"/>
    </row>
    <row r="115" spans="1:19" ht="27.6">
      <c r="A115" s="441"/>
      <c r="B115" s="441">
        <v>90447</v>
      </c>
      <c r="C115" s="441" t="s">
        <v>18</v>
      </c>
      <c r="D115" s="441" t="s">
        <v>241</v>
      </c>
      <c r="E115" s="441" t="s">
        <v>112</v>
      </c>
      <c r="F115" s="441"/>
      <c r="G115" s="480" t="s">
        <v>604</v>
      </c>
      <c r="H115" s="480">
        <v>5.05</v>
      </c>
      <c r="I115" s="441"/>
      <c r="J115" s="441"/>
    </row>
    <row r="116" spans="1:19" ht="27.6">
      <c r="C116" s="428" t="s">
        <v>821</v>
      </c>
      <c r="D116" s="428" t="s">
        <v>821</v>
      </c>
      <c r="E116" s="428" t="s">
        <v>821</v>
      </c>
      <c r="F116" s="428" t="s">
        <v>821</v>
      </c>
      <c r="G116" s="428" t="s">
        <v>821</v>
      </c>
      <c r="H116" s="428" t="s">
        <v>821</v>
      </c>
      <c r="I116" s="428" t="s">
        <v>2049</v>
      </c>
      <c r="J116" s="428" t="s">
        <v>2050</v>
      </c>
      <c r="K116" s="428" t="s">
        <v>2051</v>
      </c>
      <c r="L116" s="428" t="s">
        <v>2052</v>
      </c>
      <c r="M116" s="428" t="s">
        <v>942</v>
      </c>
      <c r="N116" s="428" t="s">
        <v>943</v>
      </c>
      <c r="O116" s="428" t="s">
        <v>942</v>
      </c>
      <c r="P116" s="428" t="s">
        <v>943</v>
      </c>
      <c r="Q116" s="428" t="s">
        <v>942</v>
      </c>
      <c r="R116" s="428" t="s">
        <v>943</v>
      </c>
      <c r="S116" s="431">
        <v>0</v>
      </c>
    </row>
    <row r="117" spans="1:19" ht="27.6">
      <c r="C117" s="428" t="s">
        <v>661</v>
      </c>
      <c r="D117" s="428" t="s">
        <v>662</v>
      </c>
      <c r="E117" s="428" t="s">
        <v>619</v>
      </c>
      <c r="F117" s="428" t="s">
        <v>1093</v>
      </c>
      <c r="G117" s="428" t="s">
        <v>1950</v>
      </c>
      <c r="H117" s="428" t="s">
        <v>2028</v>
      </c>
      <c r="I117" s="428" t="s">
        <v>821</v>
      </c>
      <c r="J117" s="428" t="s">
        <v>821</v>
      </c>
      <c r="K117" s="428" t="s">
        <v>821</v>
      </c>
      <c r="L117" s="428" t="s">
        <v>821</v>
      </c>
      <c r="M117" s="428" t="s">
        <v>821</v>
      </c>
      <c r="N117" s="428" t="s">
        <v>821</v>
      </c>
      <c r="O117" s="428" t="s">
        <v>821</v>
      </c>
      <c r="P117" s="428" t="s">
        <v>821</v>
      </c>
      <c r="Q117" s="428" t="s">
        <v>821</v>
      </c>
      <c r="R117" s="428" t="s">
        <v>821</v>
      </c>
      <c r="S117" s="431"/>
    </row>
    <row r="118" spans="1:19" ht="27.6">
      <c r="C118" s="428" t="s">
        <v>659</v>
      </c>
      <c r="D118" s="428" t="s">
        <v>660</v>
      </c>
      <c r="E118" s="428" t="s">
        <v>619</v>
      </c>
      <c r="F118" s="428" t="s">
        <v>2053</v>
      </c>
      <c r="G118" s="428" t="s">
        <v>1952</v>
      </c>
      <c r="H118" s="428" t="s">
        <v>2054</v>
      </c>
      <c r="I118" s="428" t="s">
        <v>821</v>
      </c>
      <c r="J118" s="428" t="s">
        <v>821</v>
      </c>
      <c r="K118" s="428" t="s">
        <v>821</v>
      </c>
      <c r="L118" s="428" t="s">
        <v>821</v>
      </c>
      <c r="M118" s="428" t="s">
        <v>821</v>
      </c>
      <c r="N118" s="428" t="s">
        <v>821</v>
      </c>
      <c r="O118" s="428" t="s">
        <v>821</v>
      </c>
      <c r="P118" s="428" t="s">
        <v>821</v>
      </c>
      <c r="Q118" s="428" t="s">
        <v>821</v>
      </c>
      <c r="R118" s="428" t="s">
        <v>821</v>
      </c>
      <c r="S118" s="431"/>
    </row>
    <row r="119" spans="1:19">
      <c r="G119" s="379"/>
    </row>
    <row r="120" spans="1:19">
      <c r="G120" s="379"/>
    </row>
    <row r="121" spans="1:19">
      <c r="G121" s="379"/>
    </row>
    <row r="122" spans="1:19">
      <c r="G122" s="379"/>
    </row>
    <row r="123" spans="1:19">
      <c r="G123" s="379"/>
    </row>
    <row r="124" spans="1:19">
      <c r="G124" s="379"/>
    </row>
    <row r="125" spans="1:19">
      <c r="G125" s="379"/>
    </row>
    <row r="126" spans="1:19" ht="27.6">
      <c r="A126" s="441"/>
      <c r="B126" s="441">
        <v>97669</v>
      </c>
      <c r="C126" s="441" t="s">
        <v>18</v>
      </c>
      <c r="D126" s="441" t="s">
        <v>243</v>
      </c>
      <c r="E126" s="441" t="s">
        <v>112</v>
      </c>
      <c r="F126" s="441"/>
      <c r="G126" s="480" t="s">
        <v>604</v>
      </c>
      <c r="H126" s="480">
        <v>13.92</v>
      </c>
      <c r="I126" s="441"/>
      <c r="J126" s="441"/>
    </row>
    <row r="127" spans="1:19" ht="27.6">
      <c r="C127" s="428" t="s">
        <v>821</v>
      </c>
      <c r="D127" s="428" t="s">
        <v>821</v>
      </c>
      <c r="E127" s="428" t="s">
        <v>821</v>
      </c>
      <c r="F127" s="428" t="s">
        <v>821</v>
      </c>
      <c r="G127" s="428" t="s">
        <v>821</v>
      </c>
      <c r="H127" s="428" t="s">
        <v>821</v>
      </c>
      <c r="I127" s="428" t="s">
        <v>2055</v>
      </c>
      <c r="J127" s="428" t="s">
        <v>2056</v>
      </c>
      <c r="K127" s="428" t="s">
        <v>2057</v>
      </c>
      <c r="L127" s="428" t="s">
        <v>2058</v>
      </c>
      <c r="M127" s="428" t="s">
        <v>942</v>
      </c>
      <c r="N127" s="428" t="s">
        <v>943</v>
      </c>
      <c r="O127" s="428" t="s">
        <v>942</v>
      </c>
      <c r="P127" s="428" t="s">
        <v>943</v>
      </c>
      <c r="Q127" s="428" t="s">
        <v>942</v>
      </c>
      <c r="R127" s="428" t="s">
        <v>943</v>
      </c>
      <c r="S127" s="431">
        <v>0</v>
      </c>
    </row>
    <row r="128" spans="1:19" ht="41.4">
      <c r="C128" s="428" t="s">
        <v>2059</v>
      </c>
      <c r="D128" s="428" t="s">
        <v>2060</v>
      </c>
      <c r="E128" s="428" t="s">
        <v>781</v>
      </c>
      <c r="F128" s="428" t="s">
        <v>2024</v>
      </c>
      <c r="G128" s="428" t="s">
        <v>2061</v>
      </c>
      <c r="H128" s="428" t="s">
        <v>2062</v>
      </c>
      <c r="I128" s="428" t="s">
        <v>821</v>
      </c>
      <c r="J128" s="428" t="s">
        <v>821</v>
      </c>
      <c r="K128" s="428" t="s">
        <v>821</v>
      </c>
      <c r="L128" s="428" t="s">
        <v>821</v>
      </c>
      <c r="M128" s="428" t="s">
        <v>821</v>
      </c>
      <c r="N128" s="428" t="s">
        <v>821</v>
      </c>
      <c r="O128" s="428" t="s">
        <v>821</v>
      </c>
      <c r="P128" s="428" t="s">
        <v>821</v>
      </c>
      <c r="Q128" s="428" t="s">
        <v>821</v>
      </c>
      <c r="R128" s="428" t="s">
        <v>821</v>
      </c>
      <c r="S128" s="431"/>
    </row>
    <row r="129" spans="1:19" ht="27.6">
      <c r="C129" s="428" t="s">
        <v>661</v>
      </c>
      <c r="D129" s="428" t="s">
        <v>662</v>
      </c>
      <c r="E129" s="428" t="s">
        <v>619</v>
      </c>
      <c r="F129" s="428" t="s">
        <v>2063</v>
      </c>
      <c r="G129" s="428" t="s">
        <v>1950</v>
      </c>
      <c r="H129" s="428" t="s">
        <v>1684</v>
      </c>
      <c r="I129" s="428" t="s">
        <v>821</v>
      </c>
      <c r="J129" s="428" t="s">
        <v>821</v>
      </c>
      <c r="K129" s="428" t="s">
        <v>821</v>
      </c>
      <c r="L129" s="428" t="s">
        <v>821</v>
      </c>
      <c r="M129" s="428" t="s">
        <v>821</v>
      </c>
      <c r="N129" s="428" t="s">
        <v>821</v>
      </c>
      <c r="O129" s="428" t="s">
        <v>821</v>
      </c>
      <c r="P129" s="428" t="s">
        <v>821</v>
      </c>
      <c r="Q129" s="428" t="s">
        <v>821</v>
      </c>
      <c r="R129" s="428" t="s">
        <v>821</v>
      </c>
      <c r="S129" s="431"/>
    </row>
    <row r="130" spans="1:19" ht="27.6">
      <c r="C130" s="428" t="s">
        <v>659</v>
      </c>
      <c r="D130" s="428" t="s">
        <v>660</v>
      </c>
      <c r="E130" s="428" t="s">
        <v>619</v>
      </c>
      <c r="F130" s="428" t="s">
        <v>2063</v>
      </c>
      <c r="G130" s="428" t="s">
        <v>1952</v>
      </c>
      <c r="H130" s="428" t="s">
        <v>2064</v>
      </c>
      <c r="I130" s="428" t="s">
        <v>821</v>
      </c>
      <c r="J130" s="428" t="s">
        <v>821</v>
      </c>
      <c r="K130" s="428" t="s">
        <v>821</v>
      </c>
      <c r="L130" s="428" t="s">
        <v>821</v>
      </c>
      <c r="M130" s="428" t="s">
        <v>821</v>
      </c>
      <c r="N130" s="428" t="s">
        <v>821</v>
      </c>
      <c r="O130" s="428" t="s">
        <v>821</v>
      </c>
      <c r="P130" s="428" t="s">
        <v>821</v>
      </c>
      <c r="Q130" s="428" t="s">
        <v>821</v>
      </c>
      <c r="R130" s="428" t="s">
        <v>821</v>
      </c>
      <c r="S130" s="431"/>
    </row>
    <row r="131" spans="1:19">
      <c r="G131" s="379"/>
    </row>
    <row r="132" spans="1:19">
      <c r="G132" s="379"/>
    </row>
    <row r="133" spans="1:19">
      <c r="G133" s="379"/>
    </row>
    <row r="134" spans="1:19">
      <c r="G134" s="379"/>
    </row>
    <row r="135" spans="1:19">
      <c r="G135" s="379"/>
    </row>
    <row r="136" spans="1:19">
      <c r="G136" s="379"/>
    </row>
    <row r="137" spans="1:19" ht="41.4">
      <c r="A137" s="441"/>
      <c r="B137" s="441">
        <v>91854</v>
      </c>
      <c r="C137" s="441" t="s">
        <v>18</v>
      </c>
      <c r="D137" s="441" t="s">
        <v>245</v>
      </c>
      <c r="E137" s="441" t="s">
        <v>112</v>
      </c>
      <c r="F137" s="441"/>
      <c r="G137" s="480" t="s">
        <v>604</v>
      </c>
      <c r="H137" s="480">
        <v>7.75</v>
      </c>
      <c r="I137" s="441"/>
      <c r="J137" s="441"/>
    </row>
    <row r="138" spans="1:19" ht="27.6">
      <c r="C138" s="428" t="s">
        <v>821</v>
      </c>
      <c r="D138" s="428" t="s">
        <v>821</v>
      </c>
      <c r="E138" s="428" t="s">
        <v>821</v>
      </c>
      <c r="F138" s="428" t="s">
        <v>821</v>
      </c>
      <c r="G138" s="428" t="s">
        <v>821</v>
      </c>
      <c r="H138" s="428" t="s">
        <v>821</v>
      </c>
      <c r="I138" s="428" t="s">
        <v>1033</v>
      </c>
      <c r="J138" s="428" t="s">
        <v>2065</v>
      </c>
      <c r="K138" s="428" t="s">
        <v>1759</v>
      </c>
      <c r="L138" s="428" t="s">
        <v>2066</v>
      </c>
      <c r="M138" s="428" t="s">
        <v>942</v>
      </c>
      <c r="N138" s="428" t="s">
        <v>943</v>
      </c>
      <c r="O138" s="428" t="s">
        <v>942</v>
      </c>
      <c r="P138" s="428" t="s">
        <v>943</v>
      </c>
      <c r="Q138" s="428" t="s">
        <v>942</v>
      </c>
      <c r="R138" s="428" t="s">
        <v>943</v>
      </c>
      <c r="S138" s="431">
        <v>0</v>
      </c>
    </row>
    <row r="139" spans="1:19" ht="27.6">
      <c r="C139" s="428" t="s">
        <v>2067</v>
      </c>
      <c r="D139" s="428" t="s">
        <v>2068</v>
      </c>
      <c r="E139" s="428" t="s">
        <v>781</v>
      </c>
      <c r="F139" s="428" t="s">
        <v>2069</v>
      </c>
      <c r="G139" s="428" t="s">
        <v>996</v>
      </c>
      <c r="H139" s="428" t="s">
        <v>2070</v>
      </c>
      <c r="I139" s="428" t="s">
        <v>821</v>
      </c>
      <c r="J139" s="428" t="s">
        <v>821</v>
      </c>
      <c r="K139" s="428" t="s">
        <v>821</v>
      </c>
      <c r="L139" s="428" t="s">
        <v>821</v>
      </c>
      <c r="M139" s="428" t="s">
        <v>821</v>
      </c>
      <c r="N139" s="428" t="s">
        <v>821</v>
      </c>
      <c r="O139" s="428" t="s">
        <v>821</v>
      </c>
      <c r="P139" s="428" t="s">
        <v>821</v>
      </c>
      <c r="Q139" s="428" t="s">
        <v>821</v>
      </c>
      <c r="R139" s="428" t="s">
        <v>821</v>
      </c>
      <c r="S139" s="431"/>
    </row>
    <row r="140" spans="1:19" ht="27.6">
      <c r="C140" s="428" t="s">
        <v>661</v>
      </c>
      <c r="D140" s="428" t="s">
        <v>662</v>
      </c>
      <c r="E140" s="428" t="s">
        <v>619</v>
      </c>
      <c r="F140" s="428" t="s">
        <v>2071</v>
      </c>
      <c r="G140" s="428" t="s">
        <v>1950</v>
      </c>
      <c r="H140" s="428" t="s">
        <v>2072</v>
      </c>
      <c r="I140" s="428" t="s">
        <v>821</v>
      </c>
      <c r="J140" s="428" t="s">
        <v>821</v>
      </c>
      <c r="K140" s="428" t="s">
        <v>821</v>
      </c>
      <c r="L140" s="428" t="s">
        <v>821</v>
      </c>
      <c r="M140" s="428" t="s">
        <v>821</v>
      </c>
      <c r="N140" s="428" t="s">
        <v>821</v>
      </c>
      <c r="O140" s="428" t="s">
        <v>821</v>
      </c>
      <c r="P140" s="428" t="s">
        <v>821</v>
      </c>
      <c r="Q140" s="428" t="s">
        <v>821</v>
      </c>
      <c r="R140" s="428" t="s">
        <v>821</v>
      </c>
      <c r="S140" s="431"/>
    </row>
    <row r="141" spans="1:19" ht="27.6">
      <c r="C141" s="428" t="s">
        <v>659</v>
      </c>
      <c r="D141" s="428" t="s">
        <v>660</v>
      </c>
      <c r="E141" s="428" t="s">
        <v>619</v>
      </c>
      <c r="F141" s="428" t="s">
        <v>2071</v>
      </c>
      <c r="G141" s="428" t="s">
        <v>1952</v>
      </c>
      <c r="H141" s="428" t="s">
        <v>2073</v>
      </c>
      <c r="I141" s="428" t="s">
        <v>821</v>
      </c>
      <c r="J141" s="428" t="s">
        <v>821</v>
      </c>
      <c r="K141" s="428" t="s">
        <v>821</v>
      </c>
      <c r="L141" s="428" t="s">
        <v>821</v>
      </c>
      <c r="M141" s="428" t="s">
        <v>821</v>
      </c>
      <c r="N141" s="428" t="s">
        <v>821</v>
      </c>
      <c r="O141" s="428" t="s">
        <v>821</v>
      </c>
      <c r="P141" s="428" t="s">
        <v>821</v>
      </c>
      <c r="Q141" s="428" t="s">
        <v>821</v>
      </c>
      <c r="R141" s="428" t="s">
        <v>821</v>
      </c>
      <c r="S141" s="431"/>
    </row>
    <row r="142" spans="1:19">
      <c r="G142" s="379"/>
    </row>
    <row r="143" spans="1:19">
      <c r="G143" s="379"/>
    </row>
    <row r="144" spans="1:19">
      <c r="G144" s="379"/>
    </row>
    <row r="145" spans="1:19">
      <c r="G145" s="379"/>
    </row>
    <row r="146" spans="1:19">
      <c r="G146" s="379"/>
    </row>
    <row r="147" spans="1:19">
      <c r="G147" s="379"/>
    </row>
    <row r="148" spans="1:19" ht="41.4">
      <c r="A148" s="441"/>
      <c r="B148" s="441">
        <v>91871</v>
      </c>
      <c r="C148" s="441" t="s">
        <v>18</v>
      </c>
      <c r="D148" s="441" t="s">
        <v>247</v>
      </c>
      <c r="E148" s="441" t="s">
        <v>112</v>
      </c>
      <c r="F148" s="441"/>
      <c r="G148" s="480" t="s">
        <v>604</v>
      </c>
      <c r="H148" s="480">
        <v>10.8</v>
      </c>
      <c r="I148" s="441"/>
      <c r="J148" s="441"/>
    </row>
    <row r="149" spans="1:19" ht="27.6">
      <c r="C149" s="428" t="s">
        <v>821</v>
      </c>
      <c r="D149" s="428" t="s">
        <v>821</v>
      </c>
      <c r="E149" s="428" t="s">
        <v>821</v>
      </c>
      <c r="F149" s="428" t="s">
        <v>821</v>
      </c>
      <c r="G149" s="428" t="s">
        <v>821</v>
      </c>
      <c r="H149" s="428" t="s">
        <v>821</v>
      </c>
      <c r="I149" s="428" t="s">
        <v>2074</v>
      </c>
      <c r="J149" s="428" t="s">
        <v>2075</v>
      </c>
      <c r="K149" s="428" t="s">
        <v>2076</v>
      </c>
      <c r="L149" s="428" t="s">
        <v>2077</v>
      </c>
      <c r="M149" s="428" t="s">
        <v>942</v>
      </c>
      <c r="N149" s="428" t="s">
        <v>943</v>
      </c>
      <c r="O149" s="428" t="s">
        <v>942</v>
      </c>
      <c r="P149" s="428" t="s">
        <v>943</v>
      </c>
      <c r="Q149" s="428" t="s">
        <v>942</v>
      </c>
      <c r="R149" s="428" t="s">
        <v>943</v>
      </c>
      <c r="S149" s="431">
        <v>0</v>
      </c>
    </row>
    <row r="150" spans="1:19" ht="27.6">
      <c r="C150" s="428" t="s">
        <v>2078</v>
      </c>
      <c r="D150" s="428" t="s">
        <v>2079</v>
      </c>
      <c r="E150" s="428" t="s">
        <v>781</v>
      </c>
      <c r="F150" s="428" t="s">
        <v>2069</v>
      </c>
      <c r="G150" s="428" t="s">
        <v>989</v>
      </c>
      <c r="H150" s="428" t="s">
        <v>2080</v>
      </c>
      <c r="I150" s="428" t="s">
        <v>821</v>
      </c>
      <c r="J150" s="428" t="s">
        <v>821</v>
      </c>
      <c r="K150" s="428" t="s">
        <v>821</v>
      </c>
      <c r="L150" s="428" t="s">
        <v>821</v>
      </c>
      <c r="M150" s="428" t="s">
        <v>821</v>
      </c>
      <c r="N150" s="428" t="s">
        <v>821</v>
      </c>
      <c r="O150" s="428" t="s">
        <v>821</v>
      </c>
      <c r="P150" s="428" t="s">
        <v>821</v>
      </c>
      <c r="Q150" s="428" t="s">
        <v>821</v>
      </c>
      <c r="R150" s="428" t="s">
        <v>821</v>
      </c>
      <c r="S150" s="431"/>
    </row>
    <row r="151" spans="1:19" ht="27.6">
      <c r="C151" s="428" t="s">
        <v>661</v>
      </c>
      <c r="D151" s="428" t="s">
        <v>662</v>
      </c>
      <c r="E151" s="428" t="s">
        <v>619</v>
      </c>
      <c r="F151" s="428" t="s">
        <v>1452</v>
      </c>
      <c r="G151" s="428" t="s">
        <v>1950</v>
      </c>
      <c r="H151" s="428" t="s">
        <v>2081</v>
      </c>
      <c r="I151" s="428" t="s">
        <v>821</v>
      </c>
      <c r="J151" s="428" t="s">
        <v>821</v>
      </c>
      <c r="K151" s="428" t="s">
        <v>821</v>
      </c>
      <c r="L151" s="428" t="s">
        <v>821</v>
      </c>
      <c r="M151" s="428" t="s">
        <v>821</v>
      </c>
      <c r="N151" s="428" t="s">
        <v>821</v>
      </c>
      <c r="O151" s="428" t="s">
        <v>821</v>
      </c>
      <c r="P151" s="428" t="s">
        <v>821</v>
      </c>
      <c r="Q151" s="428" t="s">
        <v>821</v>
      </c>
      <c r="R151" s="428" t="s">
        <v>821</v>
      </c>
      <c r="S151" s="431"/>
    </row>
    <row r="152" spans="1:19" ht="27.6">
      <c r="C152" s="428" t="s">
        <v>659</v>
      </c>
      <c r="D152" s="428" t="s">
        <v>660</v>
      </c>
      <c r="E152" s="428" t="s">
        <v>619</v>
      </c>
      <c r="F152" s="428" t="s">
        <v>1452</v>
      </c>
      <c r="G152" s="428" t="s">
        <v>1952</v>
      </c>
      <c r="H152" s="428" t="s">
        <v>1651</v>
      </c>
      <c r="I152" s="428" t="s">
        <v>821</v>
      </c>
      <c r="J152" s="428" t="s">
        <v>821</v>
      </c>
      <c r="K152" s="428" t="s">
        <v>821</v>
      </c>
      <c r="L152" s="428" t="s">
        <v>821</v>
      </c>
      <c r="M152" s="428" t="s">
        <v>821</v>
      </c>
      <c r="N152" s="428" t="s">
        <v>821</v>
      </c>
      <c r="O152" s="428" t="s">
        <v>821</v>
      </c>
      <c r="P152" s="428" t="s">
        <v>821</v>
      </c>
      <c r="Q152" s="428" t="s">
        <v>821</v>
      </c>
      <c r="R152" s="428" t="s">
        <v>821</v>
      </c>
      <c r="S152" s="431"/>
    </row>
    <row r="153" spans="1:19">
      <c r="G153" s="379"/>
    </row>
    <row r="154" spans="1:19">
      <c r="G154" s="379"/>
    </row>
    <row r="155" spans="1:19">
      <c r="G155" s="379"/>
    </row>
    <row r="156" spans="1:19">
      <c r="G156" s="379"/>
    </row>
    <row r="157" spans="1:19">
      <c r="G157" s="379"/>
    </row>
    <row r="158" spans="1:19">
      <c r="G158" s="379"/>
    </row>
    <row r="159" spans="1:19" ht="41.4">
      <c r="A159" s="441"/>
      <c r="B159" s="441">
        <v>95778</v>
      </c>
      <c r="C159" s="441" t="s">
        <v>18</v>
      </c>
      <c r="D159" s="441" t="s">
        <v>249</v>
      </c>
      <c r="E159" s="441" t="s">
        <v>31</v>
      </c>
      <c r="F159" s="441"/>
      <c r="G159" s="480" t="s">
        <v>604</v>
      </c>
      <c r="H159" s="480">
        <v>26.09</v>
      </c>
      <c r="I159" s="441"/>
      <c r="J159" s="441"/>
    </row>
    <row r="160" spans="1:19" ht="27.6">
      <c r="C160" s="428" t="s">
        <v>821</v>
      </c>
      <c r="D160" s="428" t="s">
        <v>821</v>
      </c>
      <c r="E160" s="428" t="s">
        <v>821</v>
      </c>
      <c r="F160" s="428" t="s">
        <v>821</v>
      </c>
      <c r="G160" s="428" t="s">
        <v>821</v>
      </c>
      <c r="H160" s="428" t="s">
        <v>821</v>
      </c>
      <c r="I160" s="428" t="s">
        <v>2082</v>
      </c>
      <c r="J160" s="428" t="s">
        <v>2083</v>
      </c>
      <c r="K160" s="428" t="s">
        <v>2084</v>
      </c>
      <c r="L160" s="428" t="s">
        <v>2085</v>
      </c>
      <c r="M160" s="428" t="s">
        <v>942</v>
      </c>
      <c r="N160" s="428" t="s">
        <v>943</v>
      </c>
      <c r="O160" s="428" t="s">
        <v>942</v>
      </c>
      <c r="P160" s="428" t="s">
        <v>943</v>
      </c>
      <c r="Q160" s="428" t="s">
        <v>942</v>
      </c>
      <c r="R160" s="428" t="s">
        <v>943</v>
      </c>
      <c r="S160" s="431">
        <v>0</v>
      </c>
    </row>
    <row r="161" spans="1:19" ht="27.6">
      <c r="C161" s="428" t="s">
        <v>2086</v>
      </c>
      <c r="D161" s="428" t="s">
        <v>2087</v>
      </c>
      <c r="E161" s="428" t="s">
        <v>775</v>
      </c>
      <c r="F161" s="428" t="s">
        <v>1061</v>
      </c>
      <c r="G161" s="428" t="s">
        <v>2088</v>
      </c>
      <c r="H161" s="428" t="s">
        <v>2088</v>
      </c>
      <c r="I161" s="428" t="s">
        <v>821</v>
      </c>
      <c r="J161" s="428" t="s">
        <v>821</v>
      </c>
      <c r="K161" s="428" t="s">
        <v>821</v>
      </c>
      <c r="L161" s="428" t="s">
        <v>821</v>
      </c>
      <c r="M161" s="428" t="s">
        <v>821</v>
      </c>
      <c r="N161" s="428" t="s">
        <v>821</v>
      </c>
      <c r="O161" s="428" t="s">
        <v>821</v>
      </c>
      <c r="P161" s="428" t="s">
        <v>821</v>
      </c>
      <c r="Q161" s="428" t="s">
        <v>821</v>
      </c>
      <c r="R161" s="428" t="s">
        <v>821</v>
      </c>
      <c r="S161" s="431"/>
    </row>
    <row r="162" spans="1:19" ht="41.4">
      <c r="C162" s="428" t="s">
        <v>709</v>
      </c>
      <c r="D162" s="428" t="s">
        <v>710</v>
      </c>
      <c r="E162" s="428" t="s">
        <v>775</v>
      </c>
      <c r="F162" s="428" t="s">
        <v>1687</v>
      </c>
      <c r="G162" s="428" t="s">
        <v>1831</v>
      </c>
      <c r="H162" s="428" t="s">
        <v>2089</v>
      </c>
      <c r="I162" s="428" t="s">
        <v>821</v>
      </c>
      <c r="J162" s="428" t="s">
        <v>821</v>
      </c>
      <c r="K162" s="428" t="s">
        <v>821</v>
      </c>
      <c r="L162" s="428" t="s">
        <v>821</v>
      </c>
      <c r="M162" s="428" t="s">
        <v>821</v>
      </c>
      <c r="N162" s="428" t="s">
        <v>821</v>
      </c>
      <c r="O162" s="428" t="s">
        <v>821</v>
      </c>
      <c r="P162" s="428" t="s">
        <v>821</v>
      </c>
      <c r="Q162" s="428" t="s">
        <v>821</v>
      </c>
      <c r="R162" s="428" t="s">
        <v>821</v>
      </c>
      <c r="S162" s="431"/>
    </row>
    <row r="163" spans="1:19" ht="27.6">
      <c r="C163" s="428" t="s">
        <v>661</v>
      </c>
      <c r="D163" s="428" t="s">
        <v>662</v>
      </c>
      <c r="E163" s="428" t="s">
        <v>619</v>
      </c>
      <c r="F163" s="428" t="s">
        <v>2090</v>
      </c>
      <c r="G163" s="428" t="s">
        <v>1950</v>
      </c>
      <c r="H163" s="428" t="s">
        <v>2091</v>
      </c>
      <c r="I163" s="428" t="s">
        <v>821</v>
      </c>
      <c r="J163" s="428" t="s">
        <v>821</v>
      </c>
      <c r="K163" s="428" t="s">
        <v>821</v>
      </c>
      <c r="L163" s="428" t="s">
        <v>821</v>
      </c>
      <c r="M163" s="428" t="s">
        <v>821</v>
      </c>
      <c r="N163" s="428" t="s">
        <v>821</v>
      </c>
      <c r="O163" s="428" t="s">
        <v>821</v>
      </c>
      <c r="P163" s="428" t="s">
        <v>821</v>
      </c>
      <c r="Q163" s="428" t="s">
        <v>821</v>
      </c>
      <c r="R163" s="428" t="s">
        <v>821</v>
      </c>
      <c r="S163" s="431"/>
    </row>
    <row r="164" spans="1:19" ht="27.6">
      <c r="C164" s="428" t="s">
        <v>659</v>
      </c>
      <c r="D164" s="428" t="s">
        <v>660</v>
      </c>
      <c r="E164" s="428" t="s">
        <v>619</v>
      </c>
      <c r="F164" s="428" t="s">
        <v>2090</v>
      </c>
      <c r="G164" s="428" t="s">
        <v>1952</v>
      </c>
      <c r="H164" s="428" t="s">
        <v>2092</v>
      </c>
      <c r="I164" s="428" t="s">
        <v>821</v>
      </c>
      <c r="J164" s="428" t="s">
        <v>821</v>
      </c>
      <c r="K164" s="428" t="s">
        <v>821</v>
      </c>
      <c r="L164" s="428" t="s">
        <v>821</v>
      </c>
      <c r="M164" s="428" t="s">
        <v>821</v>
      </c>
      <c r="N164" s="428" t="s">
        <v>821</v>
      </c>
      <c r="O164" s="428" t="s">
        <v>821</v>
      </c>
      <c r="P164" s="428" t="s">
        <v>821</v>
      </c>
      <c r="Q164" s="428" t="s">
        <v>821</v>
      </c>
      <c r="R164" s="428" t="s">
        <v>821</v>
      </c>
      <c r="S164" s="431"/>
    </row>
    <row r="165" spans="1:19">
      <c r="G165" s="379"/>
    </row>
    <row r="166" spans="1:19">
      <c r="G166" s="379"/>
    </row>
    <row r="167" spans="1:19">
      <c r="G167" s="379"/>
    </row>
    <row r="168" spans="1:19">
      <c r="G168" s="379"/>
    </row>
    <row r="169" spans="1:19">
      <c r="G169" s="379"/>
    </row>
    <row r="170" spans="1:19" ht="41.4">
      <c r="A170" s="441"/>
      <c r="B170" s="441">
        <v>92008</v>
      </c>
      <c r="C170" s="441" t="s">
        <v>18</v>
      </c>
      <c r="D170" s="441" t="s">
        <v>254</v>
      </c>
      <c r="E170" s="441" t="s">
        <v>31</v>
      </c>
      <c r="F170" s="441"/>
      <c r="G170" s="480" t="s">
        <v>604</v>
      </c>
      <c r="H170" s="480">
        <v>35.85</v>
      </c>
      <c r="I170" s="441"/>
      <c r="J170" s="441"/>
    </row>
    <row r="171" spans="1:19" ht="27.6">
      <c r="C171" s="428" t="s">
        <v>821</v>
      </c>
      <c r="D171" s="428" t="s">
        <v>821</v>
      </c>
      <c r="E171" s="428" t="s">
        <v>821</v>
      </c>
      <c r="F171" s="428" t="s">
        <v>821</v>
      </c>
      <c r="G171" s="428" t="s">
        <v>821</v>
      </c>
      <c r="H171" s="428" t="s">
        <v>821</v>
      </c>
      <c r="I171" s="428" t="s">
        <v>2093</v>
      </c>
      <c r="J171" s="428" t="s">
        <v>2094</v>
      </c>
      <c r="K171" s="428" t="s">
        <v>2095</v>
      </c>
      <c r="L171" s="428" t="s">
        <v>2096</v>
      </c>
      <c r="M171" s="428" t="s">
        <v>942</v>
      </c>
      <c r="N171" s="428" t="s">
        <v>943</v>
      </c>
      <c r="O171" s="428" t="s">
        <v>942</v>
      </c>
      <c r="P171" s="428" t="s">
        <v>943</v>
      </c>
      <c r="Q171" s="428" t="s">
        <v>942</v>
      </c>
      <c r="R171" s="428" t="s">
        <v>943</v>
      </c>
      <c r="S171" s="431">
        <v>0</v>
      </c>
    </row>
    <row r="172" spans="1:19" ht="41.4">
      <c r="C172" s="428" t="s">
        <v>2097</v>
      </c>
      <c r="D172" s="428" t="s">
        <v>2098</v>
      </c>
      <c r="E172" s="428" t="s">
        <v>775</v>
      </c>
      <c r="F172" s="428" t="s">
        <v>1061</v>
      </c>
      <c r="G172" s="428" t="s">
        <v>2099</v>
      </c>
      <c r="H172" s="428" t="s">
        <v>2099</v>
      </c>
      <c r="I172" s="428" t="s">
        <v>821</v>
      </c>
      <c r="J172" s="428" t="s">
        <v>821</v>
      </c>
      <c r="K172" s="428" t="s">
        <v>821</v>
      </c>
      <c r="L172" s="428" t="s">
        <v>821</v>
      </c>
      <c r="M172" s="428" t="s">
        <v>821</v>
      </c>
      <c r="N172" s="428" t="s">
        <v>821</v>
      </c>
      <c r="O172" s="428" t="s">
        <v>821</v>
      </c>
      <c r="P172" s="428" t="s">
        <v>821</v>
      </c>
      <c r="Q172" s="428" t="s">
        <v>821</v>
      </c>
      <c r="R172" s="428" t="s">
        <v>821</v>
      </c>
      <c r="S172" s="431"/>
    </row>
    <row r="173" spans="1:19" ht="41.4">
      <c r="C173" s="428" t="s">
        <v>2100</v>
      </c>
      <c r="D173" s="428" t="s">
        <v>2101</v>
      </c>
      <c r="E173" s="428" t="s">
        <v>775</v>
      </c>
      <c r="F173" s="428" t="s">
        <v>1061</v>
      </c>
      <c r="G173" s="428" t="s">
        <v>2102</v>
      </c>
      <c r="H173" s="428" t="s">
        <v>2102</v>
      </c>
      <c r="I173" s="428" t="s">
        <v>821</v>
      </c>
      <c r="J173" s="428" t="s">
        <v>821</v>
      </c>
      <c r="K173" s="428" t="s">
        <v>821</v>
      </c>
      <c r="L173" s="428" t="s">
        <v>821</v>
      </c>
      <c r="M173" s="428" t="s">
        <v>821</v>
      </c>
      <c r="N173" s="428" t="s">
        <v>821</v>
      </c>
      <c r="O173" s="428" t="s">
        <v>821</v>
      </c>
      <c r="P173" s="428" t="s">
        <v>821</v>
      </c>
      <c r="Q173" s="428" t="s">
        <v>821</v>
      </c>
      <c r="R173" s="428" t="s">
        <v>821</v>
      </c>
      <c r="S173" s="431"/>
    </row>
    <row r="174" spans="1:19">
      <c r="G174" s="379"/>
    </row>
    <row r="175" spans="1:19">
      <c r="G175" s="379"/>
    </row>
    <row r="176" spans="1:19">
      <c r="G176" s="379"/>
    </row>
    <row r="177" spans="1:19">
      <c r="G177" s="379"/>
    </row>
    <row r="178" spans="1:19">
      <c r="G178" s="379"/>
    </row>
    <row r="179" spans="1:19">
      <c r="G179" s="379"/>
    </row>
    <row r="180" spans="1:19">
      <c r="G180" s="379"/>
    </row>
    <row r="181" spans="1:19" ht="41.4">
      <c r="A181" s="441"/>
      <c r="B181" s="441">
        <v>92004</v>
      </c>
      <c r="C181" s="441" t="s">
        <v>18</v>
      </c>
      <c r="D181" s="441" t="s">
        <v>256</v>
      </c>
      <c r="E181" s="441" t="s">
        <v>31</v>
      </c>
      <c r="F181" s="441"/>
      <c r="G181" s="480" t="s">
        <v>604</v>
      </c>
      <c r="H181" s="480">
        <v>41.39</v>
      </c>
      <c r="I181" s="441"/>
      <c r="J181" s="441"/>
    </row>
    <row r="182" spans="1:19" ht="27.6">
      <c r="C182" s="379" t="s">
        <v>821</v>
      </c>
      <c r="D182" s="379" t="s">
        <v>821</v>
      </c>
      <c r="E182" s="379" t="s">
        <v>821</v>
      </c>
      <c r="F182" s="379" t="s">
        <v>821</v>
      </c>
      <c r="G182" s="379" t="s">
        <v>821</v>
      </c>
      <c r="H182" s="379" t="s">
        <v>821</v>
      </c>
      <c r="I182" s="379" t="s">
        <v>2103</v>
      </c>
      <c r="J182" s="379" t="s">
        <v>2104</v>
      </c>
      <c r="K182" s="379" t="s">
        <v>2105</v>
      </c>
      <c r="L182" s="379" t="s">
        <v>2106</v>
      </c>
      <c r="M182" s="379" t="s">
        <v>942</v>
      </c>
      <c r="N182" s="379" t="s">
        <v>943</v>
      </c>
      <c r="O182" s="379" t="s">
        <v>942</v>
      </c>
      <c r="P182" s="379" t="s">
        <v>943</v>
      </c>
      <c r="Q182" s="379" t="s">
        <v>942</v>
      </c>
      <c r="R182" s="379" t="s">
        <v>943</v>
      </c>
      <c r="S182" s="379">
        <v>0</v>
      </c>
    </row>
    <row r="183" spans="1:19" ht="41.4">
      <c r="C183" s="379" t="s">
        <v>2097</v>
      </c>
      <c r="D183" s="379" t="s">
        <v>2098</v>
      </c>
      <c r="E183" s="379" t="s">
        <v>775</v>
      </c>
      <c r="F183" s="379" t="s">
        <v>1061</v>
      </c>
      <c r="G183" s="379" t="s">
        <v>2099</v>
      </c>
      <c r="H183" s="379" t="s">
        <v>2099</v>
      </c>
      <c r="I183" s="379" t="s">
        <v>821</v>
      </c>
      <c r="J183" s="379" t="s">
        <v>821</v>
      </c>
      <c r="K183" s="379" t="s">
        <v>821</v>
      </c>
      <c r="L183" s="379" t="s">
        <v>821</v>
      </c>
      <c r="M183" s="379" t="s">
        <v>821</v>
      </c>
      <c r="N183" s="379" t="s">
        <v>821</v>
      </c>
      <c r="O183" s="379" t="s">
        <v>821</v>
      </c>
      <c r="P183" s="379" t="s">
        <v>821</v>
      </c>
      <c r="Q183" s="379" t="s">
        <v>821</v>
      </c>
      <c r="R183" s="379" t="s">
        <v>821</v>
      </c>
    </row>
    <row r="184" spans="1:19" ht="41.4">
      <c r="C184" s="379" t="s">
        <v>2107</v>
      </c>
      <c r="D184" s="379" t="s">
        <v>2108</v>
      </c>
      <c r="E184" s="379" t="s">
        <v>775</v>
      </c>
      <c r="F184" s="379" t="s">
        <v>1061</v>
      </c>
      <c r="G184" s="379" t="s">
        <v>2109</v>
      </c>
      <c r="H184" s="379" t="s">
        <v>2109</v>
      </c>
      <c r="I184" s="379" t="s">
        <v>821</v>
      </c>
      <c r="J184" s="379" t="s">
        <v>821</v>
      </c>
      <c r="K184" s="379" t="s">
        <v>821</v>
      </c>
      <c r="L184" s="379" t="s">
        <v>821</v>
      </c>
      <c r="M184" s="379" t="s">
        <v>821</v>
      </c>
      <c r="N184" s="379" t="s">
        <v>821</v>
      </c>
      <c r="O184" s="379" t="s">
        <v>821</v>
      </c>
      <c r="P184" s="379" t="s">
        <v>821</v>
      </c>
      <c r="Q184" s="379" t="s">
        <v>821</v>
      </c>
      <c r="R184" s="379" t="s">
        <v>821</v>
      </c>
    </row>
    <row r="185" spans="1:19">
      <c r="G185" s="379"/>
    </row>
    <row r="186" spans="1:19">
      <c r="G186" s="379"/>
    </row>
    <row r="187" spans="1:19">
      <c r="G187" s="379"/>
    </row>
    <row r="188" spans="1:19">
      <c r="G188" s="379"/>
    </row>
    <row r="189" spans="1:19">
      <c r="G189" s="379"/>
    </row>
    <row r="190" spans="1:19">
      <c r="G190" s="379"/>
    </row>
    <row r="191" spans="1:19">
      <c r="G191" s="379"/>
    </row>
    <row r="192" spans="1:19" ht="41.4">
      <c r="A192" s="441"/>
      <c r="B192" s="441">
        <v>92005</v>
      </c>
      <c r="C192" s="441" t="s">
        <v>18</v>
      </c>
      <c r="D192" s="441" t="s">
        <v>258</v>
      </c>
      <c r="E192" s="441" t="s">
        <v>31</v>
      </c>
      <c r="F192" s="441"/>
      <c r="G192" s="480" t="s">
        <v>604</v>
      </c>
      <c r="H192" s="468">
        <v>45.27</v>
      </c>
      <c r="I192" s="441"/>
      <c r="J192" s="441"/>
    </row>
    <row r="193" spans="1:19" ht="27.6">
      <c r="C193" s="428" t="s">
        <v>821</v>
      </c>
      <c r="D193" s="428" t="s">
        <v>821</v>
      </c>
      <c r="E193" s="428" t="s">
        <v>821</v>
      </c>
      <c r="F193" s="428" t="s">
        <v>821</v>
      </c>
      <c r="G193" s="428" t="s">
        <v>821</v>
      </c>
      <c r="H193" s="428" t="s">
        <v>821</v>
      </c>
      <c r="I193" s="428" t="s">
        <v>2103</v>
      </c>
      <c r="J193" s="428" t="s">
        <v>2110</v>
      </c>
      <c r="K193" s="428" t="s">
        <v>2111</v>
      </c>
      <c r="L193" s="428" t="s">
        <v>2112</v>
      </c>
      <c r="M193" s="428" t="s">
        <v>942</v>
      </c>
      <c r="N193" s="428" t="s">
        <v>943</v>
      </c>
      <c r="O193" s="428" t="s">
        <v>942</v>
      </c>
      <c r="P193" s="428" t="s">
        <v>943</v>
      </c>
      <c r="Q193" s="428" t="s">
        <v>942</v>
      </c>
      <c r="R193" s="428" t="s">
        <v>943</v>
      </c>
      <c r="S193" s="431">
        <v>0</v>
      </c>
    </row>
    <row r="194" spans="1:19" ht="41.4">
      <c r="C194" s="428" t="s">
        <v>2097</v>
      </c>
      <c r="D194" s="428" t="s">
        <v>2098</v>
      </c>
      <c r="E194" s="428" t="s">
        <v>775</v>
      </c>
      <c r="F194" s="428" t="s">
        <v>1061</v>
      </c>
      <c r="G194" s="428" t="s">
        <v>2099</v>
      </c>
      <c r="H194" s="428" t="s">
        <v>2099</v>
      </c>
      <c r="I194" s="428" t="s">
        <v>821</v>
      </c>
      <c r="J194" s="428" t="s">
        <v>821</v>
      </c>
      <c r="K194" s="428" t="s">
        <v>821</v>
      </c>
      <c r="L194" s="428" t="s">
        <v>821</v>
      </c>
      <c r="M194" s="428" t="s">
        <v>821</v>
      </c>
      <c r="N194" s="428" t="s">
        <v>821</v>
      </c>
      <c r="O194" s="428" t="s">
        <v>821</v>
      </c>
      <c r="P194" s="428" t="s">
        <v>821</v>
      </c>
      <c r="Q194" s="428" t="s">
        <v>821</v>
      </c>
      <c r="R194" s="428" t="s">
        <v>821</v>
      </c>
      <c r="S194" s="431"/>
    </row>
    <row r="195" spans="1:19" ht="41.4">
      <c r="C195" s="428" t="s">
        <v>2113</v>
      </c>
      <c r="D195" s="428" t="s">
        <v>2114</v>
      </c>
      <c r="E195" s="428" t="s">
        <v>775</v>
      </c>
      <c r="F195" s="428" t="s">
        <v>1061</v>
      </c>
      <c r="G195" s="428" t="s">
        <v>2115</v>
      </c>
      <c r="H195" s="428" t="s">
        <v>2115</v>
      </c>
      <c r="I195" s="428" t="s">
        <v>821</v>
      </c>
      <c r="J195" s="428" t="s">
        <v>821</v>
      </c>
      <c r="K195" s="428" t="s">
        <v>821</v>
      </c>
      <c r="L195" s="428" t="s">
        <v>821</v>
      </c>
      <c r="M195" s="428" t="s">
        <v>821</v>
      </c>
      <c r="N195" s="428" t="s">
        <v>821</v>
      </c>
      <c r="O195" s="428" t="s">
        <v>821</v>
      </c>
      <c r="P195" s="428" t="s">
        <v>821</v>
      </c>
      <c r="Q195" s="428" t="s">
        <v>821</v>
      </c>
      <c r="R195" s="428" t="s">
        <v>821</v>
      </c>
      <c r="S195" s="431"/>
    </row>
    <row r="196" spans="1:19">
      <c r="G196" s="379"/>
    </row>
    <row r="197" spans="1:19">
      <c r="G197" s="379"/>
    </row>
    <row r="198" spans="1:19">
      <c r="G198" s="379"/>
    </row>
    <row r="199" spans="1:19">
      <c r="G199" s="379"/>
    </row>
    <row r="200" spans="1:19">
      <c r="G200" s="379"/>
    </row>
    <row r="201" spans="1:19">
      <c r="G201" s="379"/>
    </row>
    <row r="202" spans="1:19">
      <c r="G202" s="379"/>
    </row>
    <row r="203" spans="1:19" ht="42">
      <c r="A203" s="500"/>
      <c r="B203" s="501">
        <v>91992</v>
      </c>
      <c r="C203" s="501" t="s">
        <v>18</v>
      </c>
      <c r="D203" s="502" t="s">
        <v>260</v>
      </c>
      <c r="E203" s="503" t="s">
        <v>31</v>
      </c>
      <c r="F203" s="503"/>
      <c r="G203" s="504" t="s">
        <v>604</v>
      </c>
      <c r="H203" s="505">
        <v>32.22</v>
      </c>
      <c r="I203" s="500"/>
      <c r="J203" s="500"/>
    </row>
    <row r="204" spans="1:19" ht="27.6">
      <c r="C204" s="428" t="s">
        <v>821</v>
      </c>
      <c r="D204" s="428" t="s">
        <v>821</v>
      </c>
      <c r="E204" s="428" t="s">
        <v>821</v>
      </c>
      <c r="F204" s="428" t="s">
        <v>821</v>
      </c>
      <c r="G204" s="428" t="s">
        <v>821</v>
      </c>
      <c r="H204" s="428" t="s">
        <v>821</v>
      </c>
      <c r="I204" s="428" t="s">
        <v>2116</v>
      </c>
      <c r="J204" s="428" t="s">
        <v>2117</v>
      </c>
      <c r="K204" s="428" t="s">
        <v>2118</v>
      </c>
      <c r="L204" s="428" t="s">
        <v>2119</v>
      </c>
      <c r="M204" s="428" t="s">
        <v>942</v>
      </c>
      <c r="N204" s="428" t="s">
        <v>943</v>
      </c>
      <c r="O204" s="428" t="s">
        <v>942</v>
      </c>
      <c r="P204" s="428" t="s">
        <v>943</v>
      </c>
      <c r="Q204" s="428" t="s">
        <v>942</v>
      </c>
      <c r="R204" s="428" t="s">
        <v>943</v>
      </c>
      <c r="S204" s="431">
        <v>0</v>
      </c>
    </row>
    <row r="205" spans="1:19" ht="41.4">
      <c r="C205" s="428" t="s">
        <v>2097</v>
      </c>
      <c r="D205" s="428" t="s">
        <v>2098</v>
      </c>
      <c r="E205" s="428" t="s">
        <v>775</v>
      </c>
      <c r="F205" s="428" t="s">
        <v>1061</v>
      </c>
      <c r="G205" s="428" t="s">
        <v>2099</v>
      </c>
      <c r="H205" s="428" t="s">
        <v>2099</v>
      </c>
      <c r="I205" s="428" t="s">
        <v>821</v>
      </c>
      <c r="J205" s="428" t="s">
        <v>821</v>
      </c>
      <c r="K205" s="428" t="s">
        <v>821</v>
      </c>
      <c r="L205" s="428" t="s">
        <v>821</v>
      </c>
      <c r="M205" s="428" t="s">
        <v>821</v>
      </c>
      <c r="N205" s="428" t="s">
        <v>821</v>
      </c>
      <c r="O205" s="428" t="s">
        <v>821</v>
      </c>
      <c r="P205" s="428" t="s">
        <v>821</v>
      </c>
      <c r="Q205" s="428" t="s">
        <v>821</v>
      </c>
      <c r="R205" s="428" t="s">
        <v>821</v>
      </c>
      <c r="S205" s="431"/>
    </row>
    <row r="206" spans="1:19" ht="41.4">
      <c r="C206" s="428" t="s">
        <v>2120</v>
      </c>
      <c r="D206" s="428" t="s">
        <v>2121</v>
      </c>
      <c r="E206" s="428" t="s">
        <v>775</v>
      </c>
      <c r="F206" s="428" t="s">
        <v>1061</v>
      </c>
      <c r="G206" s="428" t="s">
        <v>2122</v>
      </c>
      <c r="H206" s="428" t="s">
        <v>2122</v>
      </c>
      <c r="I206" s="428" t="s">
        <v>821</v>
      </c>
      <c r="J206" s="428" t="s">
        <v>821</v>
      </c>
      <c r="K206" s="428" t="s">
        <v>821</v>
      </c>
      <c r="L206" s="428" t="s">
        <v>821</v>
      </c>
      <c r="M206" s="428" t="s">
        <v>821</v>
      </c>
      <c r="N206" s="428" t="s">
        <v>821</v>
      </c>
      <c r="O206" s="428" t="s">
        <v>821</v>
      </c>
      <c r="P206" s="428" t="s">
        <v>821</v>
      </c>
      <c r="Q206" s="428" t="s">
        <v>821</v>
      </c>
      <c r="R206" s="428" t="s">
        <v>821</v>
      </c>
      <c r="S206" s="431"/>
    </row>
    <row r="207" spans="1:19">
      <c r="G207" s="379"/>
    </row>
    <row r="208" spans="1:19">
      <c r="G208" s="379"/>
    </row>
    <row r="209" spans="1:19">
      <c r="G209" s="379"/>
    </row>
    <row r="210" spans="1:19">
      <c r="G210" s="379"/>
    </row>
    <row r="211" spans="1:19">
      <c r="G211" s="379"/>
    </row>
    <row r="212" spans="1:19">
      <c r="G212" s="379"/>
    </row>
    <row r="213" spans="1:19">
      <c r="G213" s="379"/>
    </row>
    <row r="214" spans="1:19" ht="42">
      <c r="A214" s="500"/>
      <c r="B214" s="501">
        <v>91953</v>
      </c>
      <c r="C214" s="501" t="s">
        <v>18</v>
      </c>
      <c r="D214" s="502" t="s">
        <v>262</v>
      </c>
      <c r="E214" s="503" t="s">
        <v>31</v>
      </c>
      <c r="F214" s="503"/>
      <c r="G214" s="504" t="s">
        <v>604</v>
      </c>
      <c r="H214" s="505">
        <v>21.09</v>
      </c>
      <c r="I214" s="500"/>
      <c r="J214" s="500"/>
    </row>
    <row r="215" spans="1:19" ht="27.6">
      <c r="C215" s="428" t="s">
        <v>821</v>
      </c>
      <c r="D215" s="428" t="s">
        <v>821</v>
      </c>
      <c r="E215" s="428" t="s">
        <v>821</v>
      </c>
      <c r="F215" s="428" t="s">
        <v>821</v>
      </c>
      <c r="G215" s="428" t="s">
        <v>821</v>
      </c>
      <c r="H215" s="428" t="s">
        <v>821</v>
      </c>
      <c r="I215" s="428" t="s">
        <v>2123</v>
      </c>
      <c r="J215" s="428" t="s">
        <v>2124</v>
      </c>
      <c r="K215" s="428" t="s">
        <v>2125</v>
      </c>
      <c r="L215" s="428" t="s">
        <v>2126</v>
      </c>
      <c r="M215" s="428" t="s">
        <v>942</v>
      </c>
      <c r="N215" s="428" t="s">
        <v>943</v>
      </c>
      <c r="O215" s="428" t="s">
        <v>942</v>
      </c>
      <c r="P215" s="428" t="s">
        <v>943</v>
      </c>
      <c r="Q215" s="428" t="s">
        <v>942</v>
      </c>
      <c r="R215" s="428" t="s">
        <v>943</v>
      </c>
      <c r="S215" s="431">
        <v>0</v>
      </c>
    </row>
    <row r="216" spans="1:19" ht="41.4">
      <c r="C216" s="428" t="s">
        <v>2097</v>
      </c>
      <c r="D216" s="428" t="s">
        <v>2098</v>
      </c>
      <c r="E216" s="428" t="s">
        <v>775</v>
      </c>
      <c r="F216" s="428" t="s">
        <v>1061</v>
      </c>
      <c r="G216" s="428" t="s">
        <v>2099</v>
      </c>
      <c r="H216" s="428" t="s">
        <v>2099</v>
      </c>
      <c r="I216" s="428" t="s">
        <v>821</v>
      </c>
      <c r="J216" s="428" t="s">
        <v>821</v>
      </c>
      <c r="K216" s="428" t="s">
        <v>821</v>
      </c>
      <c r="L216" s="428" t="s">
        <v>821</v>
      </c>
      <c r="M216" s="428" t="s">
        <v>821</v>
      </c>
      <c r="N216" s="428" t="s">
        <v>821</v>
      </c>
      <c r="O216" s="428" t="s">
        <v>821</v>
      </c>
      <c r="P216" s="428" t="s">
        <v>821</v>
      </c>
      <c r="Q216" s="428" t="s">
        <v>821</v>
      </c>
      <c r="R216" s="428" t="s">
        <v>821</v>
      </c>
      <c r="S216" s="431"/>
    </row>
    <row r="217" spans="1:19" ht="41.4">
      <c r="C217" s="428" t="s">
        <v>2127</v>
      </c>
      <c r="D217" s="428" t="s">
        <v>2128</v>
      </c>
      <c r="E217" s="428" t="s">
        <v>775</v>
      </c>
      <c r="F217" s="428" t="s">
        <v>1061</v>
      </c>
      <c r="G217" s="428" t="s">
        <v>2129</v>
      </c>
      <c r="H217" s="428" t="s">
        <v>2129</v>
      </c>
      <c r="I217" s="428" t="s">
        <v>821</v>
      </c>
      <c r="J217" s="428" t="s">
        <v>821</v>
      </c>
      <c r="K217" s="428" t="s">
        <v>821</v>
      </c>
      <c r="L217" s="428" t="s">
        <v>821</v>
      </c>
      <c r="M217" s="428" t="s">
        <v>821</v>
      </c>
      <c r="N217" s="428" t="s">
        <v>821</v>
      </c>
      <c r="O217" s="428" t="s">
        <v>821</v>
      </c>
      <c r="P217" s="428" t="s">
        <v>821</v>
      </c>
      <c r="Q217" s="428" t="s">
        <v>821</v>
      </c>
      <c r="R217" s="428" t="s">
        <v>821</v>
      </c>
      <c r="S217" s="431"/>
    </row>
    <row r="218" spans="1:19">
      <c r="G218" s="379"/>
    </row>
    <row r="219" spans="1:19">
      <c r="G219" s="379"/>
    </row>
    <row r="220" spans="1:19">
      <c r="G220" s="379"/>
    </row>
    <row r="221" spans="1:19">
      <c r="G221" s="379"/>
    </row>
    <row r="222" spans="1:19">
      <c r="G222" s="379"/>
    </row>
    <row r="223" spans="1:19">
      <c r="G223" s="379"/>
    </row>
    <row r="224" spans="1:19">
      <c r="G224" s="379"/>
    </row>
    <row r="225" spans="1:19" ht="42">
      <c r="A225" s="500"/>
      <c r="B225" s="501">
        <v>91961</v>
      </c>
      <c r="C225" s="501" t="s">
        <v>18</v>
      </c>
      <c r="D225" s="502" t="s">
        <v>264</v>
      </c>
      <c r="E225" s="503" t="s">
        <v>31</v>
      </c>
      <c r="F225" s="503"/>
      <c r="G225" s="504" t="s">
        <v>604</v>
      </c>
      <c r="H225" s="505">
        <v>43.41</v>
      </c>
      <c r="I225" s="500"/>
      <c r="J225" s="500"/>
    </row>
    <row r="226" spans="1:19" ht="27.6">
      <c r="C226" s="428" t="s">
        <v>821</v>
      </c>
      <c r="D226" s="428" t="s">
        <v>821</v>
      </c>
      <c r="E226" s="428" t="s">
        <v>821</v>
      </c>
      <c r="F226" s="428" t="s">
        <v>821</v>
      </c>
      <c r="G226" s="428" t="s">
        <v>821</v>
      </c>
      <c r="H226" s="428" t="s">
        <v>821</v>
      </c>
      <c r="I226" s="428" t="s">
        <v>2103</v>
      </c>
      <c r="J226" s="428" t="s">
        <v>2130</v>
      </c>
      <c r="K226" s="428" t="s">
        <v>1293</v>
      </c>
      <c r="L226" s="428" t="s">
        <v>2131</v>
      </c>
      <c r="M226" s="428" t="s">
        <v>942</v>
      </c>
      <c r="N226" s="428" t="s">
        <v>943</v>
      </c>
      <c r="O226" s="428" t="s">
        <v>942</v>
      </c>
      <c r="P226" s="428" t="s">
        <v>943</v>
      </c>
      <c r="Q226" s="428" t="s">
        <v>942</v>
      </c>
      <c r="R226" s="428" t="s">
        <v>943</v>
      </c>
      <c r="S226" s="431">
        <v>0</v>
      </c>
    </row>
    <row r="227" spans="1:19" ht="41.4">
      <c r="C227" s="428" t="s">
        <v>2097</v>
      </c>
      <c r="D227" s="428" t="s">
        <v>2098</v>
      </c>
      <c r="E227" s="428" t="s">
        <v>775</v>
      </c>
      <c r="F227" s="428" t="s">
        <v>1061</v>
      </c>
      <c r="G227" s="428" t="s">
        <v>2099</v>
      </c>
      <c r="H227" s="428" t="s">
        <v>2099</v>
      </c>
      <c r="I227" s="428" t="s">
        <v>821</v>
      </c>
      <c r="J227" s="428" t="s">
        <v>821</v>
      </c>
      <c r="K227" s="428" t="s">
        <v>821</v>
      </c>
      <c r="L227" s="428" t="s">
        <v>821</v>
      </c>
      <c r="M227" s="428" t="s">
        <v>821</v>
      </c>
      <c r="N227" s="428" t="s">
        <v>821</v>
      </c>
      <c r="O227" s="428" t="s">
        <v>821</v>
      </c>
      <c r="P227" s="428" t="s">
        <v>821</v>
      </c>
      <c r="Q227" s="428" t="s">
        <v>821</v>
      </c>
      <c r="R227" s="428" t="s">
        <v>821</v>
      </c>
      <c r="S227" s="431"/>
    </row>
    <row r="228" spans="1:19" ht="41.4">
      <c r="C228" s="428" t="s">
        <v>2132</v>
      </c>
      <c r="D228" s="428" t="s">
        <v>2133</v>
      </c>
      <c r="E228" s="428" t="s">
        <v>775</v>
      </c>
      <c r="F228" s="428" t="s">
        <v>1061</v>
      </c>
      <c r="G228" s="428" t="s">
        <v>2134</v>
      </c>
      <c r="H228" s="428" t="s">
        <v>2134</v>
      </c>
      <c r="I228" s="428" t="s">
        <v>821</v>
      </c>
      <c r="J228" s="428" t="s">
        <v>821</v>
      </c>
      <c r="K228" s="428" t="s">
        <v>821</v>
      </c>
      <c r="L228" s="428" t="s">
        <v>821</v>
      </c>
      <c r="M228" s="428" t="s">
        <v>821</v>
      </c>
      <c r="N228" s="428" t="s">
        <v>821</v>
      </c>
      <c r="O228" s="428" t="s">
        <v>821</v>
      </c>
      <c r="P228" s="428" t="s">
        <v>821</v>
      </c>
      <c r="Q228" s="428" t="s">
        <v>821</v>
      </c>
      <c r="R228" s="428" t="s">
        <v>821</v>
      </c>
      <c r="S228" s="431"/>
    </row>
    <row r="229" spans="1:19">
      <c r="G229" s="379"/>
    </row>
    <row r="230" spans="1:19">
      <c r="G230" s="379"/>
    </row>
    <row r="231" spans="1:19">
      <c r="G231" s="379"/>
    </row>
    <row r="232" spans="1:19">
      <c r="G232" s="379"/>
    </row>
    <row r="233" spans="1:19">
      <c r="G233" s="379"/>
    </row>
    <row r="234" spans="1:19">
      <c r="G234" s="379"/>
    </row>
    <row r="235" spans="1:19">
      <c r="G235" s="379"/>
    </row>
    <row r="236" spans="1:19" ht="55.8">
      <c r="A236" s="500"/>
      <c r="B236" s="501">
        <v>91965</v>
      </c>
      <c r="C236" s="501" t="s">
        <v>18</v>
      </c>
      <c r="D236" s="502" t="s">
        <v>266</v>
      </c>
      <c r="E236" s="503" t="s">
        <v>31</v>
      </c>
      <c r="F236" s="503"/>
      <c r="G236" s="504" t="s">
        <v>604</v>
      </c>
      <c r="H236" s="505">
        <v>50.76</v>
      </c>
      <c r="I236" s="500"/>
      <c r="J236" s="500"/>
    </row>
    <row r="237" spans="1:19" ht="27.6">
      <c r="C237" s="428" t="s">
        <v>821</v>
      </c>
      <c r="D237" s="428" t="s">
        <v>821</v>
      </c>
      <c r="E237" s="428" t="s">
        <v>821</v>
      </c>
      <c r="F237" s="428" t="s">
        <v>821</v>
      </c>
      <c r="G237" s="428" t="s">
        <v>821</v>
      </c>
      <c r="H237" s="428" t="s">
        <v>821</v>
      </c>
      <c r="I237" s="428" t="s">
        <v>2135</v>
      </c>
      <c r="J237" s="428" t="s">
        <v>2136</v>
      </c>
      <c r="K237" s="428" t="s">
        <v>2137</v>
      </c>
      <c r="L237" s="428" t="s">
        <v>2138</v>
      </c>
      <c r="M237" s="428" t="s">
        <v>942</v>
      </c>
      <c r="N237" s="428" t="s">
        <v>943</v>
      </c>
      <c r="O237" s="428" t="s">
        <v>942</v>
      </c>
      <c r="P237" s="428" t="s">
        <v>943</v>
      </c>
      <c r="Q237" s="428" t="s">
        <v>942</v>
      </c>
      <c r="R237" s="428" t="s">
        <v>943</v>
      </c>
      <c r="S237" s="431">
        <v>0</v>
      </c>
    </row>
    <row r="238" spans="1:19" ht="41.4">
      <c r="C238" s="428" t="s">
        <v>2097</v>
      </c>
      <c r="D238" s="428" t="s">
        <v>2098</v>
      </c>
      <c r="E238" s="428" t="s">
        <v>775</v>
      </c>
      <c r="F238" s="428" t="s">
        <v>1061</v>
      </c>
      <c r="G238" s="428" t="s">
        <v>2099</v>
      </c>
      <c r="H238" s="428" t="s">
        <v>2099</v>
      </c>
      <c r="I238" s="428" t="s">
        <v>821</v>
      </c>
      <c r="J238" s="428" t="s">
        <v>821</v>
      </c>
      <c r="K238" s="428" t="s">
        <v>821</v>
      </c>
      <c r="L238" s="428" t="s">
        <v>821</v>
      </c>
      <c r="M238" s="428" t="s">
        <v>821</v>
      </c>
      <c r="N238" s="428" t="s">
        <v>821</v>
      </c>
      <c r="O238" s="428" t="s">
        <v>821</v>
      </c>
      <c r="P238" s="428" t="s">
        <v>821</v>
      </c>
      <c r="Q238" s="428" t="s">
        <v>821</v>
      </c>
      <c r="R238" s="428" t="s">
        <v>821</v>
      </c>
      <c r="S238" s="431"/>
    </row>
    <row r="239" spans="1:19" ht="41.4">
      <c r="C239" s="428" t="s">
        <v>2139</v>
      </c>
      <c r="D239" s="428" t="s">
        <v>2140</v>
      </c>
      <c r="E239" s="428" t="s">
        <v>775</v>
      </c>
      <c r="F239" s="428" t="s">
        <v>1061</v>
      </c>
      <c r="G239" s="428" t="s">
        <v>2141</v>
      </c>
      <c r="H239" s="428" t="s">
        <v>2141</v>
      </c>
      <c r="I239" s="428" t="s">
        <v>821</v>
      </c>
      <c r="J239" s="428" t="s">
        <v>821</v>
      </c>
      <c r="K239" s="428" t="s">
        <v>821</v>
      </c>
      <c r="L239" s="428" t="s">
        <v>821</v>
      </c>
      <c r="M239" s="428" t="s">
        <v>821</v>
      </c>
      <c r="N239" s="428" t="s">
        <v>821</v>
      </c>
      <c r="O239" s="428" t="s">
        <v>821</v>
      </c>
      <c r="P239" s="428" t="s">
        <v>821</v>
      </c>
      <c r="Q239" s="428" t="s">
        <v>821</v>
      </c>
      <c r="R239" s="428" t="s">
        <v>821</v>
      </c>
      <c r="S239" s="431"/>
    </row>
    <row r="240" spans="1:19">
      <c r="G240" s="379"/>
    </row>
    <row r="241" spans="1:19">
      <c r="G241" s="379"/>
    </row>
    <row r="242" spans="1:19">
      <c r="G242" s="379"/>
    </row>
    <row r="243" spans="1:19">
      <c r="G243" s="379"/>
    </row>
    <row r="244" spans="1:19">
      <c r="G244" s="379"/>
    </row>
    <row r="245" spans="1:19">
      <c r="G245" s="379"/>
    </row>
    <row r="246" spans="1:19">
      <c r="G246" s="379"/>
    </row>
    <row r="247" spans="1:19" ht="42">
      <c r="A247" s="500"/>
      <c r="B247" s="501">
        <v>97599</v>
      </c>
      <c r="C247" s="501" t="s">
        <v>18</v>
      </c>
      <c r="D247" s="502" t="s">
        <v>271</v>
      </c>
      <c r="E247" s="503" t="s">
        <v>31</v>
      </c>
      <c r="F247" s="503"/>
      <c r="G247" s="504" t="s">
        <v>604</v>
      </c>
      <c r="H247" s="505">
        <v>23.18</v>
      </c>
      <c r="I247" s="500"/>
      <c r="J247" s="500"/>
    </row>
    <row r="248" spans="1:19" ht="27.6">
      <c r="C248" s="428" t="s">
        <v>821</v>
      </c>
      <c r="D248" s="428" t="s">
        <v>821</v>
      </c>
      <c r="E248" s="428" t="s">
        <v>821</v>
      </c>
      <c r="F248" s="428" t="s">
        <v>821</v>
      </c>
      <c r="G248" s="428" t="s">
        <v>821</v>
      </c>
      <c r="H248" s="428" t="s">
        <v>821</v>
      </c>
      <c r="I248" s="428" t="s">
        <v>2142</v>
      </c>
      <c r="J248" s="428" t="s">
        <v>2143</v>
      </c>
      <c r="K248" s="428" t="s">
        <v>2144</v>
      </c>
      <c r="L248" s="428" t="s">
        <v>2145</v>
      </c>
      <c r="M248" s="428" t="s">
        <v>942</v>
      </c>
      <c r="N248" s="428" t="s">
        <v>943</v>
      </c>
      <c r="O248" s="428" t="s">
        <v>942</v>
      </c>
      <c r="P248" s="428" t="s">
        <v>943</v>
      </c>
      <c r="Q248" s="428" t="s">
        <v>942</v>
      </c>
      <c r="R248" s="428" t="s">
        <v>943</v>
      </c>
      <c r="S248" s="431">
        <v>0</v>
      </c>
    </row>
    <row r="249" spans="1:19" ht="27.6">
      <c r="C249" s="428" t="s">
        <v>2146</v>
      </c>
      <c r="D249" s="428" t="s">
        <v>2147</v>
      </c>
      <c r="E249" s="428" t="s">
        <v>775</v>
      </c>
      <c r="F249" s="428" t="s">
        <v>1061</v>
      </c>
      <c r="G249" s="428" t="s">
        <v>2103</v>
      </c>
      <c r="H249" s="428" t="s">
        <v>2103</v>
      </c>
      <c r="I249" s="428" t="s">
        <v>821</v>
      </c>
      <c r="J249" s="428" t="s">
        <v>821</v>
      </c>
      <c r="K249" s="428" t="s">
        <v>821</v>
      </c>
      <c r="L249" s="428" t="s">
        <v>821</v>
      </c>
      <c r="M249" s="428" t="s">
        <v>821</v>
      </c>
      <c r="N249" s="428" t="s">
        <v>821</v>
      </c>
      <c r="O249" s="428" t="s">
        <v>821</v>
      </c>
      <c r="P249" s="428" t="s">
        <v>821</v>
      </c>
      <c r="Q249" s="428" t="s">
        <v>821</v>
      </c>
      <c r="R249" s="428" t="s">
        <v>821</v>
      </c>
      <c r="S249" s="431"/>
    </row>
    <row r="250" spans="1:19" ht="27.6">
      <c r="C250" s="428" t="s">
        <v>661</v>
      </c>
      <c r="D250" s="428" t="s">
        <v>662</v>
      </c>
      <c r="E250" s="428" t="s">
        <v>619</v>
      </c>
      <c r="F250" s="428" t="s">
        <v>2148</v>
      </c>
      <c r="G250" s="428" t="s">
        <v>1950</v>
      </c>
      <c r="H250" s="428" t="s">
        <v>2149</v>
      </c>
      <c r="I250" s="428" t="s">
        <v>821</v>
      </c>
      <c r="J250" s="428" t="s">
        <v>821</v>
      </c>
      <c r="K250" s="428" t="s">
        <v>821</v>
      </c>
      <c r="L250" s="428" t="s">
        <v>821</v>
      </c>
      <c r="M250" s="428" t="s">
        <v>821</v>
      </c>
      <c r="N250" s="428" t="s">
        <v>821</v>
      </c>
      <c r="O250" s="428" t="s">
        <v>821</v>
      </c>
      <c r="P250" s="428" t="s">
        <v>821</v>
      </c>
      <c r="Q250" s="428" t="s">
        <v>821</v>
      </c>
      <c r="R250" s="428" t="s">
        <v>821</v>
      </c>
      <c r="S250" s="431"/>
    </row>
    <row r="251" spans="1:19" ht="27.6">
      <c r="C251" s="428" t="s">
        <v>659</v>
      </c>
      <c r="D251" s="428" t="s">
        <v>660</v>
      </c>
      <c r="E251" s="428" t="s">
        <v>619</v>
      </c>
      <c r="F251" s="428" t="s">
        <v>2150</v>
      </c>
      <c r="G251" s="428" t="s">
        <v>1952</v>
      </c>
      <c r="H251" s="428" t="s">
        <v>2151</v>
      </c>
      <c r="I251" s="428" t="s">
        <v>821</v>
      </c>
      <c r="J251" s="428" t="s">
        <v>821</v>
      </c>
      <c r="K251" s="428" t="s">
        <v>821</v>
      </c>
      <c r="L251" s="428" t="s">
        <v>821</v>
      </c>
      <c r="M251" s="428" t="s">
        <v>821</v>
      </c>
      <c r="N251" s="428" t="s">
        <v>821</v>
      </c>
      <c r="O251" s="428" t="s">
        <v>821</v>
      </c>
      <c r="P251" s="428" t="s">
        <v>821</v>
      </c>
      <c r="Q251" s="428" t="s">
        <v>821</v>
      </c>
      <c r="R251" s="428" t="s">
        <v>821</v>
      </c>
      <c r="S251" s="431"/>
    </row>
    <row r="252" spans="1:19">
      <c r="G252" s="379"/>
    </row>
    <row r="253" spans="1:19">
      <c r="G253" s="379"/>
    </row>
    <row r="254" spans="1:19">
      <c r="G254" s="379"/>
    </row>
    <row r="255" spans="1:19">
      <c r="G255" s="379"/>
    </row>
    <row r="256" spans="1:19">
      <c r="G256" s="379"/>
    </row>
    <row r="257" spans="1:19">
      <c r="G257" s="379"/>
    </row>
    <row r="258" spans="1:19" ht="42">
      <c r="A258" s="500"/>
      <c r="B258" s="501">
        <v>103782</v>
      </c>
      <c r="C258" s="501" t="s">
        <v>18</v>
      </c>
      <c r="D258" s="502" t="s">
        <v>273</v>
      </c>
      <c r="E258" s="503" t="s">
        <v>31</v>
      </c>
      <c r="F258" s="503"/>
      <c r="G258" s="504" t="s">
        <v>604</v>
      </c>
      <c r="H258" s="505">
        <v>30.66</v>
      </c>
      <c r="I258" s="500"/>
      <c r="J258" s="500"/>
    </row>
    <row r="259" spans="1:19" ht="27.6">
      <c r="C259" s="437" t="s">
        <v>821</v>
      </c>
      <c r="D259" s="437" t="s">
        <v>821</v>
      </c>
      <c r="E259" s="437" t="s">
        <v>821</v>
      </c>
      <c r="F259" s="437" t="s">
        <v>821</v>
      </c>
      <c r="G259" s="438" t="s">
        <v>821</v>
      </c>
      <c r="H259" s="438" t="s">
        <v>821</v>
      </c>
      <c r="I259" s="438" t="s">
        <v>2152</v>
      </c>
      <c r="J259" s="438" t="s">
        <v>2153</v>
      </c>
      <c r="K259" s="438" t="s">
        <v>2154</v>
      </c>
      <c r="L259" s="438" t="s">
        <v>2155</v>
      </c>
      <c r="M259" s="438" t="s">
        <v>942</v>
      </c>
      <c r="N259" s="438" t="s">
        <v>943</v>
      </c>
      <c r="O259" s="438" t="s">
        <v>942</v>
      </c>
      <c r="P259" s="438" t="s">
        <v>943</v>
      </c>
      <c r="Q259" s="438" t="s">
        <v>942</v>
      </c>
      <c r="R259" s="438" t="s">
        <v>943</v>
      </c>
      <c r="S259" s="474">
        <v>0</v>
      </c>
    </row>
    <row r="260" spans="1:19" ht="27.6">
      <c r="C260" s="437" t="s">
        <v>2156</v>
      </c>
      <c r="D260" s="437" t="s">
        <v>2157</v>
      </c>
      <c r="E260" s="437" t="s">
        <v>775</v>
      </c>
      <c r="F260" s="437" t="s">
        <v>1061</v>
      </c>
      <c r="G260" s="438" t="s">
        <v>2158</v>
      </c>
      <c r="H260" s="438" t="s">
        <v>2158</v>
      </c>
      <c r="I260" s="438" t="s">
        <v>821</v>
      </c>
      <c r="J260" s="438" t="s">
        <v>821</v>
      </c>
      <c r="K260" s="438" t="s">
        <v>821</v>
      </c>
      <c r="L260" s="438" t="s">
        <v>821</v>
      </c>
      <c r="M260" s="438" t="s">
        <v>821</v>
      </c>
      <c r="N260" s="438" t="s">
        <v>821</v>
      </c>
      <c r="O260" s="438" t="s">
        <v>821</v>
      </c>
      <c r="P260" s="438" t="s">
        <v>821</v>
      </c>
      <c r="Q260" s="438" t="s">
        <v>821</v>
      </c>
      <c r="R260" s="438" t="s">
        <v>821</v>
      </c>
      <c r="S260" s="474"/>
    </row>
    <row r="261" spans="1:19" ht="27.6">
      <c r="C261" s="437" t="s">
        <v>661</v>
      </c>
      <c r="D261" s="437" t="s">
        <v>662</v>
      </c>
      <c r="E261" s="437" t="s">
        <v>619</v>
      </c>
      <c r="F261" s="437" t="s">
        <v>2159</v>
      </c>
      <c r="G261" s="438" t="s">
        <v>1950</v>
      </c>
      <c r="H261" s="438" t="s">
        <v>1856</v>
      </c>
      <c r="I261" s="438" t="s">
        <v>821</v>
      </c>
      <c r="J261" s="438" t="s">
        <v>821</v>
      </c>
      <c r="K261" s="438" t="s">
        <v>821</v>
      </c>
      <c r="L261" s="438" t="s">
        <v>821</v>
      </c>
      <c r="M261" s="438" t="s">
        <v>821</v>
      </c>
      <c r="N261" s="438" t="s">
        <v>821</v>
      </c>
      <c r="O261" s="438" t="s">
        <v>821</v>
      </c>
      <c r="P261" s="438" t="s">
        <v>821</v>
      </c>
      <c r="Q261" s="438" t="s">
        <v>821</v>
      </c>
      <c r="R261" s="438" t="s">
        <v>821</v>
      </c>
      <c r="S261" s="474"/>
    </row>
    <row r="262" spans="1:19" ht="27.6">
      <c r="C262" s="437" t="s">
        <v>659</v>
      </c>
      <c r="D262" s="437" t="s">
        <v>660</v>
      </c>
      <c r="E262" s="437" t="s">
        <v>619</v>
      </c>
      <c r="F262" s="437" t="s">
        <v>2159</v>
      </c>
      <c r="G262" s="438" t="s">
        <v>1952</v>
      </c>
      <c r="H262" s="438" t="s">
        <v>2160</v>
      </c>
      <c r="I262" s="438" t="s">
        <v>821</v>
      </c>
      <c r="J262" s="438" t="s">
        <v>821</v>
      </c>
      <c r="K262" s="438" t="s">
        <v>821</v>
      </c>
      <c r="L262" s="438" t="s">
        <v>821</v>
      </c>
      <c r="M262" s="438" t="s">
        <v>821</v>
      </c>
      <c r="N262" s="438" t="s">
        <v>821</v>
      </c>
      <c r="O262" s="438" t="s">
        <v>821</v>
      </c>
      <c r="P262" s="438" t="s">
        <v>821</v>
      </c>
      <c r="Q262" s="438" t="s">
        <v>821</v>
      </c>
      <c r="R262" s="438" t="s">
        <v>821</v>
      </c>
      <c r="S262" s="474"/>
    </row>
    <row r="263" spans="1:19">
      <c r="G263" s="379"/>
    </row>
    <row r="264" spans="1:19">
      <c r="G264" s="379"/>
    </row>
    <row r="265" spans="1:19">
      <c r="G265" s="379"/>
    </row>
    <row r="266" spans="1:19">
      <c r="G266" s="379"/>
    </row>
    <row r="267" spans="1:19">
      <c r="G267" s="379"/>
    </row>
    <row r="268" spans="1:19">
      <c r="G268" s="379"/>
    </row>
    <row r="269" spans="1:19" ht="42">
      <c r="A269" s="500"/>
      <c r="B269" s="501">
        <v>101894</v>
      </c>
      <c r="C269" s="501" t="s">
        <v>18</v>
      </c>
      <c r="D269" s="502" t="s">
        <v>281</v>
      </c>
      <c r="E269" s="503" t="s">
        <v>31</v>
      </c>
      <c r="F269" s="503"/>
      <c r="G269" s="504" t="s">
        <v>604</v>
      </c>
      <c r="H269" s="505">
        <v>160</v>
      </c>
      <c r="I269" s="500"/>
      <c r="J269" s="500"/>
    </row>
    <row r="270" spans="1:19" ht="27.6">
      <c r="C270" s="428" t="s">
        <v>821</v>
      </c>
      <c r="D270" s="428" t="s">
        <v>821</v>
      </c>
      <c r="E270" s="428" t="s">
        <v>821</v>
      </c>
      <c r="F270" s="428" t="s">
        <v>821</v>
      </c>
      <c r="G270" s="428" t="s">
        <v>821</v>
      </c>
      <c r="H270" s="428" t="s">
        <v>821</v>
      </c>
      <c r="I270" s="428" t="s">
        <v>2161</v>
      </c>
      <c r="J270" s="428" t="s">
        <v>2162</v>
      </c>
      <c r="K270" s="428" t="s">
        <v>2163</v>
      </c>
      <c r="L270" s="428" t="s">
        <v>2164</v>
      </c>
      <c r="M270" s="428" t="s">
        <v>942</v>
      </c>
      <c r="N270" s="428" t="s">
        <v>943</v>
      </c>
      <c r="O270" s="428" t="s">
        <v>942</v>
      </c>
      <c r="P270" s="428" t="s">
        <v>943</v>
      </c>
      <c r="Q270" s="428" t="s">
        <v>942</v>
      </c>
      <c r="R270" s="428" t="s">
        <v>943</v>
      </c>
      <c r="S270" s="431">
        <v>0</v>
      </c>
    </row>
    <row r="271" spans="1:19" ht="41.4">
      <c r="C271" s="428" t="s">
        <v>2165</v>
      </c>
      <c r="D271" s="428" t="s">
        <v>723</v>
      </c>
      <c r="E271" s="428" t="s">
        <v>775</v>
      </c>
      <c r="F271" s="428" t="s">
        <v>2166</v>
      </c>
      <c r="G271" s="428" t="s">
        <v>2167</v>
      </c>
      <c r="H271" s="428" t="s">
        <v>2168</v>
      </c>
      <c r="I271" s="428" t="s">
        <v>821</v>
      </c>
      <c r="J271" s="428" t="s">
        <v>821</v>
      </c>
      <c r="K271" s="428" t="s">
        <v>821</v>
      </c>
      <c r="L271" s="428" t="s">
        <v>821</v>
      </c>
      <c r="M271" s="428" t="s">
        <v>821</v>
      </c>
      <c r="N271" s="428" t="s">
        <v>821</v>
      </c>
      <c r="O271" s="428" t="s">
        <v>821</v>
      </c>
      <c r="P271" s="428" t="s">
        <v>821</v>
      </c>
      <c r="Q271" s="428" t="s">
        <v>821</v>
      </c>
      <c r="R271" s="428" t="s">
        <v>821</v>
      </c>
      <c r="S271" s="431"/>
    </row>
    <row r="272" spans="1:19" ht="27.6">
      <c r="C272" s="428" t="s">
        <v>2169</v>
      </c>
      <c r="D272" s="428" t="s">
        <v>701</v>
      </c>
      <c r="E272" s="428" t="s">
        <v>775</v>
      </c>
      <c r="F272" s="428" t="s">
        <v>1061</v>
      </c>
      <c r="G272" s="428" t="s">
        <v>2170</v>
      </c>
      <c r="H272" s="428" t="s">
        <v>2170</v>
      </c>
      <c r="I272" s="428" t="s">
        <v>821</v>
      </c>
      <c r="J272" s="428" t="s">
        <v>821</v>
      </c>
      <c r="K272" s="428" t="s">
        <v>821</v>
      </c>
      <c r="L272" s="428" t="s">
        <v>821</v>
      </c>
      <c r="M272" s="428" t="s">
        <v>821</v>
      </c>
      <c r="N272" s="428" t="s">
        <v>821</v>
      </c>
      <c r="O272" s="428" t="s">
        <v>821</v>
      </c>
      <c r="P272" s="428" t="s">
        <v>821</v>
      </c>
      <c r="Q272" s="428" t="s">
        <v>821</v>
      </c>
      <c r="R272" s="428" t="s">
        <v>821</v>
      </c>
      <c r="S272" s="431"/>
    </row>
    <row r="273" spans="1:19" ht="27.6">
      <c r="C273" s="428" t="s">
        <v>661</v>
      </c>
      <c r="D273" s="428" t="s">
        <v>662</v>
      </c>
      <c r="E273" s="428" t="s">
        <v>619</v>
      </c>
      <c r="F273" s="428" t="s">
        <v>2171</v>
      </c>
      <c r="G273" s="428" t="s">
        <v>1950</v>
      </c>
      <c r="H273" s="428" t="s">
        <v>2172</v>
      </c>
      <c r="I273" s="428" t="s">
        <v>821</v>
      </c>
      <c r="J273" s="428" t="s">
        <v>821</v>
      </c>
      <c r="K273" s="428" t="s">
        <v>821</v>
      </c>
      <c r="L273" s="428" t="s">
        <v>821</v>
      </c>
      <c r="M273" s="428" t="s">
        <v>821</v>
      </c>
      <c r="N273" s="428" t="s">
        <v>821</v>
      </c>
      <c r="O273" s="428" t="s">
        <v>821</v>
      </c>
      <c r="P273" s="428" t="s">
        <v>821</v>
      </c>
      <c r="Q273" s="428" t="s">
        <v>821</v>
      </c>
      <c r="R273" s="428" t="s">
        <v>821</v>
      </c>
      <c r="S273" s="431"/>
    </row>
    <row r="274" spans="1:19" ht="27.6">
      <c r="C274" s="428" t="s">
        <v>659</v>
      </c>
      <c r="D274" s="428" t="s">
        <v>660</v>
      </c>
      <c r="E274" s="428" t="s">
        <v>619</v>
      </c>
      <c r="F274" s="428" t="s">
        <v>2171</v>
      </c>
      <c r="G274" s="428" t="s">
        <v>1952</v>
      </c>
      <c r="H274" s="428" t="s">
        <v>2173</v>
      </c>
      <c r="I274" s="428" t="s">
        <v>821</v>
      </c>
      <c r="J274" s="428" t="s">
        <v>821</v>
      </c>
      <c r="K274" s="428" t="s">
        <v>821</v>
      </c>
      <c r="L274" s="428" t="s">
        <v>821</v>
      </c>
      <c r="M274" s="428" t="s">
        <v>821</v>
      </c>
      <c r="N274" s="428" t="s">
        <v>821</v>
      </c>
      <c r="O274" s="428" t="s">
        <v>821</v>
      </c>
      <c r="P274" s="428" t="s">
        <v>821</v>
      </c>
      <c r="Q274" s="428" t="s">
        <v>821</v>
      </c>
      <c r="R274" s="428" t="s">
        <v>821</v>
      </c>
      <c r="S274" s="431"/>
    </row>
    <row r="275" spans="1:19">
      <c r="G275" s="379"/>
    </row>
    <row r="276" spans="1:19">
      <c r="G276" s="379"/>
    </row>
    <row r="277" spans="1:19">
      <c r="G277" s="379"/>
    </row>
    <row r="278" spans="1:19">
      <c r="G278" s="379"/>
    </row>
    <row r="279" spans="1:19">
      <c r="G279" s="379"/>
    </row>
    <row r="280" spans="1:19" ht="28.2">
      <c r="A280" s="500"/>
      <c r="B280" s="501">
        <v>93673</v>
      </c>
      <c r="C280" s="501" t="s">
        <v>18</v>
      </c>
      <c r="D280" s="502" t="s">
        <v>286</v>
      </c>
      <c r="E280" s="503"/>
      <c r="F280" s="503"/>
      <c r="G280" s="504" t="s">
        <v>604</v>
      </c>
      <c r="H280" s="505">
        <v>97.34</v>
      </c>
      <c r="I280" s="500"/>
      <c r="J280" s="500"/>
    </row>
    <row r="281" spans="1:19" ht="27.6">
      <c r="C281" s="428" t="s">
        <v>821</v>
      </c>
      <c r="D281" s="428" t="s">
        <v>821</v>
      </c>
      <c r="E281" s="428" t="s">
        <v>821</v>
      </c>
      <c r="F281" s="428" t="s">
        <v>821</v>
      </c>
      <c r="G281" s="428" t="s">
        <v>821</v>
      </c>
      <c r="H281" s="428" t="s">
        <v>821</v>
      </c>
      <c r="I281" s="428" t="s">
        <v>2174</v>
      </c>
      <c r="J281" s="428" t="s">
        <v>2175</v>
      </c>
      <c r="K281" s="428" t="s">
        <v>2176</v>
      </c>
      <c r="L281" s="428" t="s">
        <v>2177</v>
      </c>
      <c r="M281" s="428" t="s">
        <v>942</v>
      </c>
      <c r="N281" s="428" t="s">
        <v>943</v>
      </c>
      <c r="O281" s="428" t="s">
        <v>942</v>
      </c>
      <c r="P281" s="428" t="s">
        <v>943</v>
      </c>
      <c r="Q281" s="428" t="s">
        <v>942</v>
      </c>
      <c r="R281" s="428" t="s">
        <v>943</v>
      </c>
      <c r="S281" s="431">
        <v>0</v>
      </c>
    </row>
    <row r="282" spans="1:19" ht="41.4">
      <c r="C282" s="428" t="s">
        <v>2178</v>
      </c>
      <c r="D282" s="428" t="s">
        <v>2179</v>
      </c>
      <c r="E282" s="428" t="s">
        <v>775</v>
      </c>
      <c r="F282" s="428" t="s">
        <v>2166</v>
      </c>
      <c r="G282" s="428" t="s">
        <v>2180</v>
      </c>
      <c r="H282" s="428" t="s">
        <v>2181</v>
      </c>
      <c r="I282" s="428" t="s">
        <v>821</v>
      </c>
      <c r="J282" s="428" t="s">
        <v>821</v>
      </c>
      <c r="K282" s="428" t="s">
        <v>821</v>
      </c>
      <c r="L282" s="428" t="s">
        <v>821</v>
      </c>
      <c r="M282" s="428" t="s">
        <v>821</v>
      </c>
      <c r="N282" s="428" t="s">
        <v>821</v>
      </c>
      <c r="O282" s="428" t="s">
        <v>821</v>
      </c>
      <c r="P282" s="428" t="s">
        <v>821</v>
      </c>
      <c r="Q282" s="428" t="s">
        <v>821</v>
      </c>
      <c r="R282" s="428" t="s">
        <v>821</v>
      </c>
      <c r="S282" s="431"/>
    </row>
    <row r="283" spans="1:19" ht="27.6">
      <c r="C283" s="428" t="s">
        <v>2182</v>
      </c>
      <c r="D283" s="428" t="s">
        <v>2183</v>
      </c>
      <c r="E283" s="428" t="s">
        <v>775</v>
      </c>
      <c r="F283" s="428" t="s">
        <v>1061</v>
      </c>
      <c r="G283" s="428" t="s">
        <v>2184</v>
      </c>
      <c r="H283" s="428" t="s">
        <v>2184</v>
      </c>
      <c r="I283" s="428" t="s">
        <v>821</v>
      </c>
      <c r="J283" s="428" t="s">
        <v>821</v>
      </c>
      <c r="K283" s="428" t="s">
        <v>821</v>
      </c>
      <c r="L283" s="428" t="s">
        <v>821</v>
      </c>
      <c r="M283" s="428" t="s">
        <v>821</v>
      </c>
      <c r="N283" s="428" t="s">
        <v>821</v>
      </c>
      <c r="O283" s="428" t="s">
        <v>821</v>
      </c>
      <c r="P283" s="428" t="s">
        <v>821</v>
      </c>
      <c r="Q283" s="428" t="s">
        <v>821</v>
      </c>
      <c r="R283" s="428" t="s">
        <v>821</v>
      </c>
      <c r="S283" s="431"/>
    </row>
    <row r="284" spans="1:19" ht="27.6">
      <c r="C284" s="428" t="s">
        <v>661</v>
      </c>
      <c r="D284" s="428" t="s">
        <v>662</v>
      </c>
      <c r="E284" s="428" t="s">
        <v>619</v>
      </c>
      <c r="F284" s="428" t="s">
        <v>2185</v>
      </c>
      <c r="G284" s="428" t="s">
        <v>1950</v>
      </c>
      <c r="H284" s="428" t="s">
        <v>2186</v>
      </c>
      <c r="I284" s="428" t="s">
        <v>821</v>
      </c>
      <c r="J284" s="428" t="s">
        <v>821</v>
      </c>
      <c r="K284" s="428" t="s">
        <v>821</v>
      </c>
      <c r="L284" s="428" t="s">
        <v>821</v>
      </c>
      <c r="M284" s="428" t="s">
        <v>821</v>
      </c>
      <c r="N284" s="428" t="s">
        <v>821</v>
      </c>
      <c r="O284" s="428" t="s">
        <v>821</v>
      </c>
      <c r="P284" s="428" t="s">
        <v>821</v>
      </c>
      <c r="Q284" s="428" t="s">
        <v>821</v>
      </c>
      <c r="R284" s="428" t="s">
        <v>821</v>
      </c>
      <c r="S284" s="431"/>
    </row>
    <row r="285" spans="1:19" ht="27.6">
      <c r="C285" s="428" t="s">
        <v>659</v>
      </c>
      <c r="D285" s="428" t="s">
        <v>660</v>
      </c>
      <c r="E285" s="428" t="s">
        <v>619</v>
      </c>
      <c r="F285" s="428" t="s">
        <v>2185</v>
      </c>
      <c r="G285" s="428" t="s">
        <v>1952</v>
      </c>
      <c r="H285" s="428" t="s">
        <v>2187</v>
      </c>
      <c r="I285" s="428" t="s">
        <v>821</v>
      </c>
      <c r="J285" s="428" t="s">
        <v>821</v>
      </c>
      <c r="K285" s="428" t="s">
        <v>821</v>
      </c>
      <c r="L285" s="428" t="s">
        <v>821</v>
      </c>
      <c r="M285" s="428" t="s">
        <v>821</v>
      </c>
      <c r="N285" s="428" t="s">
        <v>821</v>
      </c>
      <c r="O285" s="428" t="s">
        <v>821</v>
      </c>
      <c r="P285" s="428" t="s">
        <v>821</v>
      </c>
      <c r="Q285" s="428" t="s">
        <v>821</v>
      </c>
      <c r="R285" s="428" t="s">
        <v>821</v>
      </c>
      <c r="S285" s="431"/>
    </row>
    <row r="286" spans="1:19">
      <c r="G286" s="379"/>
    </row>
    <row r="287" spans="1:19">
      <c r="G287" s="379"/>
    </row>
    <row r="288" spans="1:19">
      <c r="G288" s="379"/>
    </row>
    <row r="289" spans="1:19">
      <c r="G289" s="379"/>
    </row>
    <row r="290" spans="1:19">
      <c r="G290" s="379"/>
    </row>
    <row r="291" spans="1:19" ht="28.2">
      <c r="A291" s="500"/>
      <c r="B291" s="501">
        <v>93653</v>
      </c>
      <c r="C291" s="501" t="s">
        <v>18</v>
      </c>
      <c r="D291" s="502" t="s">
        <v>288</v>
      </c>
      <c r="E291" s="503" t="s">
        <v>31</v>
      </c>
      <c r="F291" s="503"/>
      <c r="G291" s="504" t="s">
        <v>604</v>
      </c>
      <c r="H291" s="505">
        <v>12.25</v>
      </c>
      <c r="I291" s="500"/>
      <c r="J291" s="500"/>
    </row>
    <row r="292" spans="1:19" ht="27.6">
      <c r="C292" s="437" t="s">
        <v>821</v>
      </c>
      <c r="D292" s="437" t="s">
        <v>821</v>
      </c>
      <c r="E292" s="437" t="s">
        <v>821</v>
      </c>
      <c r="F292" s="437" t="s">
        <v>821</v>
      </c>
      <c r="G292" s="438" t="s">
        <v>821</v>
      </c>
      <c r="H292" s="438" t="s">
        <v>821</v>
      </c>
      <c r="I292" s="438" t="s">
        <v>941</v>
      </c>
      <c r="J292" s="438" t="s">
        <v>2188</v>
      </c>
      <c r="K292" s="438" t="s">
        <v>2189</v>
      </c>
      <c r="L292" s="438" t="s">
        <v>2190</v>
      </c>
      <c r="M292" s="438" t="s">
        <v>942</v>
      </c>
      <c r="N292" s="438" t="s">
        <v>943</v>
      </c>
      <c r="O292" s="438" t="s">
        <v>942</v>
      </c>
      <c r="P292" s="438" t="s">
        <v>943</v>
      </c>
      <c r="Q292" s="438" t="s">
        <v>942</v>
      </c>
      <c r="R292" s="438" t="s">
        <v>943</v>
      </c>
      <c r="S292" s="474">
        <v>0</v>
      </c>
    </row>
    <row r="293" spans="1:19" ht="41.4">
      <c r="C293" s="437" t="s">
        <v>2191</v>
      </c>
      <c r="D293" s="437" t="s">
        <v>2192</v>
      </c>
      <c r="E293" s="437" t="s">
        <v>775</v>
      </c>
      <c r="F293" s="437" t="s">
        <v>1061</v>
      </c>
      <c r="G293" s="438" t="s">
        <v>2193</v>
      </c>
      <c r="H293" s="438" t="s">
        <v>2193</v>
      </c>
      <c r="I293" s="438" t="s">
        <v>821</v>
      </c>
      <c r="J293" s="438" t="s">
        <v>821</v>
      </c>
      <c r="K293" s="438" t="s">
        <v>821</v>
      </c>
      <c r="L293" s="438" t="s">
        <v>821</v>
      </c>
      <c r="M293" s="438" t="s">
        <v>821</v>
      </c>
      <c r="N293" s="438" t="s">
        <v>821</v>
      </c>
      <c r="O293" s="438" t="s">
        <v>821</v>
      </c>
      <c r="P293" s="438" t="s">
        <v>821</v>
      </c>
      <c r="Q293" s="438" t="s">
        <v>821</v>
      </c>
      <c r="R293" s="438" t="s">
        <v>821</v>
      </c>
      <c r="S293" s="474"/>
    </row>
    <row r="294" spans="1:19" ht="27.6">
      <c r="C294" s="437" t="s">
        <v>2194</v>
      </c>
      <c r="D294" s="437" t="s">
        <v>2195</v>
      </c>
      <c r="E294" s="437" t="s">
        <v>775</v>
      </c>
      <c r="F294" s="437" t="s">
        <v>1061</v>
      </c>
      <c r="G294" s="438" t="s">
        <v>2196</v>
      </c>
      <c r="H294" s="438" t="s">
        <v>2196</v>
      </c>
      <c r="I294" s="438" t="s">
        <v>821</v>
      </c>
      <c r="J294" s="438" t="s">
        <v>821</v>
      </c>
      <c r="K294" s="438" t="s">
        <v>821</v>
      </c>
      <c r="L294" s="438" t="s">
        <v>821</v>
      </c>
      <c r="M294" s="438" t="s">
        <v>821</v>
      </c>
      <c r="N294" s="438" t="s">
        <v>821</v>
      </c>
      <c r="O294" s="438" t="s">
        <v>821</v>
      </c>
      <c r="P294" s="438" t="s">
        <v>821</v>
      </c>
      <c r="Q294" s="438" t="s">
        <v>821</v>
      </c>
      <c r="R294" s="438" t="s">
        <v>821</v>
      </c>
      <c r="S294" s="474"/>
    </row>
    <row r="295" spans="1:19" ht="27.6">
      <c r="C295" s="437" t="s">
        <v>661</v>
      </c>
      <c r="D295" s="437" t="s">
        <v>662</v>
      </c>
      <c r="E295" s="437" t="s">
        <v>619</v>
      </c>
      <c r="F295" s="437" t="s">
        <v>2197</v>
      </c>
      <c r="G295" s="438" t="s">
        <v>1950</v>
      </c>
      <c r="H295" s="438" t="s">
        <v>1713</v>
      </c>
      <c r="I295" s="438" t="s">
        <v>821</v>
      </c>
      <c r="J295" s="438" t="s">
        <v>821</v>
      </c>
      <c r="K295" s="438" t="s">
        <v>821</v>
      </c>
      <c r="L295" s="438" t="s">
        <v>821</v>
      </c>
      <c r="M295" s="438" t="s">
        <v>821</v>
      </c>
      <c r="N295" s="438" t="s">
        <v>821</v>
      </c>
      <c r="O295" s="438" t="s">
        <v>821</v>
      </c>
      <c r="P295" s="438" t="s">
        <v>821</v>
      </c>
      <c r="Q295" s="438" t="s">
        <v>821</v>
      </c>
      <c r="R295" s="438" t="s">
        <v>821</v>
      </c>
      <c r="S295" s="474"/>
    </row>
    <row r="296" spans="1:19" ht="27.6">
      <c r="C296" s="437" t="s">
        <v>659</v>
      </c>
      <c r="D296" s="437" t="s">
        <v>660</v>
      </c>
      <c r="E296" s="437" t="s">
        <v>619</v>
      </c>
      <c r="F296" s="437" t="s">
        <v>2197</v>
      </c>
      <c r="G296" s="438" t="s">
        <v>1952</v>
      </c>
      <c r="H296" s="438" t="s">
        <v>1890</v>
      </c>
      <c r="I296" s="438" t="s">
        <v>821</v>
      </c>
      <c r="J296" s="438" t="s">
        <v>821</v>
      </c>
      <c r="K296" s="438" t="s">
        <v>821</v>
      </c>
      <c r="L296" s="438" t="s">
        <v>821</v>
      </c>
      <c r="M296" s="438" t="s">
        <v>821</v>
      </c>
      <c r="N296" s="438" t="s">
        <v>821</v>
      </c>
      <c r="O296" s="438" t="s">
        <v>821</v>
      </c>
      <c r="P296" s="438" t="s">
        <v>821</v>
      </c>
      <c r="Q296" s="438" t="s">
        <v>821</v>
      </c>
      <c r="R296" s="438" t="s">
        <v>821</v>
      </c>
      <c r="S296" s="474"/>
    </row>
    <row r="297" spans="1:19">
      <c r="G297" s="379"/>
    </row>
    <row r="298" spans="1:19">
      <c r="G298" s="379"/>
    </row>
    <row r="299" spans="1:19">
      <c r="G299" s="379"/>
    </row>
    <row r="300" spans="1:19">
      <c r="G300" s="379"/>
    </row>
    <row r="301" spans="1:19">
      <c r="G301" s="379"/>
    </row>
    <row r="302" spans="1:19" ht="28.2">
      <c r="A302" s="500"/>
      <c r="B302" s="501">
        <v>93654</v>
      </c>
      <c r="C302" s="501" t="s">
        <v>18</v>
      </c>
      <c r="D302" s="502" t="s">
        <v>290</v>
      </c>
      <c r="E302" s="503" t="s">
        <v>31</v>
      </c>
      <c r="F302" s="503"/>
      <c r="G302" s="504" t="s">
        <v>604</v>
      </c>
      <c r="H302" s="505">
        <v>12.73</v>
      </c>
      <c r="I302" s="500"/>
      <c r="J302" s="500"/>
    </row>
    <row r="303" spans="1:19" ht="27.6">
      <c r="C303" s="428"/>
      <c r="D303" s="428" t="s">
        <v>821</v>
      </c>
      <c r="E303" s="428" t="s">
        <v>821</v>
      </c>
      <c r="F303" s="428" t="s">
        <v>821</v>
      </c>
      <c r="G303" s="428" t="s">
        <v>821</v>
      </c>
      <c r="H303" s="428" t="s">
        <v>821</v>
      </c>
      <c r="I303" s="428" t="s">
        <v>1159</v>
      </c>
      <c r="J303" s="428" t="s">
        <v>2198</v>
      </c>
      <c r="K303" s="428" t="s">
        <v>2199</v>
      </c>
      <c r="L303" s="428" t="s">
        <v>2200</v>
      </c>
      <c r="M303" s="428" t="s">
        <v>942</v>
      </c>
      <c r="N303" s="428" t="s">
        <v>943</v>
      </c>
      <c r="O303" s="428" t="s">
        <v>942</v>
      </c>
      <c r="P303" s="428" t="s">
        <v>943</v>
      </c>
      <c r="Q303" s="428" t="s">
        <v>942</v>
      </c>
      <c r="R303" s="428" t="s">
        <v>943</v>
      </c>
      <c r="S303" s="431">
        <v>0</v>
      </c>
    </row>
    <row r="304" spans="1:19" ht="41.4">
      <c r="C304" s="428" t="s">
        <v>2191</v>
      </c>
      <c r="D304" s="428" t="s">
        <v>2192</v>
      </c>
      <c r="E304" s="428" t="s">
        <v>775</v>
      </c>
      <c r="F304" s="428" t="s">
        <v>1061</v>
      </c>
      <c r="G304" s="428" t="s">
        <v>2193</v>
      </c>
      <c r="H304" s="428" t="s">
        <v>2193</v>
      </c>
      <c r="I304" s="428" t="s">
        <v>821</v>
      </c>
      <c r="J304" s="428" t="s">
        <v>821</v>
      </c>
      <c r="K304" s="428" t="s">
        <v>821</v>
      </c>
      <c r="L304" s="428" t="s">
        <v>821</v>
      </c>
      <c r="M304" s="428" t="s">
        <v>821</v>
      </c>
      <c r="N304" s="428" t="s">
        <v>821</v>
      </c>
      <c r="O304" s="428" t="s">
        <v>821</v>
      </c>
      <c r="P304" s="428" t="s">
        <v>821</v>
      </c>
      <c r="Q304" s="428" t="s">
        <v>821</v>
      </c>
      <c r="R304" s="428" t="s">
        <v>821</v>
      </c>
      <c r="S304" s="431"/>
    </row>
    <row r="305" spans="1:19" ht="27.6">
      <c r="C305" s="428" t="s">
        <v>2194</v>
      </c>
      <c r="D305" s="428" t="s">
        <v>2195</v>
      </c>
      <c r="E305" s="428" t="s">
        <v>775</v>
      </c>
      <c r="F305" s="428" t="s">
        <v>1061</v>
      </c>
      <c r="G305" s="428" t="s">
        <v>2196</v>
      </c>
      <c r="H305" s="428" t="s">
        <v>2196</v>
      </c>
      <c r="I305" s="428" t="s">
        <v>821</v>
      </c>
      <c r="J305" s="428" t="s">
        <v>821</v>
      </c>
      <c r="K305" s="428" t="s">
        <v>821</v>
      </c>
      <c r="L305" s="428" t="s">
        <v>821</v>
      </c>
      <c r="M305" s="428" t="s">
        <v>821</v>
      </c>
      <c r="N305" s="428" t="s">
        <v>821</v>
      </c>
      <c r="O305" s="428" t="s">
        <v>821</v>
      </c>
      <c r="P305" s="428" t="s">
        <v>821</v>
      </c>
      <c r="Q305" s="428" t="s">
        <v>821</v>
      </c>
      <c r="R305" s="428" t="s">
        <v>821</v>
      </c>
      <c r="S305" s="431"/>
    </row>
    <row r="306" spans="1:19" ht="27.6">
      <c r="C306" s="428" t="s">
        <v>661</v>
      </c>
      <c r="D306" s="428" t="s">
        <v>662</v>
      </c>
      <c r="E306" s="428" t="s">
        <v>619</v>
      </c>
      <c r="F306" s="428" t="s">
        <v>2201</v>
      </c>
      <c r="G306" s="428" t="s">
        <v>1950</v>
      </c>
      <c r="H306" s="428" t="s">
        <v>1999</v>
      </c>
      <c r="I306" s="428" t="s">
        <v>821</v>
      </c>
      <c r="J306" s="428" t="s">
        <v>821</v>
      </c>
      <c r="K306" s="428" t="s">
        <v>821</v>
      </c>
      <c r="L306" s="428" t="s">
        <v>821</v>
      </c>
      <c r="M306" s="428" t="s">
        <v>821</v>
      </c>
      <c r="N306" s="428" t="s">
        <v>821</v>
      </c>
      <c r="O306" s="428" t="s">
        <v>821</v>
      </c>
      <c r="P306" s="428" t="s">
        <v>821</v>
      </c>
      <c r="Q306" s="428" t="s">
        <v>821</v>
      </c>
      <c r="R306" s="428" t="s">
        <v>821</v>
      </c>
      <c r="S306" s="431"/>
    </row>
    <row r="307" spans="1:19" ht="27.6">
      <c r="C307" s="428" t="s">
        <v>659</v>
      </c>
      <c r="D307" s="428" t="s">
        <v>660</v>
      </c>
      <c r="E307" s="428" t="s">
        <v>619</v>
      </c>
      <c r="F307" s="428" t="s">
        <v>2201</v>
      </c>
      <c r="G307" s="428" t="s">
        <v>1952</v>
      </c>
      <c r="H307" s="428" t="s">
        <v>2202</v>
      </c>
      <c r="I307" s="428" t="s">
        <v>821</v>
      </c>
      <c r="J307" s="428" t="s">
        <v>821</v>
      </c>
      <c r="K307" s="428" t="s">
        <v>821</v>
      </c>
      <c r="L307" s="428" t="s">
        <v>821</v>
      </c>
      <c r="M307" s="428" t="s">
        <v>821</v>
      </c>
      <c r="N307" s="428" t="s">
        <v>821</v>
      </c>
      <c r="O307" s="428" t="s">
        <v>821</v>
      </c>
      <c r="P307" s="428" t="s">
        <v>821</v>
      </c>
      <c r="Q307" s="428" t="s">
        <v>821</v>
      </c>
      <c r="R307" s="428" t="s">
        <v>821</v>
      </c>
      <c r="S307" s="431"/>
    </row>
    <row r="308" spans="1:19">
      <c r="G308" s="379"/>
    </row>
    <row r="309" spans="1:19">
      <c r="G309" s="379"/>
    </row>
    <row r="310" spans="1:19">
      <c r="G310" s="379"/>
    </row>
    <row r="311" spans="1:19">
      <c r="G311" s="379"/>
    </row>
    <row r="312" spans="1:19">
      <c r="G312" s="379"/>
    </row>
    <row r="313" spans="1:19" ht="28.2">
      <c r="A313" s="500"/>
      <c r="B313" s="501">
        <v>93655</v>
      </c>
      <c r="C313" s="501" t="s">
        <v>18</v>
      </c>
      <c r="D313" s="502" t="s">
        <v>292</v>
      </c>
      <c r="E313" s="503" t="s">
        <v>31</v>
      </c>
      <c r="F313" s="503"/>
      <c r="G313" s="504" t="s">
        <v>604</v>
      </c>
      <c r="H313" s="505">
        <v>13.71</v>
      </c>
      <c r="I313" s="500"/>
      <c r="J313" s="500"/>
    </row>
    <row r="314" spans="1:19" ht="27.6">
      <c r="C314" s="428" t="s">
        <v>821</v>
      </c>
      <c r="D314" s="428" t="s">
        <v>821</v>
      </c>
      <c r="E314" s="428" t="s">
        <v>821</v>
      </c>
      <c r="F314" s="428" t="s">
        <v>821</v>
      </c>
      <c r="G314" s="428" t="s">
        <v>821</v>
      </c>
      <c r="H314" s="428" t="s">
        <v>821</v>
      </c>
      <c r="I314" s="428" t="s">
        <v>2203</v>
      </c>
      <c r="J314" s="428" t="s">
        <v>2204</v>
      </c>
      <c r="K314" s="428" t="s">
        <v>2205</v>
      </c>
      <c r="L314" s="428" t="s">
        <v>2206</v>
      </c>
      <c r="M314" s="428" t="s">
        <v>942</v>
      </c>
      <c r="N314" s="428" t="s">
        <v>943</v>
      </c>
      <c r="O314" s="428" t="s">
        <v>942</v>
      </c>
      <c r="P314" s="428" t="s">
        <v>943</v>
      </c>
      <c r="Q314" s="428" t="s">
        <v>942</v>
      </c>
      <c r="R314" s="428" t="s">
        <v>943</v>
      </c>
      <c r="S314" s="431">
        <v>0</v>
      </c>
    </row>
    <row r="315" spans="1:19" ht="41.4">
      <c r="C315" s="428" t="s">
        <v>2207</v>
      </c>
      <c r="D315" s="428" t="s">
        <v>2208</v>
      </c>
      <c r="E315" s="428" t="s">
        <v>775</v>
      </c>
      <c r="F315" s="428" t="s">
        <v>1061</v>
      </c>
      <c r="G315" s="428" t="s">
        <v>1962</v>
      </c>
      <c r="H315" s="428" t="s">
        <v>1962</v>
      </c>
      <c r="I315" s="428" t="s">
        <v>821</v>
      </c>
      <c r="J315" s="428" t="s">
        <v>821</v>
      </c>
      <c r="K315" s="428" t="s">
        <v>821</v>
      </c>
      <c r="L315" s="428" t="s">
        <v>821</v>
      </c>
      <c r="M315" s="428" t="s">
        <v>821</v>
      </c>
      <c r="N315" s="428" t="s">
        <v>821</v>
      </c>
      <c r="O315" s="428" t="s">
        <v>821</v>
      </c>
      <c r="P315" s="428" t="s">
        <v>821</v>
      </c>
      <c r="Q315" s="428" t="s">
        <v>821</v>
      </c>
      <c r="R315" s="428" t="s">
        <v>821</v>
      </c>
      <c r="S315" s="431"/>
    </row>
    <row r="316" spans="1:19" ht="27.6">
      <c r="C316" s="428" t="s">
        <v>2194</v>
      </c>
      <c r="D316" s="428" t="s">
        <v>2195</v>
      </c>
      <c r="E316" s="428" t="s">
        <v>775</v>
      </c>
      <c r="F316" s="428" t="s">
        <v>1061</v>
      </c>
      <c r="G316" s="428" t="s">
        <v>2196</v>
      </c>
      <c r="H316" s="428" t="s">
        <v>2196</v>
      </c>
      <c r="I316" s="428" t="s">
        <v>821</v>
      </c>
      <c r="J316" s="428" t="s">
        <v>821</v>
      </c>
      <c r="K316" s="428" t="s">
        <v>821</v>
      </c>
      <c r="L316" s="428" t="s">
        <v>821</v>
      </c>
      <c r="M316" s="428" t="s">
        <v>821</v>
      </c>
      <c r="N316" s="428" t="s">
        <v>821</v>
      </c>
      <c r="O316" s="428" t="s">
        <v>821</v>
      </c>
      <c r="P316" s="428" t="s">
        <v>821</v>
      </c>
      <c r="Q316" s="428" t="s">
        <v>821</v>
      </c>
      <c r="R316" s="428" t="s">
        <v>821</v>
      </c>
      <c r="S316" s="431"/>
    </row>
    <row r="317" spans="1:19" ht="27.6">
      <c r="C317" s="428" t="s">
        <v>661</v>
      </c>
      <c r="D317" s="428" t="s">
        <v>662</v>
      </c>
      <c r="E317" s="428" t="s">
        <v>619</v>
      </c>
      <c r="F317" s="428" t="s">
        <v>2209</v>
      </c>
      <c r="G317" s="428" t="s">
        <v>1950</v>
      </c>
      <c r="H317" s="428" t="s">
        <v>2210</v>
      </c>
      <c r="I317" s="428" t="s">
        <v>821</v>
      </c>
      <c r="J317" s="428" t="s">
        <v>821</v>
      </c>
      <c r="K317" s="428" t="s">
        <v>821</v>
      </c>
      <c r="L317" s="428" t="s">
        <v>821</v>
      </c>
      <c r="M317" s="428" t="s">
        <v>821</v>
      </c>
      <c r="N317" s="428" t="s">
        <v>821</v>
      </c>
      <c r="O317" s="428" t="s">
        <v>821</v>
      </c>
      <c r="P317" s="428" t="s">
        <v>821</v>
      </c>
      <c r="Q317" s="428" t="s">
        <v>821</v>
      </c>
      <c r="R317" s="428" t="s">
        <v>821</v>
      </c>
      <c r="S317" s="431"/>
    </row>
    <row r="318" spans="1:19" ht="27.6">
      <c r="C318" s="428" t="s">
        <v>659</v>
      </c>
      <c r="D318" s="428" t="s">
        <v>660</v>
      </c>
      <c r="E318" s="428" t="s">
        <v>619</v>
      </c>
      <c r="F318" s="428" t="s">
        <v>2209</v>
      </c>
      <c r="G318" s="428" t="s">
        <v>1952</v>
      </c>
      <c r="H318" s="428" t="s">
        <v>2211</v>
      </c>
      <c r="I318" s="428" t="s">
        <v>821</v>
      </c>
      <c r="J318" s="428" t="s">
        <v>821</v>
      </c>
      <c r="K318" s="428" t="s">
        <v>821</v>
      </c>
      <c r="L318" s="428" t="s">
        <v>821</v>
      </c>
      <c r="M318" s="428" t="s">
        <v>821</v>
      </c>
      <c r="N318" s="428" t="s">
        <v>821</v>
      </c>
      <c r="O318" s="428" t="s">
        <v>821</v>
      </c>
      <c r="P318" s="428" t="s">
        <v>821</v>
      </c>
      <c r="Q318" s="428" t="s">
        <v>821</v>
      </c>
      <c r="R318" s="428" t="s">
        <v>821</v>
      </c>
      <c r="S318" s="431"/>
    </row>
    <row r="319" spans="1:19">
      <c r="G319" s="379"/>
    </row>
    <row r="320" spans="1:19">
      <c r="G320" s="379"/>
    </row>
    <row r="321" spans="1:19">
      <c r="G321" s="379"/>
    </row>
    <row r="322" spans="1:19">
      <c r="G322" s="379"/>
    </row>
    <row r="323" spans="1:19">
      <c r="G323" s="379"/>
    </row>
    <row r="324" spans="1:19" ht="28.2">
      <c r="A324" s="500"/>
      <c r="B324" s="501">
        <v>93661</v>
      </c>
      <c r="C324" s="501" t="s">
        <v>18</v>
      </c>
      <c r="D324" s="502" t="s">
        <v>294</v>
      </c>
      <c r="E324" s="503" t="s">
        <v>31</v>
      </c>
      <c r="F324" s="503"/>
      <c r="G324" s="504" t="s">
        <v>604</v>
      </c>
      <c r="H324" s="505">
        <v>62.9</v>
      </c>
      <c r="I324" s="500"/>
      <c r="J324" s="500"/>
    </row>
    <row r="325" spans="1:19" ht="27.6">
      <c r="C325" s="428" t="s">
        <v>821</v>
      </c>
      <c r="D325" s="428" t="s">
        <v>821</v>
      </c>
      <c r="E325" s="428" t="s">
        <v>821</v>
      </c>
      <c r="F325" s="428" t="s">
        <v>821</v>
      </c>
      <c r="G325" s="428" t="s">
        <v>821</v>
      </c>
      <c r="H325" s="428" t="s">
        <v>821</v>
      </c>
      <c r="I325" s="428" t="s">
        <v>2037</v>
      </c>
      <c r="J325" s="428" t="s">
        <v>2212</v>
      </c>
      <c r="K325" s="428" t="s">
        <v>2213</v>
      </c>
      <c r="L325" s="428" t="s">
        <v>2214</v>
      </c>
      <c r="M325" s="428" t="s">
        <v>942</v>
      </c>
      <c r="N325" s="428" t="s">
        <v>943</v>
      </c>
      <c r="O325" s="428" t="s">
        <v>942</v>
      </c>
      <c r="P325" s="428" t="s">
        <v>943</v>
      </c>
      <c r="Q325" s="428" t="s">
        <v>942</v>
      </c>
      <c r="R325" s="428" t="s">
        <v>943</v>
      </c>
      <c r="S325" s="431">
        <v>0</v>
      </c>
    </row>
    <row r="326" spans="1:19" ht="41.4">
      <c r="C326" s="428" t="s">
        <v>2191</v>
      </c>
      <c r="D326" s="428" t="s">
        <v>2192</v>
      </c>
      <c r="E326" s="428" t="s">
        <v>775</v>
      </c>
      <c r="F326" s="428" t="s">
        <v>1687</v>
      </c>
      <c r="G326" s="428" t="s">
        <v>2193</v>
      </c>
      <c r="H326" s="428" t="s">
        <v>2215</v>
      </c>
      <c r="I326" s="428" t="s">
        <v>821</v>
      </c>
      <c r="J326" s="428" t="s">
        <v>821</v>
      </c>
      <c r="K326" s="428" t="s">
        <v>821</v>
      </c>
      <c r="L326" s="428" t="s">
        <v>821</v>
      </c>
      <c r="M326" s="428" t="s">
        <v>821</v>
      </c>
      <c r="N326" s="428" t="s">
        <v>821</v>
      </c>
      <c r="O326" s="428" t="s">
        <v>821</v>
      </c>
      <c r="P326" s="428" t="s">
        <v>821</v>
      </c>
      <c r="Q326" s="428" t="s">
        <v>821</v>
      </c>
      <c r="R326" s="428" t="s">
        <v>821</v>
      </c>
      <c r="S326" s="431"/>
    </row>
    <row r="327" spans="1:19" ht="27.6">
      <c r="C327" s="428" t="s">
        <v>2216</v>
      </c>
      <c r="D327" s="428" t="s">
        <v>2217</v>
      </c>
      <c r="E327" s="428" t="s">
        <v>775</v>
      </c>
      <c r="F327" s="428" t="s">
        <v>1061</v>
      </c>
      <c r="G327" s="428" t="s">
        <v>2218</v>
      </c>
      <c r="H327" s="428" t="s">
        <v>2218</v>
      </c>
      <c r="I327" s="428" t="s">
        <v>821</v>
      </c>
      <c r="J327" s="428" t="s">
        <v>821</v>
      </c>
      <c r="K327" s="428" t="s">
        <v>821</v>
      </c>
      <c r="L327" s="428" t="s">
        <v>821</v>
      </c>
      <c r="M327" s="428" t="s">
        <v>821</v>
      </c>
      <c r="N327" s="428" t="s">
        <v>821</v>
      </c>
      <c r="O327" s="428" t="s">
        <v>821</v>
      </c>
      <c r="P327" s="428" t="s">
        <v>821</v>
      </c>
      <c r="Q327" s="428" t="s">
        <v>821</v>
      </c>
      <c r="R327" s="428" t="s">
        <v>821</v>
      </c>
      <c r="S327" s="431"/>
    </row>
    <row r="328" spans="1:19" ht="27.6">
      <c r="C328" s="428" t="s">
        <v>661</v>
      </c>
      <c r="D328" s="428" t="s">
        <v>662</v>
      </c>
      <c r="E328" s="428" t="s">
        <v>619</v>
      </c>
      <c r="F328" s="428" t="s">
        <v>2219</v>
      </c>
      <c r="G328" s="428" t="s">
        <v>1950</v>
      </c>
      <c r="H328" s="428" t="s">
        <v>2016</v>
      </c>
      <c r="I328" s="428" t="s">
        <v>821</v>
      </c>
      <c r="J328" s="428" t="s">
        <v>821</v>
      </c>
      <c r="K328" s="428" t="s">
        <v>821</v>
      </c>
      <c r="L328" s="428" t="s">
        <v>821</v>
      </c>
      <c r="M328" s="428" t="s">
        <v>821</v>
      </c>
      <c r="N328" s="428" t="s">
        <v>821</v>
      </c>
      <c r="O328" s="428" t="s">
        <v>821</v>
      </c>
      <c r="P328" s="428" t="s">
        <v>821</v>
      </c>
      <c r="Q328" s="428" t="s">
        <v>821</v>
      </c>
      <c r="R328" s="428" t="s">
        <v>821</v>
      </c>
      <c r="S328" s="431"/>
    </row>
    <row r="329" spans="1:19" ht="27.6">
      <c r="C329" s="428" t="s">
        <v>659</v>
      </c>
      <c r="D329" s="428" t="s">
        <v>660</v>
      </c>
      <c r="E329" s="428" t="s">
        <v>619</v>
      </c>
      <c r="F329" s="428" t="s">
        <v>2219</v>
      </c>
      <c r="G329" s="428" t="s">
        <v>1952</v>
      </c>
      <c r="H329" s="428" t="s">
        <v>2220</v>
      </c>
      <c r="I329" s="428" t="s">
        <v>821</v>
      </c>
      <c r="J329" s="428" t="s">
        <v>821</v>
      </c>
      <c r="K329" s="428" t="s">
        <v>821</v>
      </c>
      <c r="L329" s="428" t="s">
        <v>821</v>
      </c>
      <c r="M329" s="428" t="s">
        <v>821</v>
      </c>
      <c r="N329" s="428" t="s">
        <v>821</v>
      </c>
      <c r="O329" s="428" t="s">
        <v>821</v>
      </c>
      <c r="P329" s="428" t="s">
        <v>821</v>
      </c>
      <c r="Q329" s="428" t="s">
        <v>821</v>
      </c>
      <c r="R329" s="428" t="s">
        <v>821</v>
      </c>
      <c r="S329" s="431"/>
    </row>
    <row r="330" spans="1:19">
      <c r="G330" s="379"/>
    </row>
    <row r="331" spans="1:19">
      <c r="G331" s="379"/>
    </row>
    <row r="332" spans="1:19">
      <c r="G332" s="379"/>
    </row>
    <row r="333" spans="1:19">
      <c r="G333" s="379"/>
    </row>
    <row r="334" spans="1:19">
      <c r="G334" s="379"/>
    </row>
    <row r="335" spans="1:19" ht="27" customHeight="1">
      <c r="A335" s="500"/>
      <c r="B335" s="501">
        <v>93662</v>
      </c>
      <c r="C335" s="501" t="s">
        <v>18</v>
      </c>
      <c r="D335" s="502" t="s">
        <v>296</v>
      </c>
      <c r="E335" s="503" t="s">
        <v>31</v>
      </c>
      <c r="F335" s="503"/>
      <c r="G335" s="504" t="s">
        <v>604</v>
      </c>
      <c r="H335" s="505">
        <v>64.849999999999994</v>
      </c>
      <c r="I335" s="500"/>
      <c r="J335" s="500"/>
    </row>
    <row r="336" spans="1:19" ht="27" customHeight="1">
      <c r="C336" s="428" t="s">
        <v>821</v>
      </c>
      <c r="D336" s="428" t="s">
        <v>821</v>
      </c>
      <c r="E336" s="428" t="s">
        <v>821</v>
      </c>
      <c r="F336" s="428" t="s">
        <v>821</v>
      </c>
      <c r="G336" s="428" t="s">
        <v>821</v>
      </c>
      <c r="H336" s="428" t="s">
        <v>821</v>
      </c>
      <c r="I336" s="428" t="s">
        <v>2151</v>
      </c>
      <c r="J336" s="428" t="s">
        <v>2221</v>
      </c>
      <c r="K336" s="428" t="s">
        <v>2222</v>
      </c>
      <c r="L336" s="428" t="s">
        <v>2223</v>
      </c>
      <c r="M336" s="428" t="s">
        <v>942</v>
      </c>
      <c r="N336" s="428" t="s">
        <v>943</v>
      </c>
      <c r="O336" s="428" t="s">
        <v>942</v>
      </c>
      <c r="P336" s="428" t="s">
        <v>943</v>
      </c>
      <c r="Q336" s="428" t="s">
        <v>942</v>
      </c>
      <c r="R336" s="428" t="s">
        <v>943</v>
      </c>
      <c r="S336" s="431">
        <v>0</v>
      </c>
    </row>
    <row r="337" spans="1:19" ht="27" customHeight="1">
      <c r="C337" s="428" t="s">
        <v>2207</v>
      </c>
      <c r="D337" s="428" t="s">
        <v>2208</v>
      </c>
      <c r="E337" s="428" t="s">
        <v>775</v>
      </c>
      <c r="F337" s="428" t="s">
        <v>1687</v>
      </c>
      <c r="G337" s="428" t="s">
        <v>1962</v>
      </c>
      <c r="H337" s="428" t="s">
        <v>2224</v>
      </c>
      <c r="I337" s="428" t="s">
        <v>821</v>
      </c>
      <c r="J337" s="428" t="s">
        <v>821</v>
      </c>
      <c r="K337" s="428" t="s">
        <v>821</v>
      </c>
      <c r="L337" s="428" t="s">
        <v>821</v>
      </c>
      <c r="M337" s="428" t="s">
        <v>821</v>
      </c>
      <c r="N337" s="428" t="s">
        <v>821</v>
      </c>
      <c r="O337" s="428" t="s">
        <v>821</v>
      </c>
      <c r="P337" s="428" t="s">
        <v>821</v>
      </c>
      <c r="Q337" s="428" t="s">
        <v>821</v>
      </c>
      <c r="R337" s="428" t="s">
        <v>821</v>
      </c>
      <c r="S337" s="431"/>
    </row>
    <row r="338" spans="1:19" ht="27" customHeight="1">
      <c r="C338" s="428" t="s">
        <v>2216</v>
      </c>
      <c r="D338" s="428" t="s">
        <v>2217</v>
      </c>
      <c r="E338" s="428" t="s">
        <v>775</v>
      </c>
      <c r="F338" s="428" t="s">
        <v>1061</v>
      </c>
      <c r="G338" s="428" t="s">
        <v>2218</v>
      </c>
      <c r="H338" s="428" t="s">
        <v>2218</v>
      </c>
      <c r="I338" s="428" t="s">
        <v>821</v>
      </c>
      <c r="J338" s="428" t="s">
        <v>821</v>
      </c>
      <c r="K338" s="428" t="s">
        <v>821</v>
      </c>
      <c r="L338" s="428" t="s">
        <v>821</v>
      </c>
      <c r="M338" s="428" t="s">
        <v>821</v>
      </c>
      <c r="N338" s="428" t="s">
        <v>821</v>
      </c>
      <c r="O338" s="428" t="s">
        <v>821</v>
      </c>
      <c r="P338" s="428" t="s">
        <v>821</v>
      </c>
      <c r="Q338" s="428" t="s">
        <v>821</v>
      </c>
      <c r="R338" s="428" t="s">
        <v>821</v>
      </c>
      <c r="S338" s="431"/>
    </row>
    <row r="339" spans="1:19" ht="27" customHeight="1">
      <c r="C339" s="428" t="s">
        <v>661</v>
      </c>
      <c r="D339" s="428" t="s">
        <v>662</v>
      </c>
      <c r="E339" s="428" t="s">
        <v>619</v>
      </c>
      <c r="F339" s="428" t="s">
        <v>2225</v>
      </c>
      <c r="G339" s="428" t="s">
        <v>1950</v>
      </c>
      <c r="H339" s="428" t="s">
        <v>2226</v>
      </c>
      <c r="I339" s="428" t="s">
        <v>821</v>
      </c>
      <c r="J339" s="428" t="s">
        <v>821</v>
      </c>
      <c r="K339" s="428" t="s">
        <v>821</v>
      </c>
      <c r="L339" s="428" t="s">
        <v>821</v>
      </c>
      <c r="M339" s="428" t="s">
        <v>821</v>
      </c>
      <c r="N339" s="428" t="s">
        <v>821</v>
      </c>
      <c r="O339" s="428" t="s">
        <v>821</v>
      </c>
      <c r="P339" s="428" t="s">
        <v>821</v>
      </c>
      <c r="Q339" s="428" t="s">
        <v>821</v>
      </c>
      <c r="R339" s="428" t="s">
        <v>821</v>
      </c>
      <c r="S339" s="431"/>
    </row>
    <row r="340" spans="1:19" ht="27" customHeight="1">
      <c r="C340" s="428" t="s">
        <v>659</v>
      </c>
      <c r="D340" s="428" t="s">
        <v>660</v>
      </c>
      <c r="E340" s="428" t="s">
        <v>619</v>
      </c>
      <c r="F340" s="428" t="s">
        <v>2225</v>
      </c>
      <c r="G340" s="428" t="s">
        <v>1952</v>
      </c>
      <c r="H340" s="428" t="s">
        <v>2227</v>
      </c>
      <c r="I340" s="428" t="s">
        <v>821</v>
      </c>
      <c r="J340" s="428" t="s">
        <v>821</v>
      </c>
      <c r="K340" s="428" t="s">
        <v>821</v>
      </c>
      <c r="L340" s="428" t="s">
        <v>821</v>
      </c>
      <c r="M340" s="428" t="s">
        <v>821</v>
      </c>
      <c r="N340" s="428" t="s">
        <v>821</v>
      </c>
      <c r="O340" s="428" t="s">
        <v>821</v>
      </c>
      <c r="P340" s="428" t="s">
        <v>821</v>
      </c>
      <c r="Q340" s="428" t="s">
        <v>821</v>
      </c>
      <c r="R340" s="428" t="s">
        <v>821</v>
      </c>
      <c r="S340" s="431"/>
    </row>
    <row r="341" spans="1:19" ht="27" customHeight="1">
      <c r="G341" s="379"/>
    </row>
    <row r="342" spans="1:19" ht="27" customHeight="1">
      <c r="G342" s="379"/>
    </row>
    <row r="343" spans="1:19" ht="27" customHeight="1">
      <c r="G343" s="379"/>
    </row>
    <row r="344" spans="1:19" ht="27" customHeight="1">
      <c r="G344" s="379"/>
    </row>
    <row r="345" spans="1:19" ht="27" customHeight="1">
      <c r="G345" s="379"/>
    </row>
    <row r="346" spans="1:19" ht="28.2">
      <c r="A346" s="500"/>
      <c r="B346" s="501">
        <v>93663</v>
      </c>
      <c r="C346" s="501" t="s">
        <v>18</v>
      </c>
      <c r="D346" s="502" t="s">
        <v>298</v>
      </c>
      <c r="E346" s="503" t="s">
        <v>31</v>
      </c>
      <c r="F346" s="503"/>
      <c r="G346" s="504" t="s">
        <v>604</v>
      </c>
      <c r="H346" s="505">
        <v>64.849999999999994</v>
      </c>
      <c r="I346" s="500"/>
      <c r="J346" s="500"/>
    </row>
    <row r="347" spans="1:19" ht="25.8" customHeight="1">
      <c r="C347" s="402" t="s">
        <v>821</v>
      </c>
      <c r="D347" s="402" t="s">
        <v>821</v>
      </c>
      <c r="E347" s="402" t="s">
        <v>821</v>
      </c>
      <c r="F347" s="402" t="s">
        <v>821</v>
      </c>
      <c r="G347" s="406" t="s">
        <v>821</v>
      </c>
      <c r="H347" s="406" t="s">
        <v>821</v>
      </c>
      <c r="I347" s="406" t="s">
        <v>2151</v>
      </c>
      <c r="J347" s="406" t="s">
        <v>2221</v>
      </c>
      <c r="K347" s="406" t="s">
        <v>2222</v>
      </c>
      <c r="L347" s="406" t="s">
        <v>2223</v>
      </c>
      <c r="M347" s="406" t="s">
        <v>942</v>
      </c>
      <c r="N347" s="406" t="s">
        <v>943</v>
      </c>
      <c r="O347" s="406" t="s">
        <v>942</v>
      </c>
      <c r="P347" s="406" t="s">
        <v>943</v>
      </c>
      <c r="Q347" s="406" t="s">
        <v>942</v>
      </c>
      <c r="R347" s="406" t="s">
        <v>943</v>
      </c>
      <c r="S347" s="469">
        <v>0</v>
      </c>
    </row>
    <row r="348" spans="1:19" ht="41.4">
      <c r="C348" s="402" t="s">
        <v>2207</v>
      </c>
      <c r="D348" s="402" t="s">
        <v>2208</v>
      </c>
      <c r="E348" s="402" t="s">
        <v>775</v>
      </c>
      <c r="F348" s="402" t="s">
        <v>1687</v>
      </c>
      <c r="G348" s="406" t="s">
        <v>1962</v>
      </c>
      <c r="H348" s="406" t="s">
        <v>2224</v>
      </c>
      <c r="I348" s="406" t="s">
        <v>821</v>
      </c>
      <c r="J348" s="406" t="s">
        <v>821</v>
      </c>
      <c r="K348" s="406" t="s">
        <v>821</v>
      </c>
      <c r="L348" s="406" t="s">
        <v>821</v>
      </c>
      <c r="M348" s="406" t="s">
        <v>821</v>
      </c>
      <c r="N348" s="406" t="s">
        <v>821</v>
      </c>
      <c r="O348" s="406" t="s">
        <v>821</v>
      </c>
      <c r="P348" s="406" t="s">
        <v>821</v>
      </c>
      <c r="Q348" s="406" t="s">
        <v>821</v>
      </c>
      <c r="R348" s="406" t="s">
        <v>821</v>
      </c>
      <c r="S348" s="469"/>
    </row>
    <row r="349" spans="1:19" ht="27.6">
      <c r="C349" s="402" t="s">
        <v>2216</v>
      </c>
      <c r="D349" s="402" t="s">
        <v>2217</v>
      </c>
      <c r="E349" s="402" t="s">
        <v>775</v>
      </c>
      <c r="F349" s="402" t="s">
        <v>1061</v>
      </c>
      <c r="G349" s="406" t="s">
        <v>2218</v>
      </c>
      <c r="H349" s="406" t="s">
        <v>2218</v>
      </c>
      <c r="I349" s="406" t="s">
        <v>821</v>
      </c>
      <c r="J349" s="406" t="s">
        <v>821</v>
      </c>
      <c r="K349" s="406" t="s">
        <v>821</v>
      </c>
      <c r="L349" s="406" t="s">
        <v>821</v>
      </c>
      <c r="M349" s="406" t="s">
        <v>821</v>
      </c>
      <c r="N349" s="406" t="s">
        <v>821</v>
      </c>
      <c r="O349" s="406" t="s">
        <v>821</v>
      </c>
      <c r="P349" s="406" t="s">
        <v>821</v>
      </c>
      <c r="Q349" s="406" t="s">
        <v>821</v>
      </c>
      <c r="R349" s="406" t="s">
        <v>821</v>
      </c>
      <c r="S349" s="469"/>
    </row>
    <row r="350" spans="1:19" ht="27.6">
      <c r="C350" s="402" t="s">
        <v>661</v>
      </c>
      <c r="D350" s="402" t="s">
        <v>662</v>
      </c>
      <c r="E350" s="402" t="s">
        <v>619</v>
      </c>
      <c r="F350" s="402" t="s">
        <v>2225</v>
      </c>
      <c r="G350" s="406" t="s">
        <v>1950</v>
      </c>
      <c r="H350" s="406" t="s">
        <v>2226</v>
      </c>
      <c r="I350" s="406" t="s">
        <v>821</v>
      </c>
      <c r="J350" s="406" t="s">
        <v>821</v>
      </c>
      <c r="K350" s="406" t="s">
        <v>821</v>
      </c>
      <c r="L350" s="406" t="s">
        <v>821</v>
      </c>
      <c r="M350" s="406" t="s">
        <v>821</v>
      </c>
      <c r="N350" s="406" t="s">
        <v>821</v>
      </c>
      <c r="O350" s="406" t="s">
        <v>821</v>
      </c>
      <c r="P350" s="406" t="s">
        <v>821</v>
      </c>
      <c r="Q350" s="406" t="s">
        <v>821</v>
      </c>
      <c r="R350" s="406" t="s">
        <v>821</v>
      </c>
      <c r="S350" s="469"/>
    </row>
    <row r="351" spans="1:19" ht="27.6">
      <c r="C351" s="402" t="s">
        <v>659</v>
      </c>
      <c r="D351" s="402" t="s">
        <v>660</v>
      </c>
      <c r="E351" s="402" t="s">
        <v>619</v>
      </c>
      <c r="F351" s="402" t="s">
        <v>2225</v>
      </c>
      <c r="G351" s="406" t="s">
        <v>1952</v>
      </c>
      <c r="H351" s="406" t="s">
        <v>2227</v>
      </c>
      <c r="I351" s="406" t="s">
        <v>821</v>
      </c>
      <c r="J351" s="406" t="s">
        <v>821</v>
      </c>
      <c r="K351" s="406" t="s">
        <v>821</v>
      </c>
      <c r="L351" s="406" t="s">
        <v>821</v>
      </c>
      <c r="M351" s="406" t="s">
        <v>821</v>
      </c>
      <c r="N351" s="406" t="s">
        <v>821</v>
      </c>
      <c r="O351" s="406" t="s">
        <v>821</v>
      </c>
      <c r="P351" s="406" t="s">
        <v>821</v>
      </c>
      <c r="Q351" s="406" t="s">
        <v>821</v>
      </c>
      <c r="R351" s="406" t="s">
        <v>821</v>
      </c>
      <c r="S351" s="469"/>
    </row>
    <row r="352" spans="1:19">
      <c r="G352" s="379"/>
    </row>
    <row r="353" spans="1:19">
      <c r="G353" s="379"/>
    </row>
    <row r="354" spans="1:19">
      <c r="G354" s="379"/>
    </row>
    <row r="355" spans="1:19">
      <c r="G355" s="379"/>
    </row>
    <row r="356" spans="1:19">
      <c r="G356" s="379"/>
    </row>
    <row r="357" spans="1:19" ht="28.2">
      <c r="A357" s="500"/>
      <c r="B357" s="501">
        <v>93664</v>
      </c>
      <c r="C357" s="501" t="s">
        <v>18</v>
      </c>
      <c r="D357" s="502" t="s">
        <v>300</v>
      </c>
      <c r="E357" s="503" t="s">
        <v>31</v>
      </c>
      <c r="F357" s="503"/>
      <c r="G357" s="504" t="s">
        <v>604</v>
      </c>
      <c r="H357" s="505">
        <v>67.180000000000007</v>
      </c>
      <c r="I357" s="500"/>
      <c r="J357" s="500"/>
    </row>
    <row r="358" spans="1:19" ht="27.6">
      <c r="C358" s="428" t="s">
        <v>821</v>
      </c>
      <c r="D358" s="428" t="s">
        <v>821</v>
      </c>
      <c r="E358" s="428" t="s">
        <v>821</v>
      </c>
      <c r="F358" s="428" t="s">
        <v>821</v>
      </c>
      <c r="G358" s="428" t="s">
        <v>821</v>
      </c>
      <c r="H358" s="428" t="s">
        <v>821</v>
      </c>
      <c r="I358" s="428" t="s">
        <v>2228</v>
      </c>
      <c r="J358" s="428" t="s">
        <v>2229</v>
      </c>
      <c r="K358" s="428" t="s">
        <v>2230</v>
      </c>
      <c r="L358" s="428" t="s">
        <v>2231</v>
      </c>
      <c r="M358" s="428" t="s">
        <v>942</v>
      </c>
      <c r="N358" s="428" t="s">
        <v>943</v>
      </c>
      <c r="O358" s="428" t="s">
        <v>942</v>
      </c>
      <c r="P358" s="428" t="s">
        <v>943</v>
      </c>
      <c r="Q358" s="428" t="s">
        <v>942</v>
      </c>
      <c r="R358" s="428" t="s">
        <v>943</v>
      </c>
      <c r="S358" s="431">
        <v>0</v>
      </c>
    </row>
    <row r="359" spans="1:19" ht="41.4">
      <c r="C359" s="428" t="s">
        <v>2232</v>
      </c>
      <c r="D359" s="428" t="s">
        <v>728</v>
      </c>
      <c r="E359" s="428" t="s">
        <v>775</v>
      </c>
      <c r="F359" s="428" t="s">
        <v>1687</v>
      </c>
      <c r="G359" s="428" t="s">
        <v>2233</v>
      </c>
      <c r="H359" s="428" t="s">
        <v>2073</v>
      </c>
      <c r="I359" s="428" t="s">
        <v>821</v>
      </c>
      <c r="J359" s="428" t="s">
        <v>821</v>
      </c>
      <c r="K359" s="428" t="s">
        <v>821</v>
      </c>
      <c r="L359" s="428" t="s">
        <v>821</v>
      </c>
      <c r="M359" s="428" t="s">
        <v>821</v>
      </c>
      <c r="N359" s="428" t="s">
        <v>821</v>
      </c>
      <c r="O359" s="428" t="s">
        <v>821</v>
      </c>
      <c r="P359" s="428" t="s">
        <v>821</v>
      </c>
      <c r="Q359" s="428" t="s">
        <v>821</v>
      </c>
      <c r="R359" s="428" t="s">
        <v>821</v>
      </c>
      <c r="S359" s="431"/>
    </row>
    <row r="360" spans="1:19" ht="27.6">
      <c r="C360" s="428" t="s">
        <v>2216</v>
      </c>
      <c r="D360" s="428" t="s">
        <v>2217</v>
      </c>
      <c r="E360" s="428" t="s">
        <v>775</v>
      </c>
      <c r="F360" s="428" t="s">
        <v>1061</v>
      </c>
      <c r="G360" s="428" t="s">
        <v>2218</v>
      </c>
      <c r="H360" s="428" t="s">
        <v>2218</v>
      </c>
      <c r="I360" s="428" t="s">
        <v>821</v>
      </c>
      <c r="J360" s="428" t="s">
        <v>821</v>
      </c>
      <c r="K360" s="428" t="s">
        <v>821</v>
      </c>
      <c r="L360" s="428" t="s">
        <v>821</v>
      </c>
      <c r="M360" s="428" t="s">
        <v>821</v>
      </c>
      <c r="N360" s="428" t="s">
        <v>821</v>
      </c>
      <c r="O360" s="428" t="s">
        <v>821</v>
      </c>
      <c r="P360" s="428" t="s">
        <v>821</v>
      </c>
      <c r="Q360" s="428" t="s">
        <v>821</v>
      </c>
      <c r="R360" s="428" t="s">
        <v>821</v>
      </c>
      <c r="S360" s="431"/>
    </row>
    <row r="361" spans="1:19" ht="27.6">
      <c r="C361" s="428" t="s">
        <v>661</v>
      </c>
      <c r="D361" s="428" t="s">
        <v>662</v>
      </c>
      <c r="E361" s="428" t="s">
        <v>619</v>
      </c>
      <c r="F361" s="428" t="s">
        <v>2234</v>
      </c>
      <c r="G361" s="428" t="s">
        <v>1950</v>
      </c>
      <c r="H361" s="428" t="s">
        <v>2235</v>
      </c>
      <c r="I361" s="428" t="s">
        <v>821</v>
      </c>
      <c r="J361" s="428" t="s">
        <v>821</v>
      </c>
      <c r="K361" s="428" t="s">
        <v>821</v>
      </c>
      <c r="L361" s="428" t="s">
        <v>821</v>
      </c>
      <c r="M361" s="428" t="s">
        <v>821</v>
      </c>
      <c r="N361" s="428" t="s">
        <v>821</v>
      </c>
      <c r="O361" s="428" t="s">
        <v>821</v>
      </c>
      <c r="P361" s="428" t="s">
        <v>821</v>
      </c>
      <c r="Q361" s="428" t="s">
        <v>821</v>
      </c>
      <c r="R361" s="428" t="s">
        <v>821</v>
      </c>
      <c r="S361" s="431"/>
    </row>
    <row r="362" spans="1:19" ht="27.6">
      <c r="C362" s="428" t="s">
        <v>659</v>
      </c>
      <c r="D362" s="428" t="s">
        <v>660</v>
      </c>
      <c r="E362" s="428" t="s">
        <v>619</v>
      </c>
      <c r="F362" s="428" t="s">
        <v>2234</v>
      </c>
      <c r="G362" s="428" t="s">
        <v>1952</v>
      </c>
      <c r="H362" s="428" t="s">
        <v>2236</v>
      </c>
      <c r="I362" s="428" t="s">
        <v>821</v>
      </c>
      <c r="J362" s="428" t="s">
        <v>821</v>
      </c>
      <c r="K362" s="428" t="s">
        <v>821</v>
      </c>
      <c r="L362" s="428" t="s">
        <v>821</v>
      </c>
      <c r="M362" s="428" t="s">
        <v>821</v>
      </c>
      <c r="N362" s="428" t="s">
        <v>821</v>
      </c>
      <c r="O362" s="428" t="s">
        <v>821</v>
      </c>
      <c r="P362" s="428" t="s">
        <v>821</v>
      </c>
      <c r="Q362" s="428" t="s">
        <v>821</v>
      </c>
      <c r="R362" s="428" t="s">
        <v>821</v>
      </c>
      <c r="S362" s="431"/>
    </row>
    <row r="363" spans="1:19">
      <c r="G363" s="379"/>
    </row>
    <row r="364" spans="1:19">
      <c r="G364" s="379"/>
    </row>
    <row r="365" spans="1:19">
      <c r="G365" s="379"/>
    </row>
    <row r="366" spans="1:19">
      <c r="G366" s="379"/>
    </row>
    <row r="367" spans="1:19">
      <c r="G367" s="379"/>
    </row>
    <row r="368" spans="1:19" ht="28.2">
      <c r="A368" s="500"/>
      <c r="B368" s="501">
        <v>96985</v>
      </c>
      <c r="C368" s="501" t="s">
        <v>18</v>
      </c>
      <c r="D368" s="502" t="s">
        <v>308</v>
      </c>
      <c r="E368" s="503" t="s">
        <v>31</v>
      </c>
      <c r="F368" s="503"/>
      <c r="G368" s="504" t="s">
        <v>604</v>
      </c>
      <c r="H368" s="505">
        <v>78.459999999999994</v>
      </c>
      <c r="I368" s="500"/>
      <c r="J368" s="500"/>
    </row>
    <row r="369" spans="1:19" ht="27.6">
      <c r="C369" s="428" t="s">
        <v>821</v>
      </c>
      <c r="D369" s="428" t="s">
        <v>821</v>
      </c>
      <c r="E369" s="428" t="s">
        <v>821</v>
      </c>
      <c r="F369" s="428" t="s">
        <v>821</v>
      </c>
      <c r="G369" s="428" t="s">
        <v>821</v>
      </c>
      <c r="H369" s="428" t="s">
        <v>821</v>
      </c>
      <c r="I369" s="428" t="s">
        <v>2237</v>
      </c>
      <c r="J369" s="428" t="s">
        <v>2238</v>
      </c>
      <c r="K369" s="428" t="s">
        <v>2239</v>
      </c>
      <c r="L369" s="428" t="s">
        <v>2240</v>
      </c>
      <c r="M369" s="428" t="s">
        <v>942</v>
      </c>
      <c r="N369" s="428" t="s">
        <v>943</v>
      </c>
      <c r="O369" s="428" t="s">
        <v>942</v>
      </c>
      <c r="P369" s="428" t="s">
        <v>943</v>
      </c>
      <c r="Q369" s="428" t="s">
        <v>942</v>
      </c>
      <c r="R369" s="428" t="s">
        <v>943</v>
      </c>
      <c r="S369" s="431">
        <v>0</v>
      </c>
    </row>
    <row r="370" spans="1:19" ht="41.4">
      <c r="C370" s="428" t="s">
        <v>2241</v>
      </c>
      <c r="D370" s="428" t="s">
        <v>2242</v>
      </c>
      <c r="E370" s="428" t="s">
        <v>775</v>
      </c>
      <c r="F370" s="428" t="s">
        <v>1061</v>
      </c>
      <c r="G370" s="428" t="s">
        <v>2243</v>
      </c>
      <c r="H370" s="428" t="s">
        <v>2243</v>
      </c>
      <c r="I370" s="428" t="s">
        <v>821</v>
      </c>
      <c r="J370" s="428" t="s">
        <v>821</v>
      </c>
      <c r="K370" s="428" t="s">
        <v>821</v>
      </c>
      <c r="L370" s="428" t="s">
        <v>821</v>
      </c>
      <c r="M370" s="428" t="s">
        <v>821</v>
      </c>
      <c r="N370" s="428" t="s">
        <v>821</v>
      </c>
      <c r="O370" s="428" t="s">
        <v>821</v>
      </c>
      <c r="P370" s="428" t="s">
        <v>821</v>
      </c>
      <c r="Q370" s="428" t="s">
        <v>821</v>
      </c>
      <c r="R370" s="428" t="s">
        <v>821</v>
      </c>
      <c r="S370" s="431"/>
    </row>
    <row r="371" spans="1:19" ht="27.6">
      <c r="C371" s="428" t="s">
        <v>661</v>
      </c>
      <c r="D371" s="428" t="s">
        <v>662</v>
      </c>
      <c r="E371" s="428" t="s">
        <v>619</v>
      </c>
      <c r="F371" s="428" t="s">
        <v>2244</v>
      </c>
      <c r="G371" s="428" t="s">
        <v>1950</v>
      </c>
      <c r="H371" s="428" t="s">
        <v>2245</v>
      </c>
      <c r="I371" s="428" t="s">
        <v>821</v>
      </c>
      <c r="J371" s="428" t="s">
        <v>821</v>
      </c>
      <c r="K371" s="428" t="s">
        <v>821</v>
      </c>
      <c r="L371" s="428" t="s">
        <v>821</v>
      </c>
      <c r="M371" s="428" t="s">
        <v>821</v>
      </c>
      <c r="N371" s="428" t="s">
        <v>821</v>
      </c>
      <c r="O371" s="428" t="s">
        <v>821</v>
      </c>
      <c r="P371" s="428" t="s">
        <v>821</v>
      </c>
      <c r="Q371" s="428" t="s">
        <v>821</v>
      </c>
      <c r="R371" s="428" t="s">
        <v>821</v>
      </c>
      <c r="S371" s="431"/>
    </row>
    <row r="372" spans="1:19" ht="27.6">
      <c r="C372" s="428" t="s">
        <v>659</v>
      </c>
      <c r="D372" s="428" t="s">
        <v>660</v>
      </c>
      <c r="E372" s="428" t="s">
        <v>619</v>
      </c>
      <c r="F372" s="428" t="s">
        <v>2244</v>
      </c>
      <c r="G372" s="428" t="s">
        <v>1952</v>
      </c>
      <c r="H372" s="428" t="s">
        <v>2246</v>
      </c>
      <c r="I372" s="428" t="s">
        <v>821</v>
      </c>
      <c r="J372" s="428" t="s">
        <v>821</v>
      </c>
      <c r="K372" s="428" t="s">
        <v>821</v>
      </c>
      <c r="L372" s="428" t="s">
        <v>821</v>
      </c>
      <c r="M372" s="428" t="s">
        <v>821</v>
      </c>
      <c r="N372" s="428" t="s">
        <v>821</v>
      </c>
      <c r="O372" s="428" t="s">
        <v>821</v>
      </c>
      <c r="P372" s="428" t="s">
        <v>821</v>
      </c>
      <c r="Q372" s="428" t="s">
        <v>821</v>
      </c>
      <c r="R372" s="428" t="s">
        <v>821</v>
      </c>
      <c r="S372" s="431"/>
    </row>
    <row r="373" spans="1:19">
      <c r="G373" s="379"/>
    </row>
    <row r="374" spans="1:19">
      <c r="G374" s="379"/>
    </row>
    <row r="375" spans="1:19">
      <c r="G375" s="379"/>
    </row>
    <row r="376" spans="1:19">
      <c r="G376" s="379"/>
    </row>
    <row r="377" spans="1:19">
      <c r="G377" s="379"/>
    </row>
    <row r="378" spans="1:19">
      <c r="G378" s="379"/>
    </row>
    <row r="379" spans="1:19" ht="42">
      <c r="A379" s="500"/>
      <c r="B379" s="501">
        <v>97883</v>
      </c>
      <c r="C379" s="501" t="s">
        <v>18</v>
      </c>
      <c r="D379" s="502" t="s">
        <v>322</v>
      </c>
      <c r="E379" s="503" t="s">
        <v>31</v>
      </c>
      <c r="F379" s="503"/>
      <c r="G379" s="504" t="s">
        <v>604</v>
      </c>
      <c r="H379" s="505">
        <v>388.52</v>
      </c>
      <c r="I379" s="500"/>
      <c r="J379" s="500"/>
    </row>
    <row r="380" spans="1:19" ht="27.6">
      <c r="C380" s="428" t="s">
        <v>821</v>
      </c>
      <c r="D380" s="428" t="s">
        <v>821</v>
      </c>
      <c r="E380" s="428" t="s">
        <v>821</v>
      </c>
      <c r="F380" s="428" t="s">
        <v>821</v>
      </c>
      <c r="G380" s="428" t="s">
        <v>821</v>
      </c>
      <c r="H380" s="428" t="s">
        <v>821</v>
      </c>
      <c r="I380" s="428" t="s">
        <v>2247</v>
      </c>
      <c r="J380" s="428" t="s">
        <v>2248</v>
      </c>
      <c r="K380" s="428" t="s">
        <v>2249</v>
      </c>
      <c r="L380" s="428" t="s">
        <v>2250</v>
      </c>
      <c r="M380" s="428" t="s">
        <v>1881</v>
      </c>
      <c r="N380" s="428" t="s">
        <v>2251</v>
      </c>
      <c r="O380" s="428" t="s">
        <v>942</v>
      </c>
      <c r="P380" s="428" t="s">
        <v>943</v>
      </c>
      <c r="Q380" s="428" t="s">
        <v>1642</v>
      </c>
      <c r="R380" s="428" t="s">
        <v>2252</v>
      </c>
      <c r="S380" s="431">
        <v>1.2119999999999999E-2</v>
      </c>
    </row>
    <row r="381" spans="1:19" ht="69">
      <c r="C381" s="428" t="s">
        <v>2253</v>
      </c>
      <c r="D381" s="428" t="s">
        <v>2254</v>
      </c>
      <c r="E381" s="428" t="s">
        <v>1105</v>
      </c>
      <c r="F381" s="428" t="s">
        <v>2255</v>
      </c>
      <c r="G381" s="428" t="s">
        <v>2256</v>
      </c>
      <c r="H381" s="428" t="s">
        <v>2257</v>
      </c>
      <c r="I381" s="428" t="s">
        <v>821</v>
      </c>
      <c r="J381" s="428" t="s">
        <v>821</v>
      </c>
      <c r="K381" s="428" t="s">
        <v>821</v>
      </c>
      <c r="L381" s="428" t="s">
        <v>821</v>
      </c>
      <c r="M381" s="428" t="s">
        <v>821</v>
      </c>
      <c r="N381" s="428" t="s">
        <v>821</v>
      </c>
      <c r="O381" s="428" t="s">
        <v>821</v>
      </c>
      <c r="P381" s="428" t="s">
        <v>821</v>
      </c>
      <c r="Q381" s="428" t="s">
        <v>821</v>
      </c>
      <c r="R381" s="428" t="s">
        <v>821</v>
      </c>
      <c r="S381" s="431"/>
    </row>
    <row r="382" spans="1:19" ht="69">
      <c r="C382" s="428" t="s">
        <v>2258</v>
      </c>
      <c r="D382" s="428" t="s">
        <v>2259</v>
      </c>
      <c r="E382" s="428" t="s">
        <v>1109</v>
      </c>
      <c r="F382" s="428" t="s">
        <v>2260</v>
      </c>
      <c r="G382" s="428" t="s">
        <v>2261</v>
      </c>
      <c r="H382" s="428" t="s">
        <v>2262</v>
      </c>
      <c r="I382" s="428" t="s">
        <v>821</v>
      </c>
      <c r="J382" s="428" t="s">
        <v>821</v>
      </c>
      <c r="K382" s="428" t="s">
        <v>821</v>
      </c>
      <c r="L382" s="428" t="s">
        <v>821</v>
      </c>
      <c r="M382" s="428" t="s">
        <v>821</v>
      </c>
      <c r="N382" s="428" t="s">
        <v>821</v>
      </c>
      <c r="O382" s="428" t="s">
        <v>821</v>
      </c>
      <c r="P382" s="428" t="s">
        <v>821</v>
      </c>
      <c r="Q382" s="428" t="s">
        <v>821</v>
      </c>
      <c r="R382" s="428" t="s">
        <v>821</v>
      </c>
      <c r="S382" s="431"/>
    </row>
    <row r="383" spans="1:19" ht="27.6">
      <c r="C383" s="428" t="s">
        <v>2263</v>
      </c>
      <c r="D383" s="428" t="s">
        <v>2264</v>
      </c>
      <c r="E383" s="428" t="s">
        <v>775</v>
      </c>
      <c r="F383" s="428" t="s">
        <v>1061</v>
      </c>
      <c r="G383" s="428" t="s">
        <v>2265</v>
      </c>
      <c r="H383" s="428" t="s">
        <v>2265</v>
      </c>
      <c r="I383" s="428" t="s">
        <v>821</v>
      </c>
      <c r="J383" s="428" t="s">
        <v>821</v>
      </c>
      <c r="K383" s="428" t="s">
        <v>821</v>
      </c>
      <c r="L383" s="428" t="s">
        <v>821</v>
      </c>
      <c r="M383" s="428" t="s">
        <v>821</v>
      </c>
      <c r="N383" s="428" t="s">
        <v>821</v>
      </c>
      <c r="O383" s="428" t="s">
        <v>821</v>
      </c>
      <c r="P383" s="428" t="s">
        <v>821</v>
      </c>
      <c r="Q383" s="428" t="s">
        <v>821</v>
      </c>
      <c r="R383" s="428" t="s">
        <v>821</v>
      </c>
      <c r="S383" s="431"/>
    </row>
    <row r="384" spans="1:19" ht="27.6">
      <c r="C384" s="428" t="s">
        <v>663</v>
      </c>
      <c r="D384" s="428" t="s">
        <v>636</v>
      </c>
      <c r="E384" s="428" t="s">
        <v>619</v>
      </c>
      <c r="F384" s="428" t="s">
        <v>2266</v>
      </c>
      <c r="G384" s="428" t="s">
        <v>970</v>
      </c>
      <c r="H384" s="428" t="s">
        <v>1633</v>
      </c>
      <c r="I384" s="428" t="s">
        <v>821</v>
      </c>
      <c r="J384" s="428" t="s">
        <v>821</v>
      </c>
      <c r="K384" s="428" t="s">
        <v>821</v>
      </c>
      <c r="L384" s="428" t="s">
        <v>821</v>
      </c>
      <c r="M384" s="428" t="s">
        <v>821</v>
      </c>
      <c r="N384" s="428" t="s">
        <v>821</v>
      </c>
      <c r="O384" s="428" t="s">
        <v>821</v>
      </c>
      <c r="P384" s="428" t="s">
        <v>821</v>
      </c>
      <c r="Q384" s="428" t="s">
        <v>821</v>
      </c>
      <c r="R384" s="428" t="s">
        <v>821</v>
      </c>
      <c r="S384" s="431"/>
    </row>
    <row r="385" spans="1:19" ht="27.6">
      <c r="C385" s="428" t="s">
        <v>740</v>
      </c>
      <c r="D385" s="428" t="s">
        <v>620</v>
      </c>
      <c r="E385" s="428" t="s">
        <v>619</v>
      </c>
      <c r="F385" s="428" t="s">
        <v>2267</v>
      </c>
      <c r="G385" s="428" t="s">
        <v>915</v>
      </c>
      <c r="H385" s="428" t="s">
        <v>940</v>
      </c>
      <c r="I385" s="428" t="s">
        <v>821</v>
      </c>
      <c r="J385" s="428" t="s">
        <v>821</v>
      </c>
      <c r="K385" s="428" t="s">
        <v>821</v>
      </c>
      <c r="L385" s="428" t="s">
        <v>821</v>
      </c>
      <c r="M385" s="428" t="s">
        <v>821</v>
      </c>
      <c r="N385" s="428" t="s">
        <v>821</v>
      </c>
      <c r="O385" s="428" t="s">
        <v>821</v>
      </c>
      <c r="P385" s="428" t="s">
        <v>821</v>
      </c>
      <c r="Q385" s="428" t="s">
        <v>821</v>
      </c>
      <c r="R385" s="428" t="s">
        <v>821</v>
      </c>
      <c r="S385" s="431"/>
    </row>
    <row r="386" spans="1:19" ht="41.4">
      <c r="C386" s="428" t="s">
        <v>2268</v>
      </c>
      <c r="D386" s="428" t="s">
        <v>2269</v>
      </c>
      <c r="E386" s="428" t="s">
        <v>1017</v>
      </c>
      <c r="F386" s="428" t="s">
        <v>2270</v>
      </c>
      <c r="G386" s="428" t="s">
        <v>2271</v>
      </c>
      <c r="H386" s="428" t="s">
        <v>2272</v>
      </c>
      <c r="I386" s="428" t="s">
        <v>821</v>
      </c>
      <c r="J386" s="428" t="s">
        <v>821</v>
      </c>
      <c r="K386" s="428" t="s">
        <v>821</v>
      </c>
      <c r="L386" s="428" t="s">
        <v>821</v>
      </c>
      <c r="M386" s="428" t="s">
        <v>821</v>
      </c>
      <c r="N386" s="428" t="s">
        <v>821</v>
      </c>
      <c r="O386" s="428" t="s">
        <v>821</v>
      </c>
      <c r="P386" s="428" t="s">
        <v>821</v>
      </c>
      <c r="Q386" s="428" t="s">
        <v>821</v>
      </c>
      <c r="R386" s="428" t="s">
        <v>821</v>
      </c>
      <c r="S386" s="431"/>
    </row>
    <row r="387" spans="1:19" ht="41.4">
      <c r="C387" s="428" t="s">
        <v>2273</v>
      </c>
      <c r="D387" s="428" t="s">
        <v>2274</v>
      </c>
      <c r="E387" s="428" t="s">
        <v>1017</v>
      </c>
      <c r="F387" s="428" t="s">
        <v>2275</v>
      </c>
      <c r="G387" s="428" t="s">
        <v>2276</v>
      </c>
      <c r="H387" s="428" t="s">
        <v>2277</v>
      </c>
      <c r="I387" s="428" t="s">
        <v>821</v>
      </c>
      <c r="J387" s="428" t="s">
        <v>821</v>
      </c>
      <c r="K387" s="428" t="s">
        <v>821</v>
      </c>
      <c r="L387" s="428" t="s">
        <v>821</v>
      </c>
      <c r="M387" s="428" t="s">
        <v>821</v>
      </c>
      <c r="N387" s="428" t="s">
        <v>821</v>
      </c>
      <c r="O387" s="428" t="s">
        <v>821</v>
      </c>
      <c r="P387" s="428" t="s">
        <v>821</v>
      </c>
      <c r="Q387" s="428" t="s">
        <v>821</v>
      </c>
      <c r="R387" s="428" t="s">
        <v>821</v>
      </c>
      <c r="S387" s="431"/>
    </row>
    <row r="388" spans="1:19">
      <c r="G388" s="379"/>
    </row>
    <row r="389" spans="1:19">
      <c r="G389" s="379"/>
    </row>
    <row r="390" spans="1:19" ht="55.8">
      <c r="A390" s="500"/>
      <c r="B390" s="501">
        <v>101881</v>
      </c>
      <c r="C390" s="501" t="s">
        <v>18</v>
      </c>
      <c r="D390" s="502" t="s">
        <v>324</v>
      </c>
      <c r="E390" s="503" t="s">
        <v>31</v>
      </c>
      <c r="F390" s="503"/>
      <c r="G390" s="504" t="s">
        <v>604</v>
      </c>
      <c r="H390" s="505">
        <v>1384.37</v>
      </c>
      <c r="I390" s="500"/>
      <c r="J390" s="500"/>
    </row>
    <row r="391" spans="1:19" ht="27.6">
      <c r="C391" s="428" t="s">
        <v>821</v>
      </c>
      <c r="D391" s="428" t="s">
        <v>821</v>
      </c>
      <c r="E391" s="428" t="s">
        <v>821</v>
      </c>
      <c r="F391" s="428" t="s">
        <v>821</v>
      </c>
      <c r="G391" s="428" t="s">
        <v>821</v>
      </c>
      <c r="H391" s="428" t="s">
        <v>821</v>
      </c>
      <c r="I391" s="428" t="s">
        <v>1635</v>
      </c>
      <c r="J391" s="428" t="s">
        <v>2278</v>
      </c>
      <c r="K391" s="428" t="s">
        <v>2279</v>
      </c>
      <c r="L391" s="428" t="s">
        <v>2280</v>
      </c>
      <c r="M391" s="428" t="s">
        <v>942</v>
      </c>
      <c r="N391" s="428" t="s">
        <v>943</v>
      </c>
      <c r="O391" s="428" t="s">
        <v>942</v>
      </c>
      <c r="P391" s="428" t="s">
        <v>943</v>
      </c>
      <c r="Q391" s="428" t="s">
        <v>942</v>
      </c>
      <c r="R391" s="428" t="s">
        <v>943</v>
      </c>
      <c r="S391" s="431">
        <v>0</v>
      </c>
    </row>
    <row r="392" spans="1:19" ht="41.4">
      <c r="C392" s="428" t="s">
        <v>2281</v>
      </c>
      <c r="D392" s="428" t="s">
        <v>2282</v>
      </c>
      <c r="E392" s="428" t="s">
        <v>775</v>
      </c>
      <c r="F392" s="428" t="s">
        <v>1061</v>
      </c>
      <c r="G392" s="428" t="s">
        <v>2283</v>
      </c>
      <c r="H392" s="428" t="s">
        <v>2283</v>
      </c>
      <c r="I392" s="428" t="s">
        <v>821</v>
      </c>
      <c r="J392" s="428" t="s">
        <v>821</v>
      </c>
      <c r="K392" s="428" t="s">
        <v>821</v>
      </c>
      <c r="L392" s="428" t="s">
        <v>821</v>
      </c>
      <c r="M392" s="428" t="s">
        <v>821</v>
      </c>
      <c r="N392" s="428" t="s">
        <v>821</v>
      </c>
      <c r="O392" s="428" t="s">
        <v>821</v>
      </c>
      <c r="P392" s="428" t="s">
        <v>821</v>
      </c>
      <c r="Q392" s="428" t="s">
        <v>821</v>
      </c>
      <c r="R392" s="428" t="s">
        <v>821</v>
      </c>
      <c r="S392" s="431"/>
    </row>
    <row r="393" spans="1:19" ht="55.2">
      <c r="C393" s="428" t="s">
        <v>2284</v>
      </c>
      <c r="D393" s="428" t="s">
        <v>2285</v>
      </c>
      <c r="E393" s="428" t="s">
        <v>1017</v>
      </c>
      <c r="F393" s="428" t="s">
        <v>2286</v>
      </c>
      <c r="G393" s="428" t="s">
        <v>2287</v>
      </c>
      <c r="H393" s="428" t="s">
        <v>2288</v>
      </c>
      <c r="I393" s="428" t="s">
        <v>821</v>
      </c>
      <c r="J393" s="428" t="s">
        <v>821</v>
      </c>
      <c r="K393" s="428" t="s">
        <v>821</v>
      </c>
      <c r="L393" s="428" t="s">
        <v>821</v>
      </c>
      <c r="M393" s="428" t="s">
        <v>821</v>
      </c>
      <c r="N393" s="428" t="s">
        <v>821</v>
      </c>
      <c r="O393" s="428" t="s">
        <v>821</v>
      </c>
      <c r="P393" s="428" t="s">
        <v>821</v>
      </c>
      <c r="Q393" s="428" t="s">
        <v>821</v>
      </c>
      <c r="R393" s="428" t="s">
        <v>821</v>
      </c>
      <c r="S393" s="431"/>
    </row>
    <row r="394" spans="1:19" ht="27.6">
      <c r="C394" s="428" t="s">
        <v>661</v>
      </c>
      <c r="D394" s="428" t="s">
        <v>662</v>
      </c>
      <c r="E394" s="428" t="s">
        <v>619</v>
      </c>
      <c r="F394" s="428" t="s">
        <v>2289</v>
      </c>
      <c r="G394" s="428" t="s">
        <v>1950</v>
      </c>
      <c r="H394" s="428" t="s">
        <v>2290</v>
      </c>
      <c r="I394" s="428" t="s">
        <v>821</v>
      </c>
      <c r="J394" s="428" t="s">
        <v>821</v>
      </c>
      <c r="K394" s="428" t="s">
        <v>821</v>
      </c>
      <c r="L394" s="428" t="s">
        <v>821</v>
      </c>
      <c r="M394" s="428" t="s">
        <v>821</v>
      </c>
      <c r="N394" s="428" t="s">
        <v>821</v>
      </c>
      <c r="O394" s="428" t="s">
        <v>821</v>
      </c>
      <c r="P394" s="428" t="s">
        <v>821</v>
      </c>
      <c r="Q394" s="428" t="s">
        <v>821</v>
      </c>
      <c r="R394" s="428" t="s">
        <v>821</v>
      </c>
      <c r="S394" s="431"/>
    </row>
    <row r="395" spans="1:19" ht="27.6">
      <c r="C395" s="428" t="s">
        <v>659</v>
      </c>
      <c r="D395" s="428" t="s">
        <v>660</v>
      </c>
      <c r="E395" s="428" t="s">
        <v>619</v>
      </c>
      <c r="F395" s="428" t="s">
        <v>2289</v>
      </c>
      <c r="G395" s="428" t="s">
        <v>1952</v>
      </c>
      <c r="H395" s="428" t="s">
        <v>2291</v>
      </c>
      <c r="I395" s="428" t="s">
        <v>821</v>
      </c>
      <c r="J395" s="428" t="s">
        <v>821</v>
      </c>
      <c r="K395" s="428" t="s">
        <v>821</v>
      </c>
      <c r="L395" s="428" t="s">
        <v>821</v>
      </c>
      <c r="M395" s="428" t="s">
        <v>821</v>
      </c>
      <c r="N395" s="428" t="s">
        <v>821</v>
      </c>
      <c r="O395" s="428" t="s">
        <v>821</v>
      </c>
      <c r="P395" s="428" t="s">
        <v>821</v>
      </c>
      <c r="Q395" s="428" t="s">
        <v>821</v>
      </c>
      <c r="R395" s="428" t="s">
        <v>821</v>
      </c>
      <c r="S395" s="431"/>
    </row>
    <row r="396" spans="1:19">
      <c r="G396" s="379"/>
    </row>
    <row r="397" spans="1:19">
      <c r="G397" s="379"/>
    </row>
    <row r="398" spans="1:19">
      <c r="G398" s="379"/>
    </row>
    <row r="399" spans="1:19">
      <c r="G399" s="379"/>
    </row>
    <row r="400" spans="1:19">
      <c r="G400" s="379"/>
    </row>
    <row r="401" spans="1:19" ht="55.8">
      <c r="A401" s="500"/>
      <c r="B401" s="501">
        <v>101880</v>
      </c>
      <c r="C401" s="501" t="s">
        <v>18</v>
      </c>
      <c r="D401" s="502" t="s">
        <v>326</v>
      </c>
      <c r="E401" s="503" t="s">
        <v>31</v>
      </c>
      <c r="F401" s="503"/>
      <c r="G401" s="504" t="s">
        <v>604</v>
      </c>
      <c r="H401" s="505">
        <v>955.12</v>
      </c>
      <c r="I401" s="500"/>
      <c r="J401" s="500"/>
    </row>
    <row r="402" spans="1:19" ht="27.6">
      <c r="C402" s="428" t="s">
        <v>821</v>
      </c>
      <c r="D402" s="428" t="s">
        <v>821</v>
      </c>
      <c r="E402" s="428" t="s">
        <v>821</v>
      </c>
      <c r="F402" s="428" t="s">
        <v>821</v>
      </c>
      <c r="G402" s="428" t="s">
        <v>821</v>
      </c>
      <c r="H402" s="428" t="s">
        <v>821</v>
      </c>
      <c r="I402" s="428" t="s">
        <v>1610</v>
      </c>
      <c r="J402" s="428" t="s">
        <v>2292</v>
      </c>
      <c r="K402" s="428" t="s">
        <v>2293</v>
      </c>
      <c r="L402" s="428" t="s">
        <v>2294</v>
      </c>
      <c r="M402" s="428" t="s">
        <v>942</v>
      </c>
      <c r="N402" s="428" t="s">
        <v>943</v>
      </c>
      <c r="O402" s="428" t="s">
        <v>942</v>
      </c>
      <c r="P402" s="428" t="s">
        <v>943</v>
      </c>
      <c r="Q402" s="428" t="s">
        <v>942</v>
      </c>
      <c r="R402" s="428" t="s">
        <v>943</v>
      </c>
      <c r="S402" s="431">
        <v>0</v>
      </c>
    </row>
    <row r="403" spans="1:19" ht="41.4">
      <c r="C403" s="428" t="s">
        <v>2295</v>
      </c>
      <c r="D403" s="428" t="s">
        <v>2296</v>
      </c>
      <c r="E403" s="428" t="s">
        <v>775</v>
      </c>
      <c r="F403" s="428" t="s">
        <v>1061</v>
      </c>
      <c r="G403" s="428" t="s">
        <v>2297</v>
      </c>
      <c r="H403" s="428" t="s">
        <v>2297</v>
      </c>
      <c r="I403" s="428" t="s">
        <v>821</v>
      </c>
      <c r="J403" s="428" t="s">
        <v>821</v>
      </c>
      <c r="K403" s="428" t="s">
        <v>821</v>
      </c>
      <c r="L403" s="428" t="s">
        <v>821</v>
      </c>
      <c r="M403" s="428" t="s">
        <v>821</v>
      </c>
      <c r="N403" s="428" t="s">
        <v>821</v>
      </c>
      <c r="O403" s="428" t="s">
        <v>821</v>
      </c>
      <c r="P403" s="428" t="s">
        <v>821</v>
      </c>
      <c r="Q403" s="428" t="s">
        <v>821</v>
      </c>
      <c r="R403" s="428" t="s">
        <v>821</v>
      </c>
      <c r="S403" s="431"/>
    </row>
    <row r="404" spans="1:19" ht="55.2">
      <c r="C404" s="428" t="s">
        <v>2284</v>
      </c>
      <c r="D404" s="428" t="s">
        <v>2285</v>
      </c>
      <c r="E404" s="428" t="s">
        <v>1017</v>
      </c>
      <c r="F404" s="428" t="s">
        <v>2298</v>
      </c>
      <c r="G404" s="428" t="s">
        <v>2287</v>
      </c>
      <c r="H404" s="428" t="s">
        <v>2299</v>
      </c>
      <c r="I404" s="428" t="s">
        <v>821</v>
      </c>
      <c r="J404" s="428" t="s">
        <v>821</v>
      </c>
      <c r="K404" s="428" t="s">
        <v>821</v>
      </c>
      <c r="L404" s="428" t="s">
        <v>821</v>
      </c>
      <c r="M404" s="428" t="s">
        <v>821</v>
      </c>
      <c r="N404" s="428" t="s">
        <v>821</v>
      </c>
      <c r="O404" s="428" t="s">
        <v>821</v>
      </c>
      <c r="P404" s="428" t="s">
        <v>821</v>
      </c>
      <c r="Q404" s="428" t="s">
        <v>821</v>
      </c>
      <c r="R404" s="428" t="s">
        <v>821</v>
      </c>
      <c r="S404" s="431"/>
    </row>
    <row r="405" spans="1:19" ht="27.6">
      <c r="C405" s="428" t="s">
        <v>661</v>
      </c>
      <c r="D405" s="428" t="s">
        <v>662</v>
      </c>
      <c r="E405" s="428" t="s">
        <v>619</v>
      </c>
      <c r="F405" s="428" t="s">
        <v>2300</v>
      </c>
      <c r="G405" s="428" t="s">
        <v>1950</v>
      </c>
      <c r="H405" s="428" t="s">
        <v>2301</v>
      </c>
      <c r="I405" s="428" t="s">
        <v>821</v>
      </c>
      <c r="J405" s="428" t="s">
        <v>821</v>
      </c>
      <c r="K405" s="428" t="s">
        <v>821</v>
      </c>
      <c r="L405" s="428" t="s">
        <v>821</v>
      </c>
      <c r="M405" s="428" t="s">
        <v>821</v>
      </c>
      <c r="N405" s="428" t="s">
        <v>821</v>
      </c>
      <c r="O405" s="428" t="s">
        <v>821</v>
      </c>
      <c r="P405" s="428" t="s">
        <v>821</v>
      </c>
      <c r="Q405" s="428" t="s">
        <v>821</v>
      </c>
      <c r="R405" s="428" t="s">
        <v>821</v>
      </c>
      <c r="S405" s="431"/>
    </row>
    <row r="406" spans="1:19" ht="27.6">
      <c r="C406" s="428" t="s">
        <v>659</v>
      </c>
      <c r="D406" s="428" t="s">
        <v>660</v>
      </c>
      <c r="E406" s="428" t="s">
        <v>619</v>
      </c>
      <c r="F406" s="428" t="s">
        <v>2300</v>
      </c>
      <c r="G406" s="428" t="s">
        <v>1952</v>
      </c>
      <c r="H406" s="428" t="s">
        <v>2302</v>
      </c>
      <c r="I406" s="428" t="s">
        <v>821</v>
      </c>
      <c r="J406" s="428" t="s">
        <v>821</v>
      </c>
      <c r="K406" s="428" t="s">
        <v>821</v>
      </c>
      <c r="L406" s="428" t="s">
        <v>821</v>
      </c>
      <c r="M406" s="428" t="s">
        <v>821</v>
      </c>
      <c r="N406" s="428" t="s">
        <v>821</v>
      </c>
      <c r="O406" s="428" t="s">
        <v>821</v>
      </c>
      <c r="P406" s="428" t="s">
        <v>821</v>
      </c>
      <c r="Q406" s="428" t="s">
        <v>821</v>
      </c>
      <c r="R406" s="428" t="s">
        <v>821</v>
      </c>
      <c r="S406" s="431"/>
    </row>
    <row r="407" spans="1:19">
      <c r="G407" s="379"/>
    </row>
    <row r="408" spans="1:19">
      <c r="G408" s="379"/>
    </row>
    <row r="409" spans="1:19">
      <c r="G409" s="379"/>
    </row>
    <row r="410" spans="1:19">
      <c r="G410" s="379"/>
    </row>
    <row r="411" spans="1:19">
      <c r="G411" s="379"/>
    </row>
    <row r="412" spans="1:19" ht="55.8">
      <c r="A412" s="500"/>
      <c r="B412" s="501">
        <v>101879</v>
      </c>
      <c r="C412" s="501" t="s">
        <v>18</v>
      </c>
      <c r="D412" s="502" t="s">
        <v>328</v>
      </c>
      <c r="E412" s="503" t="s">
        <v>31</v>
      </c>
      <c r="F412" s="503"/>
      <c r="G412" s="504" t="s">
        <v>604</v>
      </c>
      <c r="H412" s="505">
        <v>830.64</v>
      </c>
      <c r="I412" s="500"/>
      <c r="J412" s="500"/>
    </row>
    <row r="413" spans="1:19" ht="27.6">
      <c r="C413" s="428" t="s">
        <v>821</v>
      </c>
      <c r="D413" s="428" t="s">
        <v>821</v>
      </c>
      <c r="E413" s="428" t="s">
        <v>821</v>
      </c>
      <c r="F413" s="428" t="s">
        <v>821</v>
      </c>
      <c r="G413" s="428" t="s">
        <v>821</v>
      </c>
      <c r="H413" s="428" t="s">
        <v>821</v>
      </c>
      <c r="I413" s="428" t="s">
        <v>1392</v>
      </c>
      <c r="J413" s="428" t="s">
        <v>2303</v>
      </c>
      <c r="K413" s="428" t="s">
        <v>2304</v>
      </c>
      <c r="L413" s="428" t="s">
        <v>2305</v>
      </c>
      <c r="M413" s="428" t="s">
        <v>942</v>
      </c>
      <c r="N413" s="428" t="s">
        <v>943</v>
      </c>
      <c r="O413" s="428" t="s">
        <v>942</v>
      </c>
      <c r="P413" s="428" t="s">
        <v>943</v>
      </c>
      <c r="Q413" s="428" t="s">
        <v>942</v>
      </c>
      <c r="R413" s="428" t="s">
        <v>943</v>
      </c>
      <c r="S413" s="431">
        <v>0</v>
      </c>
    </row>
    <row r="414" spans="1:19" ht="41.4">
      <c r="C414" s="428" t="s">
        <v>2306</v>
      </c>
      <c r="D414" s="428" t="s">
        <v>2307</v>
      </c>
      <c r="E414" s="428" t="s">
        <v>775</v>
      </c>
      <c r="F414" s="428" t="s">
        <v>1061</v>
      </c>
      <c r="G414" s="428" t="s">
        <v>2308</v>
      </c>
      <c r="H414" s="428" t="s">
        <v>2308</v>
      </c>
      <c r="I414" s="428" t="s">
        <v>821</v>
      </c>
      <c r="J414" s="428" t="s">
        <v>821</v>
      </c>
      <c r="K414" s="428" t="s">
        <v>821</v>
      </c>
      <c r="L414" s="428" t="s">
        <v>821</v>
      </c>
      <c r="M414" s="428" t="s">
        <v>821</v>
      </c>
      <c r="N414" s="428" t="s">
        <v>821</v>
      </c>
      <c r="O414" s="428" t="s">
        <v>821</v>
      </c>
      <c r="P414" s="428" t="s">
        <v>821</v>
      </c>
      <c r="Q414" s="428" t="s">
        <v>821</v>
      </c>
      <c r="R414" s="428" t="s">
        <v>821</v>
      </c>
      <c r="S414" s="431"/>
    </row>
    <row r="415" spans="1:19" ht="55.2">
      <c r="C415" s="428" t="s">
        <v>2284</v>
      </c>
      <c r="D415" s="428" t="s">
        <v>2285</v>
      </c>
      <c r="E415" s="428" t="s">
        <v>1017</v>
      </c>
      <c r="F415" s="428" t="s">
        <v>2309</v>
      </c>
      <c r="G415" s="428" t="s">
        <v>2287</v>
      </c>
      <c r="H415" s="428" t="s">
        <v>2310</v>
      </c>
      <c r="I415" s="428" t="s">
        <v>821</v>
      </c>
      <c r="J415" s="428" t="s">
        <v>821</v>
      </c>
      <c r="K415" s="428" t="s">
        <v>821</v>
      </c>
      <c r="L415" s="428" t="s">
        <v>821</v>
      </c>
      <c r="M415" s="428" t="s">
        <v>821</v>
      </c>
      <c r="N415" s="428" t="s">
        <v>821</v>
      </c>
      <c r="O415" s="428" t="s">
        <v>821</v>
      </c>
      <c r="P415" s="428" t="s">
        <v>821</v>
      </c>
      <c r="Q415" s="428" t="s">
        <v>821</v>
      </c>
      <c r="R415" s="428" t="s">
        <v>821</v>
      </c>
      <c r="S415" s="431"/>
    </row>
    <row r="416" spans="1:19" ht="27.6">
      <c r="C416" s="428" t="s">
        <v>661</v>
      </c>
      <c r="D416" s="428" t="s">
        <v>662</v>
      </c>
      <c r="E416" s="428" t="s">
        <v>619</v>
      </c>
      <c r="F416" s="428" t="s">
        <v>2311</v>
      </c>
      <c r="G416" s="428" t="s">
        <v>1950</v>
      </c>
      <c r="H416" s="428" t="s">
        <v>2312</v>
      </c>
      <c r="I416" s="428" t="s">
        <v>821</v>
      </c>
      <c r="J416" s="428" t="s">
        <v>821</v>
      </c>
      <c r="K416" s="428" t="s">
        <v>821</v>
      </c>
      <c r="L416" s="428" t="s">
        <v>821</v>
      </c>
      <c r="M416" s="428" t="s">
        <v>821</v>
      </c>
      <c r="N416" s="428" t="s">
        <v>821</v>
      </c>
      <c r="O416" s="428" t="s">
        <v>821</v>
      </c>
      <c r="P416" s="428" t="s">
        <v>821</v>
      </c>
      <c r="Q416" s="428" t="s">
        <v>821</v>
      </c>
      <c r="R416" s="428" t="s">
        <v>821</v>
      </c>
      <c r="S416" s="431"/>
    </row>
    <row r="417" spans="1:19" ht="27.6">
      <c r="C417" s="428" t="s">
        <v>659</v>
      </c>
      <c r="D417" s="428" t="s">
        <v>660</v>
      </c>
      <c r="E417" s="428" t="s">
        <v>619</v>
      </c>
      <c r="F417" s="428" t="s">
        <v>2311</v>
      </c>
      <c r="G417" s="428" t="s">
        <v>1952</v>
      </c>
      <c r="H417" s="428" t="s">
        <v>2313</v>
      </c>
      <c r="I417" s="428" t="s">
        <v>821</v>
      </c>
      <c r="J417" s="428" t="s">
        <v>821</v>
      </c>
      <c r="K417" s="428" t="s">
        <v>821</v>
      </c>
      <c r="L417" s="428" t="s">
        <v>821</v>
      </c>
      <c r="M417" s="428" t="s">
        <v>821</v>
      </c>
      <c r="N417" s="428" t="s">
        <v>821</v>
      </c>
      <c r="O417" s="428" t="s">
        <v>821</v>
      </c>
      <c r="P417" s="428" t="s">
        <v>821</v>
      </c>
      <c r="Q417" s="428" t="s">
        <v>821</v>
      </c>
      <c r="R417" s="428" t="s">
        <v>821</v>
      </c>
      <c r="S417" s="431"/>
    </row>
    <row r="418" spans="1:19">
      <c r="G418" s="379"/>
    </row>
    <row r="419" spans="1:19">
      <c r="G419" s="379"/>
    </row>
    <row r="420" spans="1:19">
      <c r="G420" s="379"/>
    </row>
    <row r="421" spans="1:19">
      <c r="G421" s="379"/>
    </row>
    <row r="422" spans="1:19">
      <c r="G422" s="379"/>
    </row>
    <row r="423" spans="1:19" ht="42">
      <c r="A423" s="500"/>
      <c r="B423" s="501">
        <v>91941</v>
      </c>
      <c r="C423" s="501" t="s">
        <v>18</v>
      </c>
      <c r="D423" s="502" t="s">
        <v>330</v>
      </c>
      <c r="E423" s="503" t="s">
        <v>31</v>
      </c>
      <c r="F423" s="503"/>
      <c r="G423" s="504" t="s">
        <v>604</v>
      </c>
      <c r="H423" s="505">
        <v>8.2799999999999994</v>
      </c>
      <c r="I423" s="500"/>
      <c r="J423" s="500"/>
    </row>
    <row r="424" spans="1:19" ht="27.6">
      <c r="C424" s="428" t="s">
        <v>821</v>
      </c>
      <c r="D424" s="428" t="s">
        <v>821</v>
      </c>
      <c r="E424" s="428" t="s">
        <v>821</v>
      </c>
      <c r="F424" s="428" t="s">
        <v>821</v>
      </c>
      <c r="G424" s="428" t="s">
        <v>821</v>
      </c>
      <c r="H424" s="428" t="s">
        <v>821</v>
      </c>
      <c r="I424" s="428" t="s">
        <v>2314</v>
      </c>
      <c r="J424" s="428" t="s">
        <v>2315</v>
      </c>
      <c r="K424" s="428" t="s">
        <v>2316</v>
      </c>
      <c r="L424" s="428" t="s">
        <v>2317</v>
      </c>
      <c r="M424" s="428" t="s">
        <v>942</v>
      </c>
      <c r="N424" s="428" t="s">
        <v>943</v>
      </c>
      <c r="O424" s="428" t="s">
        <v>942</v>
      </c>
      <c r="P424" s="428" t="s">
        <v>943</v>
      </c>
      <c r="Q424" s="428" t="s">
        <v>942</v>
      </c>
      <c r="R424" s="428" t="s">
        <v>943</v>
      </c>
      <c r="S424" s="431">
        <v>0</v>
      </c>
    </row>
    <row r="425" spans="1:19" ht="27.6">
      <c r="C425" s="428" t="s">
        <v>2318</v>
      </c>
      <c r="D425" s="428" t="s">
        <v>2319</v>
      </c>
      <c r="E425" s="428" t="s">
        <v>775</v>
      </c>
      <c r="F425" s="428" t="s">
        <v>1061</v>
      </c>
      <c r="G425" s="428" t="s">
        <v>2072</v>
      </c>
      <c r="H425" s="428" t="s">
        <v>2072</v>
      </c>
      <c r="I425" s="428" t="s">
        <v>821</v>
      </c>
      <c r="J425" s="428" t="s">
        <v>821</v>
      </c>
      <c r="K425" s="428" t="s">
        <v>821</v>
      </c>
      <c r="L425" s="428" t="s">
        <v>821</v>
      </c>
      <c r="M425" s="428" t="s">
        <v>821</v>
      </c>
      <c r="N425" s="428" t="s">
        <v>821</v>
      </c>
      <c r="O425" s="428" t="s">
        <v>821</v>
      </c>
      <c r="P425" s="428" t="s">
        <v>821</v>
      </c>
      <c r="Q425" s="428" t="s">
        <v>821</v>
      </c>
      <c r="R425" s="428" t="s">
        <v>821</v>
      </c>
      <c r="S425" s="431"/>
    </row>
    <row r="426" spans="1:19" ht="27.6">
      <c r="C426" s="428" t="s">
        <v>661</v>
      </c>
      <c r="D426" s="428" t="s">
        <v>662</v>
      </c>
      <c r="E426" s="428" t="s">
        <v>619</v>
      </c>
      <c r="F426" s="428" t="s">
        <v>2320</v>
      </c>
      <c r="G426" s="428" t="s">
        <v>1950</v>
      </c>
      <c r="H426" s="428" t="s">
        <v>2321</v>
      </c>
      <c r="I426" s="428" t="s">
        <v>821</v>
      </c>
      <c r="J426" s="428" t="s">
        <v>821</v>
      </c>
      <c r="K426" s="428" t="s">
        <v>821</v>
      </c>
      <c r="L426" s="428" t="s">
        <v>821</v>
      </c>
      <c r="M426" s="428" t="s">
        <v>821</v>
      </c>
      <c r="N426" s="428" t="s">
        <v>821</v>
      </c>
      <c r="O426" s="428" t="s">
        <v>821</v>
      </c>
      <c r="P426" s="428" t="s">
        <v>821</v>
      </c>
      <c r="Q426" s="428" t="s">
        <v>821</v>
      </c>
      <c r="R426" s="428" t="s">
        <v>821</v>
      </c>
      <c r="S426" s="431"/>
    </row>
    <row r="427" spans="1:19" ht="27.6">
      <c r="C427" s="428" t="s">
        <v>659</v>
      </c>
      <c r="D427" s="428" t="s">
        <v>660</v>
      </c>
      <c r="E427" s="428" t="s">
        <v>619</v>
      </c>
      <c r="F427" s="428" t="s">
        <v>2320</v>
      </c>
      <c r="G427" s="428" t="s">
        <v>1952</v>
      </c>
      <c r="H427" s="428" t="s">
        <v>2322</v>
      </c>
      <c r="I427" s="428" t="s">
        <v>821</v>
      </c>
      <c r="J427" s="428" t="s">
        <v>821</v>
      </c>
      <c r="K427" s="428" t="s">
        <v>821</v>
      </c>
      <c r="L427" s="428" t="s">
        <v>821</v>
      </c>
      <c r="M427" s="428" t="s">
        <v>821</v>
      </c>
      <c r="N427" s="428" t="s">
        <v>821</v>
      </c>
      <c r="O427" s="428" t="s">
        <v>821</v>
      </c>
      <c r="P427" s="428" t="s">
        <v>821</v>
      </c>
      <c r="Q427" s="428" t="s">
        <v>821</v>
      </c>
      <c r="R427" s="428" t="s">
        <v>821</v>
      </c>
      <c r="S427" s="431"/>
    </row>
    <row r="428" spans="1:19" ht="27.6">
      <c r="C428" s="428" t="s">
        <v>2323</v>
      </c>
      <c r="D428" s="428" t="s">
        <v>2324</v>
      </c>
      <c r="E428" s="428" t="s">
        <v>1017</v>
      </c>
      <c r="F428" s="428" t="s">
        <v>1236</v>
      </c>
      <c r="G428" s="428" t="s">
        <v>2325</v>
      </c>
      <c r="H428" s="428" t="s">
        <v>2326</v>
      </c>
      <c r="I428" s="428" t="s">
        <v>821</v>
      </c>
      <c r="J428" s="428" t="s">
        <v>821</v>
      </c>
      <c r="K428" s="428" t="s">
        <v>821</v>
      </c>
      <c r="L428" s="428" t="s">
        <v>821</v>
      </c>
      <c r="M428" s="428" t="s">
        <v>821</v>
      </c>
      <c r="N428" s="428" t="s">
        <v>821</v>
      </c>
      <c r="O428" s="428" t="s">
        <v>821</v>
      </c>
      <c r="P428" s="428" t="s">
        <v>821</v>
      </c>
      <c r="Q428" s="428" t="s">
        <v>821</v>
      </c>
      <c r="R428" s="428" t="s">
        <v>821</v>
      </c>
      <c r="S428" s="431"/>
    </row>
    <row r="429" spans="1:19">
      <c r="G429" s="379"/>
    </row>
    <row r="430" spans="1:19">
      <c r="G430" s="379"/>
    </row>
    <row r="431" spans="1:19">
      <c r="G431" s="379"/>
    </row>
    <row r="432" spans="1:19">
      <c r="G432" s="379"/>
    </row>
    <row r="433" spans="1:19">
      <c r="G433" s="379"/>
    </row>
    <row r="434" spans="1:19" ht="42">
      <c r="A434" s="500"/>
      <c r="B434" s="501">
        <v>91940</v>
      </c>
      <c r="C434" s="501" t="s">
        <v>18</v>
      </c>
      <c r="D434" s="502" t="s">
        <v>332</v>
      </c>
      <c r="E434" s="503" t="s">
        <v>31</v>
      </c>
      <c r="F434" s="503"/>
      <c r="G434" s="504" t="s">
        <v>604</v>
      </c>
      <c r="H434" s="505">
        <v>12.15</v>
      </c>
      <c r="I434" s="500"/>
      <c r="J434" s="500"/>
    </row>
    <row r="435" spans="1:19" ht="27.6">
      <c r="C435" s="428" t="s">
        <v>821</v>
      </c>
      <c r="D435" s="428" t="s">
        <v>821</v>
      </c>
      <c r="E435" s="428" t="s">
        <v>821</v>
      </c>
      <c r="F435" s="428" t="s">
        <v>821</v>
      </c>
      <c r="G435" s="428" t="s">
        <v>821</v>
      </c>
      <c r="H435" s="428" t="s">
        <v>821</v>
      </c>
      <c r="I435" s="428" t="s">
        <v>2327</v>
      </c>
      <c r="J435" s="428" t="s">
        <v>2328</v>
      </c>
      <c r="K435" s="428" t="s">
        <v>2329</v>
      </c>
      <c r="L435" s="428" t="s">
        <v>2330</v>
      </c>
      <c r="M435" s="428" t="s">
        <v>942</v>
      </c>
      <c r="N435" s="428" t="s">
        <v>943</v>
      </c>
      <c r="O435" s="428" t="s">
        <v>942</v>
      </c>
      <c r="P435" s="428" t="s">
        <v>943</v>
      </c>
      <c r="Q435" s="428" t="s">
        <v>942</v>
      </c>
      <c r="R435" s="428" t="s">
        <v>943</v>
      </c>
      <c r="S435" s="431">
        <v>0</v>
      </c>
    </row>
    <row r="436" spans="1:19" ht="27.6">
      <c r="C436" s="428" t="s">
        <v>2318</v>
      </c>
      <c r="D436" s="428" t="s">
        <v>2319</v>
      </c>
      <c r="E436" s="428" t="s">
        <v>775</v>
      </c>
      <c r="F436" s="428" t="s">
        <v>1061</v>
      </c>
      <c r="G436" s="428" t="s">
        <v>2072</v>
      </c>
      <c r="H436" s="428" t="s">
        <v>2072</v>
      </c>
      <c r="I436" s="428" t="s">
        <v>821</v>
      </c>
      <c r="J436" s="428" t="s">
        <v>821</v>
      </c>
      <c r="K436" s="428" t="s">
        <v>821</v>
      </c>
      <c r="L436" s="428" t="s">
        <v>821</v>
      </c>
      <c r="M436" s="428" t="s">
        <v>821</v>
      </c>
      <c r="N436" s="428" t="s">
        <v>821</v>
      </c>
      <c r="O436" s="428" t="s">
        <v>821</v>
      </c>
      <c r="P436" s="428" t="s">
        <v>821</v>
      </c>
      <c r="Q436" s="428" t="s">
        <v>821</v>
      </c>
      <c r="R436" s="428" t="s">
        <v>821</v>
      </c>
      <c r="S436" s="431"/>
    </row>
    <row r="437" spans="1:19" ht="27.6">
      <c r="C437" s="428" t="s">
        <v>661</v>
      </c>
      <c r="D437" s="428" t="s">
        <v>662</v>
      </c>
      <c r="E437" s="428" t="s">
        <v>619</v>
      </c>
      <c r="F437" s="428" t="s">
        <v>2331</v>
      </c>
      <c r="G437" s="428" t="s">
        <v>1950</v>
      </c>
      <c r="H437" s="428" t="s">
        <v>2332</v>
      </c>
      <c r="I437" s="428" t="s">
        <v>821</v>
      </c>
      <c r="J437" s="428" t="s">
        <v>821</v>
      </c>
      <c r="K437" s="428" t="s">
        <v>821</v>
      </c>
      <c r="L437" s="428" t="s">
        <v>821</v>
      </c>
      <c r="M437" s="428" t="s">
        <v>821</v>
      </c>
      <c r="N437" s="428" t="s">
        <v>821</v>
      </c>
      <c r="O437" s="428" t="s">
        <v>821</v>
      </c>
      <c r="P437" s="428" t="s">
        <v>821</v>
      </c>
      <c r="Q437" s="428" t="s">
        <v>821</v>
      </c>
      <c r="R437" s="428" t="s">
        <v>821</v>
      </c>
      <c r="S437" s="431"/>
    </row>
    <row r="438" spans="1:19" ht="27.6">
      <c r="C438" s="428" t="s">
        <v>659</v>
      </c>
      <c r="D438" s="428" t="s">
        <v>660</v>
      </c>
      <c r="E438" s="428" t="s">
        <v>619</v>
      </c>
      <c r="F438" s="428" t="s">
        <v>2331</v>
      </c>
      <c r="G438" s="428" t="s">
        <v>1952</v>
      </c>
      <c r="H438" s="428" t="s">
        <v>2333</v>
      </c>
      <c r="I438" s="428" t="s">
        <v>821</v>
      </c>
      <c r="J438" s="428" t="s">
        <v>821</v>
      </c>
      <c r="K438" s="428" t="s">
        <v>821</v>
      </c>
      <c r="L438" s="428" t="s">
        <v>821</v>
      </c>
      <c r="M438" s="428" t="s">
        <v>821</v>
      </c>
      <c r="N438" s="428" t="s">
        <v>821</v>
      </c>
      <c r="O438" s="428" t="s">
        <v>821</v>
      </c>
      <c r="P438" s="428" t="s">
        <v>821</v>
      </c>
      <c r="Q438" s="428" t="s">
        <v>821</v>
      </c>
      <c r="R438" s="428" t="s">
        <v>821</v>
      </c>
      <c r="S438" s="431"/>
    </row>
    <row r="439" spans="1:19" ht="27.6">
      <c r="C439" s="428" t="s">
        <v>2323</v>
      </c>
      <c r="D439" s="428" t="s">
        <v>2324</v>
      </c>
      <c r="E439" s="428" t="s">
        <v>1017</v>
      </c>
      <c r="F439" s="428" t="s">
        <v>1236</v>
      </c>
      <c r="G439" s="428" t="s">
        <v>2325</v>
      </c>
      <c r="H439" s="428" t="s">
        <v>2326</v>
      </c>
      <c r="I439" s="428" t="s">
        <v>821</v>
      </c>
      <c r="J439" s="428" t="s">
        <v>821</v>
      </c>
      <c r="K439" s="428" t="s">
        <v>821</v>
      </c>
      <c r="L439" s="428" t="s">
        <v>821</v>
      </c>
      <c r="M439" s="428" t="s">
        <v>821</v>
      </c>
      <c r="N439" s="428" t="s">
        <v>821</v>
      </c>
      <c r="O439" s="428" t="s">
        <v>821</v>
      </c>
      <c r="P439" s="428" t="s">
        <v>821</v>
      </c>
      <c r="Q439" s="428" t="s">
        <v>821</v>
      </c>
      <c r="R439" s="428" t="s">
        <v>821</v>
      </c>
      <c r="S439" s="431"/>
    </row>
    <row r="440" spans="1:19">
      <c r="G440" s="379"/>
    </row>
    <row r="441" spans="1:19">
      <c r="G441" s="379"/>
    </row>
    <row r="442" spans="1:19">
      <c r="G442" s="379"/>
    </row>
    <row r="443" spans="1:19">
      <c r="G443" s="379"/>
    </row>
    <row r="444" spans="1:19">
      <c r="G444" s="379"/>
    </row>
    <row r="445" spans="1:19" ht="42">
      <c r="A445" s="500"/>
      <c r="B445" s="501">
        <v>91939</v>
      </c>
      <c r="C445" s="501" t="s">
        <v>18</v>
      </c>
      <c r="D445" s="502" t="s">
        <v>334</v>
      </c>
      <c r="E445" s="503" t="s">
        <v>31</v>
      </c>
      <c r="F445" s="503"/>
      <c r="G445" s="504" t="s">
        <v>604</v>
      </c>
      <c r="H445" s="505">
        <v>22.47</v>
      </c>
      <c r="I445" s="500"/>
      <c r="J445" s="500"/>
    </row>
    <row r="446" spans="1:19" ht="27.6">
      <c r="C446" s="428" t="s">
        <v>821</v>
      </c>
      <c r="D446" s="428" t="s">
        <v>821</v>
      </c>
      <c r="E446" s="428" t="s">
        <v>821</v>
      </c>
      <c r="F446" s="428" t="s">
        <v>821</v>
      </c>
      <c r="G446" s="428" t="s">
        <v>821</v>
      </c>
      <c r="H446" s="428" t="s">
        <v>821</v>
      </c>
      <c r="I446" s="428" t="s">
        <v>2334</v>
      </c>
      <c r="J446" s="428" t="s">
        <v>2335</v>
      </c>
      <c r="K446" s="428" t="s">
        <v>2336</v>
      </c>
      <c r="L446" s="428" t="s">
        <v>2337</v>
      </c>
      <c r="M446" s="428" t="s">
        <v>942</v>
      </c>
      <c r="N446" s="428" t="s">
        <v>943</v>
      </c>
      <c r="O446" s="428" t="s">
        <v>942</v>
      </c>
      <c r="P446" s="428" t="s">
        <v>943</v>
      </c>
      <c r="Q446" s="428" t="s">
        <v>942</v>
      </c>
      <c r="R446" s="428" t="s">
        <v>943</v>
      </c>
      <c r="S446" s="431">
        <v>0</v>
      </c>
    </row>
    <row r="447" spans="1:19" ht="27.6">
      <c r="C447" s="428" t="s">
        <v>2318</v>
      </c>
      <c r="D447" s="428" t="s">
        <v>2319</v>
      </c>
      <c r="E447" s="428" t="s">
        <v>775</v>
      </c>
      <c r="F447" s="428" t="s">
        <v>1061</v>
      </c>
      <c r="G447" s="428" t="s">
        <v>2072</v>
      </c>
      <c r="H447" s="428" t="s">
        <v>2072</v>
      </c>
      <c r="I447" s="428" t="s">
        <v>821</v>
      </c>
      <c r="J447" s="428" t="s">
        <v>821</v>
      </c>
      <c r="K447" s="428" t="s">
        <v>821</v>
      </c>
      <c r="L447" s="428" t="s">
        <v>821</v>
      </c>
      <c r="M447" s="428" t="s">
        <v>821</v>
      </c>
      <c r="N447" s="428" t="s">
        <v>821</v>
      </c>
      <c r="O447" s="428" t="s">
        <v>821</v>
      </c>
      <c r="P447" s="428" t="s">
        <v>821</v>
      </c>
      <c r="Q447" s="428" t="s">
        <v>821</v>
      </c>
      <c r="R447" s="428" t="s">
        <v>821</v>
      </c>
      <c r="S447" s="431"/>
    </row>
    <row r="448" spans="1:19" ht="27.6">
      <c r="C448" s="428" t="s">
        <v>661</v>
      </c>
      <c r="D448" s="428" t="s">
        <v>662</v>
      </c>
      <c r="E448" s="428" t="s">
        <v>619</v>
      </c>
      <c r="F448" s="428" t="s">
        <v>1568</v>
      </c>
      <c r="G448" s="428" t="s">
        <v>1950</v>
      </c>
      <c r="H448" s="428" t="s">
        <v>2338</v>
      </c>
      <c r="I448" s="428" t="s">
        <v>821</v>
      </c>
      <c r="J448" s="428" t="s">
        <v>821</v>
      </c>
      <c r="K448" s="428" t="s">
        <v>821</v>
      </c>
      <c r="L448" s="428" t="s">
        <v>821</v>
      </c>
      <c r="M448" s="428" t="s">
        <v>821</v>
      </c>
      <c r="N448" s="428" t="s">
        <v>821</v>
      </c>
      <c r="O448" s="428" t="s">
        <v>821</v>
      </c>
      <c r="P448" s="428" t="s">
        <v>821</v>
      </c>
      <c r="Q448" s="428" t="s">
        <v>821</v>
      </c>
      <c r="R448" s="428" t="s">
        <v>821</v>
      </c>
      <c r="S448" s="431"/>
    </row>
    <row r="449" spans="1:19" ht="27.6">
      <c r="C449" s="428" t="s">
        <v>659</v>
      </c>
      <c r="D449" s="428" t="s">
        <v>660</v>
      </c>
      <c r="E449" s="428" t="s">
        <v>619</v>
      </c>
      <c r="F449" s="428" t="s">
        <v>1568</v>
      </c>
      <c r="G449" s="428" t="s">
        <v>1952</v>
      </c>
      <c r="H449" s="428" t="s">
        <v>2339</v>
      </c>
      <c r="I449" s="428" t="s">
        <v>821</v>
      </c>
      <c r="J449" s="428" t="s">
        <v>821</v>
      </c>
      <c r="K449" s="428" t="s">
        <v>821</v>
      </c>
      <c r="L449" s="428" t="s">
        <v>821</v>
      </c>
      <c r="M449" s="428" t="s">
        <v>821</v>
      </c>
      <c r="N449" s="428" t="s">
        <v>821</v>
      </c>
      <c r="O449" s="428" t="s">
        <v>821</v>
      </c>
      <c r="P449" s="428" t="s">
        <v>821</v>
      </c>
      <c r="Q449" s="428" t="s">
        <v>821</v>
      </c>
      <c r="R449" s="428" t="s">
        <v>821</v>
      </c>
      <c r="S449" s="431"/>
    </row>
    <row r="450" spans="1:19" ht="27.6">
      <c r="C450" s="428" t="s">
        <v>2323</v>
      </c>
      <c r="D450" s="428" t="s">
        <v>2324</v>
      </c>
      <c r="E450" s="428" t="s">
        <v>1017</v>
      </c>
      <c r="F450" s="428" t="s">
        <v>1236</v>
      </c>
      <c r="G450" s="428" t="s">
        <v>2325</v>
      </c>
      <c r="H450" s="428" t="s">
        <v>2326</v>
      </c>
      <c r="I450" s="428" t="s">
        <v>821</v>
      </c>
      <c r="J450" s="428" t="s">
        <v>821</v>
      </c>
      <c r="K450" s="428" t="s">
        <v>821</v>
      </c>
      <c r="L450" s="428" t="s">
        <v>821</v>
      </c>
      <c r="M450" s="428" t="s">
        <v>821</v>
      </c>
      <c r="N450" s="428" t="s">
        <v>821</v>
      </c>
      <c r="O450" s="428" t="s">
        <v>821</v>
      </c>
      <c r="P450" s="428" t="s">
        <v>821</v>
      </c>
      <c r="Q450" s="428" t="s">
        <v>821</v>
      </c>
      <c r="R450" s="428" t="s">
        <v>821</v>
      </c>
      <c r="S450" s="431"/>
    </row>
    <row r="451" spans="1:19">
      <c r="G451" s="379"/>
    </row>
    <row r="452" spans="1:19">
      <c r="G452" s="379"/>
    </row>
    <row r="453" spans="1:19">
      <c r="G453" s="379"/>
    </row>
    <row r="454" spans="1:19">
      <c r="G454" s="379"/>
    </row>
    <row r="455" spans="1:19">
      <c r="G455" s="379"/>
    </row>
    <row r="456" spans="1:19" ht="42">
      <c r="A456" s="500"/>
      <c r="B456" s="501">
        <v>91944</v>
      </c>
      <c r="C456" s="501" t="s">
        <v>18</v>
      </c>
      <c r="D456" s="502" t="s">
        <v>336</v>
      </c>
      <c r="E456" s="503" t="s">
        <v>31</v>
      </c>
      <c r="F456" s="503"/>
      <c r="G456" s="504" t="s">
        <v>604</v>
      </c>
      <c r="H456" s="505">
        <v>11.44</v>
      </c>
      <c r="I456" s="500"/>
      <c r="J456" s="500"/>
    </row>
    <row r="457" spans="1:19" ht="27.6">
      <c r="C457" s="428" t="s">
        <v>821</v>
      </c>
      <c r="D457" s="428" t="s">
        <v>821</v>
      </c>
      <c r="E457" s="428" t="s">
        <v>821</v>
      </c>
      <c r="F457" s="428" t="s">
        <v>821</v>
      </c>
      <c r="G457" s="428" t="s">
        <v>821</v>
      </c>
      <c r="H457" s="428" t="s">
        <v>821</v>
      </c>
      <c r="I457" s="428" t="s">
        <v>2340</v>
      </c>
      <c r="J457" s="428" t="s">
        <v>2341</v>
      </c>
      <c r="K457" s="428" t="s">
        <v>971</v>
      </c>
      <c r="L457" s="428" t="s">
        <v>2342</v>
      </c>
      <c r="M457" s="428" t="s">
        <v>942</v>
      </c>
      <c r="N457" s="428" t="s">
        <v>943</v>
      </c>
      <c r="O457" s="428" t="s">
        <v>942</v>
      </c>
      <c r="P457" s="428" t="s">
        <v>943</v>
      </c>
      <c r="Q457" s="428" t="s">
        <v>942</v>
      </c>
      <c r="R457" s="428" t="s">
        <v>943</v>
      </c>
      <c r="S457" s="431">
        <v>0</v>
      </c>
    </row>
    <row r="458" spans="1:19" ht="27.6">
      <c r="C458" s="428" t="s">
        <v>2343</v>
      </c>
      <c r="D458" s="428" t="s">
        <v>2344</v>
      </c>
      <c r="E458" s="428" t="s">
        <v>775</v>
      </c>
      <c r="F458" s="428" t="s">
        <v>1061</v>
      </c>
      <c r="G458" s="428" t="s">
        <v>973</v>
      </c>
      <c r="H458" s="428" t="s">
        <v>973</v>
      </c>
      <c r="I458" s="428" t="s">
        <v>821</v>
      </c>
      <c r="J458" s="428" t="s">
        <v>821</v>
      </c>
      <c r="K458" s="428" t="s">
        <v>821</v>
      </c>
      <c r="L458" s="428" t="s">
        <v>821</v>
      </c>
      <c r="M458" s="428" t="s">
        <v>821</v>
      </c>
      <c r="N458" s="428" t="s">
        <v>821</v>
      </c>
      <c r="O458" s="428" t="s">
        <v>821</v>
      </c>
      <c r="P458" s="428" t="s">
        <v>821</v>
      </c>
      <c r="Q458" s="428" t="s">
        <v>821</v>
      </c>
      <c r="R458" s="428" t="s">
        <v>821</v>
      </c>
      <c r="S458" s="431"/>
    </row>
    <row r="459" spans="1:19" ht="27.6">
      <c r="C459" s="428" t="s">
        <v>661</v>
      </c>
      <c r="D459" s="428" t="s">
        <v>662</v>
      </c>
      <c r="E459" s="428" t="s">
        <v>619</v>
      </c>
      <c r="F459" s="428" t="s">
        <v>2345</v>
      </c>
      <c r="G459" s="428" t="s">
        <v>1950</v>
      </c>
      <c r="H459" s="428" t="s">
        <v>2346</v>
      </c>
      <c r="I459" s="428" t="s">
        <v>821</v>
      </c>
      <c r="J459" s="428" t="s">
        <v>821</v>
      </c>
      <c r="K459" s="428" t="s">
        <v>821</v>
      </c>
      <c r="L459" s="428" t="s">
        <v>821</v>
      </c>
      <c r="M459" s="428" t="s">
        <v>821</v>
      </c>
      <c r="N459" s="428" t="s">
        <v>821</v>
      </c>
      <c r="O459" s="428" t="s">
        <v>821</v>
      </c>
      <c r="P459" s="428" t="s">
        <v>821</v>
      </c>
      <c r="Q459" s="428" t="s">
        <v>821</v>
      </c>
      <c r="R459" s="428" t="s">
        <v>821</v>
      </c>
      <c r="S459" s="431"/>
    </row>
    <row r="460" spans="1:19" ht="27.6">
      <c r="C460" s="428" t="s">
        <v>659</v>
      </c>
      <c r="D460" s="428" t="s">
        <v>660</v>
      </c>
      <c r="E460" s="428" t="s">
        <v>619</v>
      </c>
      <c r="F460" s="428" t="s">
        <v>2345</v>
      </c>
      <c r="G460" s="428" t="s">
        <v>1952</v>
      </c>
      <c r="H460" s="428" t="s">
        <v>2347</v>
      </c>
      <c r="I460" s="428" t="s">
        <v>821</v>
      </c>
      <c r="J460" s="428" t="s">
        <v>821</v>
      </c>
      <c r="K460" s="428" t="s">
        <v>821</v>
      </c>
      <c r="L460" s="428" t="s">
        <v>821</v>
      </c>
      <c r="M460" s="428" t="s">
        <v>821</v>
      </c>
      <c r="N460" s="428" t="s">
        <v>821</v>
      </c>
      <c r="O460" s="428" t="s">
        <v>821</v>
      </c>
      <c r="P460" s="428" t="s">
        <v>821</v>
      </c>
      <c r="Q460" s="428" t="s">
        <v>821</v>
      </c>
      <c r="R460" s="428" t="s">
        <v>821</v>
      </c>
      <c r="S460" s="431"/>
    </row>
    <row r="461" spans="1:19" ht="27.6">
      <c r="C461" s="428" t="s">
        <v>2323</v>
      </c>
      <c r="D461" s="428" t="s">
        <v>2324</v>
      </c>
      <c r="E461" s="428" t="s">
        <v>1017</v>
      </c>
      <c r="F461" s="428" t="s">
        <v>1241</v>
      </c>
      <c r="G461" s="428" t="s">
        <v>2325</v>
      </c>
      <c r="H461" s="428" t="s">
        <v>2348</v>
      </c>
      <c r="I461" s="428" t="s">
        <v>821</v>
      </c>
      <c r="J461" s="428" t="s">
        <v>821</v>
      </c>
      <c r="K461" s="428" t="s">
        <v>821</v>
      </c>
      <c r="L461" s="428" t="s">
        <v>821</v>
      </c>
      <c r="M461" s="428" t="s">
        <v>821</v>
      </c>
      <c r="N461" s="428" t="s">
        <v>821</v>
      </c>
      <c r="O461" s="428" t="s">
        <v>821</v>
      </c>
      <c r="P461" s="428" t="s">
        <v>821</v>
      </c>
      <c r="Q461" s="428" t="s">
        <v>821</v>
      </c>
      <c r="R461" s="428" t="s">
        <v>821</v>
      </c>
      <c r="S461" s="431"/>
    </row>
    <row r="462" spans="1:19">
      <c r="G462" s="379"/>
    </row>
    <row r="463" spans="1:19">
      <c r="G463" s="379"/>
    </row>
    <row r="464" spans="1:19">
      <c r="G464" s="379"/>
    </row>
    <row r="465" spans="1:19">
      <c r="G465" s="379"/>
    </row>
    <row r="466" spans="1:19">
      <c r="G466" s="379"/>
    </row>
    <row r="467" spans="1:19" ht="28.2">
      <c r="A467" s="500"/>
      <c r="B467" s="501">
        <v>91936</v>
      </c>
      <c r="C467" s="501" t="s">
        <v>18</v>
      </c>
      <c r="D467" s="502" t="s">
        <v>338</v>
      </c>
      <c r="E467" s="503" t="s">
        <v>339</v>
      </c>
      <c r="F467" s="503"/>
      <c r="G467" s="504" t="s">
        <v>604</v>
      </c>
      <c r="H467" s="505">
        <v>11.04</v>
      </c>
      <c r="I467" s="500"/>
      <c r="J467" s="500"/>
    </row>
    <row r="468" spans="1:19" ht="27.6">
      <c r="C468" s="428" t="s">
        <v>821</v>
      </c>
      <c r="D468" s="428" t="s">
        <v>821</v>
      </c>
      <c r="E468" s="428" t="s">
        <v>821</v>
      </c>
      <c r="F468" s="428" t="s">
        <v>821</v>
      </c>
      <c r="G468" s="428" t="s">
        <v>821</v>
      </c>
      <c r="H468" s="428" t="s">
        <v>821</v>
      </c>
      <c r="I468" s="428" t="s">
        <v>998</v>
      </c>
      <c r="J468" s="428" t="s">
        <v>2349</v>
      </c>
      <c r="K468" s="428" t="s">
        <v>1523</v>
      </c>
      <c r="L468" s="428" t="s">
        <v>2350</v>
      </c>
      <c r="M468" s="428" t="s">
        <v>942</v>
      </c>
      <c r="N468" s="428" t="s">
        <v>943</v>
      </c>
      <c r="O468" s="428" t="s">
        <v>942</v>
      </c>
      <c r="P468" s="428" t="s">
        <v>943</v>
      </c>
      <c r="Q468" s="428" t="s">
        <v>942</v>
      </c>
      <c r="R468" s="428" t="s">
        <v>943</v>
      </c>
      <c r="S468" s="431">
        <v>0</v>
      </c>
    </row>
    <row r="469" spans="1:19" ht="27.6">
      <c r="C469" s="428" t="s">
        <v>2351</v>
      </c>
      <c r="D469" s="428" t="s">
        <v>2352</v>
      </c>
      <c r="E469" s="428" t="s">
        <v>775</v>
      </c>
      <c r="F469" s="428" t="s">
        <v>1061</v>
      </c>
      <c r="G469" s="428" t="s">
        <v>2353</v>
      </c>
      <c r="H469" s="428" t="s">
        <v>2353</v>
      </c>
      <c r="I469" s="428" t="s">
        <v>821</v>
      </c>
      <c r="J469" s="428" t="s">
        <v>821</v>
      </c>
      <c r="K469" s="428" t="s">
        <v>821</v>
      </c>
      <c r="L469" s="428" t="s">
        <v>821</v>
      </c>
      <c r="M469" s="428" t="s">
        <v>821</v>
      </c>
      <c r="N469" s="428" t="s">
        <v>821</v>
      </c>
      <c r="O469" s="428" t="s">
        <v>821</v>
      </c>
      <c r="P469" s="428" t="s">
        <v>821</v>
      </c>
      <c r="Q469" s="428" t="s">
        <v>821</v>
      </c>
      <c r="R469" s="428" t="s">
        <v>821</v>
      </c>
      <c r="S469" s="431"/>
    </row>
    <row r="470" spans="1:19" ht="27.6">
      <c r="C470" s="428" t="s">
        <v>661</v>
      </c>
      <c r="D470" s="428" t="s">
        <v>662</v>
      </c>
      <c r="E470" s="428" t="s">
        <v>619</v>
      </c>
      <c r="F470" s="428" t="s">
        <v>2354</v>
      </c>
      <c r="G470" s="428" t="s">
        <v>1950</v>
      </c>
      <c r="H470" s="428" t="s">
        <v>2355</v>
      </c>
      <c r="I470" s="428" t="s">
        <v>821</v>
      </c>
      <c r="J470" s="428" t="s">
        <v>821</v>
      </c>
      <c r="K470" s="428" t="s">
        <v>821</v>
      </c>
      <c r="L470" s="428" t="s">
        <v>821</v>
      </c>
      <c r="M470" s="428" t="s">
        <v>821</v>
      </c>
      <c r="N470" s="428" t="s">
        <v>821</v>
      </c>
      <c r="O470" s="428" t="s">
        <v>821</v>
      </c>
      <c r="P470" s="428" t="s">
        <v>821</v>
      </c>
      <c r="Q470" s="428" t="s">
        <v>821</v>
      </c>
      <c r="R470" s="428" t="s">
        <v>821</v>
      </c>
      <c r="S470" s="431"/>
    </row>
    <row r="471" spans="1:19" ht="27.6">
      <c r="C471" s="428" t="s">
        <v>659</v>
      </c>
      <c r="D471" s="428" t="s">
        <v>660</v>
      </c>
      <c r="E471" s="428" t="s">
        <v>619</v>
      </c>
      <c r="F471" s="428" t="s">
        <v>2354</v>
      </c>
      <c r="G471" s="428" t="s">
        <v>1952</v>
      </c>
      <c r="H471" s="428" t="s">
        <v>2356</v>
      </c>
      <c r="I471" s="428" t="s">
        <v>821</v>
      </c>
      <c r="J471" s="428" t="s">
        <v>821</v>
      </c>
      <c r="K471" s="428" t="s">
        <v>821</v>
      </c>
      <c r="L471" s="428" t="s">
        <v>821</v>
      </c>
      <c r="M471" s="428" t="s">
        <v>821</v>
      </c>
      <c r="N471" s="428" t="s">
        <v>821</v>
      </c>
      <c r="O471" s="428" t="s">
        <v>821</v>
      </c>
      <c r="P471" s="428" t="s">
        <v>821</v>
      </c>
      <c r="Q471" s="428" t="s">
        <v>821</v>
      </c>
      <c r="R471" s="428" t="s">
        <v>821</v>
      </c>
      <c r="S471" s="431"/>
    </row>
    <row r="472" spans="1:19">
      <c r="G472" s="379"/>
    </row>
    <row r="473" spans="1:19">
      <c r="G473" s="379"/>
    </row>
    <row r="474" spans="1:19">
      <c r="G474" s="379"/>
    </row>
    <row r="475" spans="1:19">
      <c r="G475" s="379"/>
    </row>
    <row r="476" spans="1:19">
      <c r="G476" s="379"/>
    </row>
    <row r="477" spans="1:19">
      <c r="G477" s="379"/>
    </row>
    <row r="478" spans="1:19" ht="42">
      <c r="A478" s="500"/>
      <c r="B478" s="501">
        <v>101632</v>
      </c>
      <c r="C478" s="501" t="s">
        <v>18</v>
      </c>
      <c r="D478" s="502" t="s">
        <v>341</v>
      </c>
      <c r="E478" s="503" t="s">
        <v>31</v>
      </c>
      <c r="F478" s="503"/>
      <c r="G478" s="504" t="s">
        <v>604</v>
      </c>
      <c r="H478" s="505">
        <v>44.89</v>
      </c>
      <c r="I478" s="500"/>
      <c r="J478" s="500"/>
    </row>
    <row r="479" spans="1:19" ht="27.6">
      <c r="C479" s="428" t="s">
        <v>821</v>
      </c>
      <c r="D479" s="428" t="s">
        <v>821</v>
      </c>
      <c r="E479" s="428" t="s">
        <v>821</v>
      </c>
      <c r="F479" s="428" t="s">
        <v>821</v>
      </c>
      <c r="G479" s="428" t="s">
        <v>821</v>
      </c>
      <c r="H479" s="428" t="s">
        <v>821</v>
      </c>
      <c r="I479" s="428" t="s">
        <v>2357</v>
      </c>
      <c r="J479" s="428" t="s">
        <v>2358</v>
      </c>
      <c r="K479" s="428" t="s">
        <v>2359</v>
      </c>
      <c r="L479" s="428" t="s">
        <v>2360</v>
      </c>
      <c r="M479" s="428" t="s">
        <v>942</v>
      </c>
      <c r="N479" s="428" t="s">
        <v>943</v>
      </c>
      <c r="O479" s="428" t="s">
        <v>942</v>
      </c>
      <c r="P479" s="428" t="s">
        <v>943</v>
      </c>
      <c r="Q479" s="428" t="s">
        <v>942</v>
      </c>
      <c r="R479" s="428" t="s">
        <v>943</v>
      </c>
      <c r="S479" s="431">
        <v>0</v>
      </c>
    </row>
    <row r="480" spans="1:19" ht="27.6">
      <c r="C480" s="428" t="s">
        <v>2361</v>
      </c>
      <c r="D480" s="428" t="s">
        <v>2362</v>
      </c>
      <c r="E480" s="428" t="s">
        <v>775</v>
      </c>
      <c r="F480" s="428" t="s">
        <v>1061</v>
      </c>
      <c r="G480" s="428" t="s">
        <v>2363</v>
      </c>
      <c r="H480" s="428" t="s">
        <v>2363</v>
      </c>
      <c r="I480" s="428" t="s">
        <v>821</v>
      </c>
      <c r="J480" s="428" t="s">
        <v>821</v>
      </c>
      <c r="K480" s="428" t="s">
        <v>821</v>
      </c>
      <c r="L480" s="428" t="s">
        <v>821</v>
      </c>
      <c r="M480" s="428" t="s">
        <v>821</v>
      </c>
      <c r="N480" s="428" t="s">
        <v>821</v>
      </c>
      <c r="O480" s="428" t="s">
        <v>821</v>
      </c>
      <c r="P480" s="428" t="s">
        <v>821</v>
      </c>
      <c r="Q480" s="428" t="s">
        <v>821</v>
      </c>
      <c r="R480" s="428" t="s">
        <v>821</v>
      </c>
      <c r="S480" s="431"/>
    </row>
    <row r="481" spans="1:19" ht="27.6">
      <c r="C481" s="428" t="s">
        <v>1946</v>
      </c>
      <c r="D481" s="428" t="s">
        <v>716</v>
      </c>
      <c r="E481" s="428" t="s">
        <v>775</v>
      </c>
      <c r="F481" s="428" t="s">
        <v>2364</v>
      </c>
      <c r="G481" s="428" t="s">
        <v>1948</v>
      </c>
      <c r="H481" s="428" t="s">
        <v>2365</v>
      </c>
      <c r="I481" s="428" t="s">
        <v>821</v>
      </c>
      <c r="J481" s="428" t="s">
        <v>821</v>
      </c>
      <c r="K481" s="428" t="s">
        <v>821</v>
      </c>
      <c r="L481" s="428" t="s">
        <v>821</v>
      </c>
      <c r="M481" s="428" t="s">
        <v>821</v>
      </c>
      <c r="N481" s="428" t="s">
        <v>821</v>
      </c>
      <c r="O481" s="428" t="s">
        <v>821</v>
      </c>
      <c r="P481" s="428" t="s">
        <v>821</v>
      </c>
      <c r="Q481" s="428" t="s">
        <v>821</v>
      </c>
      <c r="R481" s="428" t="s">
        <v>821</v>
      </c>
      <c r="S481" s="431"/>
    </row>
    <row r="482" spans="1:19" ht="27.6">
      <c r="C482" s="428" t="s">
        <v>661</v>
      </c>
      <c r="D482" s="428" t="s">
        <v>662</v>
      </c>
      <c r="E482" s="428" t="s">
        <v>619</v>
      </c>
      <c r="F482" s="428" t="s">
        <v>2366</v>
      </c>
      <c r="G482" s="428" t="s">
        <v>1950</v>
      </c>
      <c r="H482" s="428" t="s">
        <v>1027</v>
      </c>
      <c r="I482" s="428" t="s">
        <v>821</v>
      </c>
      <c r="J482" s="428" t="s">
        <v>821</v>
      </c>
      <c r="K482" s="428" t="s">
        <v>821</v>
      </c>
      <c r="L482" s="428" t="s">
        <v>821</v>
      </c>
      <c r="M482" s="428" t="s">
        <v>821</v>
      </c>
      <c r="N482" s="428" t="s">
        <v>821</v>
      </c>
      <c r="O482" s="428" t="s">
        <v>821</v>
      </c>
      <c r="P482" s="428" t="s">
        <v>821</v>
      </c>
      <c r="Q482" s="428" t="s">
        <v>821</v>
      </c>
      <c r="R482" s="428" t="s">
        <v>821</v>
      </c>
      <c r="S482" s="431"/>
    </row>
    <row r="483" spans="1:19" ht="27.6">
      <c r="C483" s="428" t="s">
        <v>659</v>
      </c>
      <c r="D483" s="428" t="s">
        <v>660</v>
      </c>
      <c r="E483" s="428" t="s">
        <v>619</v>
      </c>
      <c r="F483" s="428" t="s">
        <v>2366</v>
      </c>
      <c r="G483" s="428" t="s">
        <v>1952</v>
      </c>
      <c r="H483" s="428" t="s">
        <v>1963</v>
      </c>
      <c r="I483" s="428" t="s">
        <v>821</v>
      </c>
      <c r="J483" s="428" t="s">
        <v>821</v>
      </c>
      <c r="K483" s="428" t="s">
        <v>821</v>
      </c>
      <c r="L483" s="428" t="s">
        <v>821</v>
      </c>
      <c r="M483" s="428" t="s">
        <v>821</v>
      </c>
      <c r="N483" s="428" t="s">
        <v>821</v>
      </c>
      <c r="O483" s="428" t="s">
        <v>821</v>
      </c>
      <c r="P483" s="428" t="s">
        <v>821</v>
      </c>
      <c r="Q483" s="428" t="s">
        <v>821</v>
      </c>
      <c r="R483" s="428" t="s">
        <v>821</v>
      </c>
      <c r="S483" s="431"/>
    </row>
    <row r="484" spans="1:19">
      <c r="G484" s="379"/>
    </row>
    <row r="485" spans="1:19">
      <c r="G485" s="379"/>
    </row>
    <row r="486" spans="1:19">
      <c r="G486" s="379"/>
    </row>
    <row r="487" spans="1:19">
      <c r="G487" s="379"/>
    </row>
    <row r="488" spans="1:19">
      <c r="G488" s="379"/>
    </row>
    <row r="489" spans="1:19" ht="42">
      <c r="A489" s="500"/>
      <c r="B489" s="501">
        <v>97660</v>
      </c>
      <c r="C489" s="501" t="s">
        <v>18</v>
      </c>
      <c r="D489" s="502" t="s">
        <v>343</v>
      </c>
      <c r="E489" s="503" t="s">
        <v>31</v>
      </c>
      <c r="F489" s="503"/>
      <c r="G489" s="504" t="s">
        <v>604</v>
      </c>
      <c r="H489" s="505">
        <v>0.48</v>
      </c>
      <c r="I489" s="500"/>
      <c r="J489" s="500"/>
    </row>
    <row r="490" spans="1:19" ht="27.6">
      <c r="C490" s="428" t="s">
        <v>821</v>
      </c>
      <c r="D490" s="428" t="s">
        <v>821</v>
      </c>
      <c r="E490" s="428" t="s">
        <v>821</v>
      </c>
      <c r="F490" s="428" t="s">
        <v>821</v>
      </c>
      <c r="G490" s="428" t="s">
        <v>821</v>
      </c>
      <c r="H490" s="428" t="s">
        <v>821</v>
      </c>
      <c r="I490" s="428" t="s">
        <v>2367</v>
      </c>
      <c r="J490" s="428" t="s">
        <v>2368</v>
      </c>
      <c r="K490" s="428" t="s">
        <v>1263</v>
      </c>
      <c r="L490" s="428" t="s">
        <v>2369</v>
      </c>
      <c r="M490" s="428" t="s">
        <v>942</v>
      </c>
      <c r="N490" s="428" t="s">
        <v>943</v>
      </c>
      <c r="O490" s="428" t="s">
        <v>942</v>
      </c>
      <c r="P490" s="428" t="s">
        <v>943</v>
      </c>
      <c r="Q490" s="428" t="s">
        <v>942</v>
      </c>
      <c r="R490" s="428" t="s">
        <v>943</v>
      </c>
      <c r="S490" s="431">
        <v>0</v>
      </c>
    </row>
    <row r="491" spans="1:19" ht="27.6">
      <c r="C491" s="428" t="s">
        <v>659</v>
      </c>
      <c r="D491" s="428" t="s">
        <v>660</v>
      </c>
      <c r="E491" s="428" t="s">
        <v>619</v>
      </c>
      <c r="F491" s="428" t="s">
        <v>2370</v>
      </c>
      <c r="G491" s="428" t="s">
        <v>1952</v>
      </c>
      <c r="H491" s="428" t="s">
        <v>2371</v>
      </c>
      <c r="I491" s="428" t="s">
        <v>821</v>
      </c>
      <c r="J491" s="428" t="s">
        <v>821</v>
      </c>
      <c r="K491" s="428" t="s">
        <v>821</v>
      </c>
      <c r="L491" s="428" t="s">
        <v>821</v>
      </c>
      <c r="M491" s="428" t="s">
        <v>821</v>
      </c>
      <c r="N491" s="428" t="s">
        <v>821</v>
      </c>
      <c r="O491" s="428" t="s">
        <v>821</v>
      </c>
      <c r="P491" s="428" t="s">
        <v>821</v>
      </c>
      <c r="Q491" s="428" t="s">
        <v>821</v>
      </c>
      <c r="R491" s="428" t="s">
        <v>821</v>
      </c>
      <c r="S491" s="431"/>
    </row>
    <row r="492" spans="1:19" ht="27.6">
      <c r="C492" s="428" t="s">
        <v>740</v>
      </c>
      <c r="D492" s="428" t="s">
        <v>620</v>
      </c>
      <c r="E492" s="428" t="s">
        <v>619</v>
      </c>
      <c r="F492" s="428" t="s">
        <v>2372</v>
      </c>
      <c r="G492" s="428" t="s">
        <v>915</v>
      </c>
      <c r="H492" s="428" t="s">
        <v>946</v>
      </c>
      <c r="I492" s="428" t="s">
        <v>821</v>
      </c>
      <c r="J492" s="428" t="s">
        <v>821</v>
      </c>
      <c r="K492" s="428" t="s">
        <v>821</v>
      </c>
      <c r="L492" s="428" t="s">
        <v>821</v>
      </c>
      <c r="M492" s="428" t="s">
        <v>821</v>
      </c>
      <c r="N492" s="428" t="s">
        <v>821</v>
      </c>
      <c r="O492" s="428" t="s">
        <v>821</v>
      </c>
      <c r="P492" s="428" t="s">
        <v>821</v>
      </c>
      <c r="Q492" s="428" t="s">
        <v>821</v>
      </c>
      <c r="R492" s="428" t="s">
        <v>821</v>
      </c>
      <c r="S492" s="431"/>
    </row>
    <row r="493" spans="1:19">
      <c r="G493" s="379"/>
    </row>
    <row r="494" spans="1:19">
      <c r="G494" s="379"/>
    </row>
    <row r="495" spans="1:19">
      <c r="G495" s="379"/>
    </row>
    <row r="496" spans="1:19">
      <c r="G496" s="379"/>
    </row>
    <row r="497" spans="1:19">
      <c r="G497" s="379"/>
    </row>
    <row r="498" spans="1:19">
      <c r="G498" s="379"/>
    </row>
    <row r="499" spans="1:19">
      <c r="G499" s="379"/>
    </row>
    <row r="500" spans="1:19" ht="28.2">
      <c r="A500" s="500"/>
      <c r="B500" s="501">
        <v>97661</v>
      </c>
      <c r="C500" s="501" t="s">
        <v>18</v>
      </c>
      <c r="D500" s="502" t="s">
        <v>346</v>
      </c>
      <c r="E500" s="503" t="s">
        <v>112</v>
      </c>
      <c r="F500" s="503"/>
      <c r="G500" s="504" t="s">
        <v>604</v>
      </c>
      <c r="H500" s="505">
        <v>0.49</v>
      </c>
      <c r="I500" s="500"/>
      <c r="J500" s="500"/>
    </row>
    <row r="501" spans="1:19">
      <c r="C501" s="401" t="s">
        <v>821</v>
      </c>
      <c r="D501" s="401" t="s">
        <v>821</v>
      </c>
      <c r="E501" s="401" t="s">
        <v>821</v>
      </c>
      <c r="F501" s="401" t="s">
        <v>821</v>
      </c>
      <c r="G501" s="404" t="s">
        <v>821</v>
      </c>
      <c r="H501" s="404" t="s">
        <v>821</v>
      </c>
      <c r="I501" s="404" t="s">
        <v>1307</v>
      </c>
      <c r="J501" s="404" t="s">
        <v>2368</v>
      </c>
      <c r="K501" s="404" t="s">
        <v>1263</v>
      </c>
      <c r="L501" s="404" t="s">
        <v>2369</v>
      </c>
      <c r="M501" s="404" t="s">
        <v>942</v>
      </c>
      <c r="N501" s="404" t="s">
        <v>943</v>
      </c>
      <c r="O501" s="404" t="s">
        <v>942</v>
      </c>
      <c r="P501" s="404" t="s">
        <v>943</v>
      </c>
      <c r="Q501" s="404" t="s">
        <v>942</v>
      </c>
      <c r="R501" s="404" t="s">
        <v>943</v>
      </c>
      <c r="S501" s="405">
        <v>0</v>
      </c>
    </row>
    <row r="502" spans="1:19">
      <c r="C502" s="401" t="s">
        <v>659</v>
      </c>
      <c r="D502" s="401" t="s">
        <v>660</v>
      </c>
      <c r="E502" s="401" t="s">
        <v>619</v>
      </c>
      <c r="F502" s="401" t="s">
        <v>2373</v>
      </c>
      <c r="G502" s="404" t="s">
        <v>1952</v>
      </c>
      <c r="H502" s="404" t="s">
        <v>2371</v>
      </c>
      <c r="I502" s="404" t="s">
        <v>821</v>
      </c>
      <c r="J502" s="404" t="s">
        <v>821</v>
      </c>
      <c r="K502" s="404" t="s">
        <v>821</v>
      </c>
      <c r="L502" s="404" t="s">
        <v>821</v>
      </c>
      <c r="M502" s="404" t="s">
        <v>821</v>
      </c>
      <c r="N502" s="404" t="s">
        <v>821</v>
      </c>
      <c r="O502" s="404" t="s">
        <v>821</v>
      </c>
      <c r="P502" s="404" t="s">
        <v>821</v>
      </c>
      <c r="Q502" s="404" t="s">
        <v>821</v>
      </c>
      <c r="R502" s="404" t="s">
        <v>821</v>
      </c>
      <c r="S502" s="405"/>
    </row>
    <row r="503" spans="1:19">
      <c r="C503" s="401" t="s">
        <v>740</v>
      </c>
      <c r="D503" s="401" t="s">
        <v>620</v>
      </c>
      <c r="E503" s="401" t="s">
        <v>619</v>
      </c>
      <c r="F503" s="401" t="s">
        <v>2374</v>
      </c>
      <c r="G503" s="404" t="s">
        <v>915</v>
      </c>
      <c r="H503" s="404" t="s">
        <v>1158</v>
      </c>
      <c r="I503" s="404" t="s">
        <v>821</v>
      </c>
      <c r="J503" s="404" t="s">
        <v>821</v>
      </c>
      <c r="K503" s="404" t="s">
        <v>821</v>
      </c>
      <c r="L503" s="404" t="s">
        <v>821</v>
      </c>
      <c r="M503" s="404" t="s">
        <v>821</v>
      </c>
      <c r="N503" s="404" t="s">
        <v>821</v>
      </c>
      <c r="O503" s="404" t="s">
        <v>821</v>
      </c>
      <c r="P503" s="404" t="s">
        <v>821</v>
      </c>
      <c r="Q503" s="404" t="s">
        <v>821</v>
      </c>
      <c r="R503" s="404" t="s">
        <v>821</v>
      </c>
      <c r="S503" s="405"/>
    </row>
    <row r="504" spans="1:19">
      <c r="G504" s="379"/>
    </row>
    <row r="505" spans="1:19">
      <c r="G505" s="379"/>
    </row>
    <row r="506" spans="1:19">
      <c r="G506" s="379"/>
    </row>
    <row r="507" spans="1:19">
      <c r="G507" s="379"/>
    </row>
    <row r="508" spans="1:19">
      <c r="G508" s="379"/>
    </row>
    <row r="509" spans="1:19">
      <c r="G509" s="379"/>
    </row>
    <row r="510" spans="1:19">
      <c r="G510" s="379"/>
    </row>
    <row r="511" spans="1:19" ht="28.2">
      <c r="A511" s="500"/>
      <c r="B511" s="501">
        <v>97665</v>
      </c>
      <c r="C511" s="501" t="s">
        <v>18</v>
      </c>
      <c r="D511" s="502" t="s">
        <v>348</v>
      </c>
      <c r="E511" s="503" t="s">
        <v>31</v>
      </c>
      <c r="F511" s="503"/>
      <c r="G511" s="504" t="s">
        <v>604</v>
      </c>
      <c r="H511" s="505">
        <v>0.94</v>
      </c>
      <c r="I511" s="500"/>
      <c r="J511" s="500"/>
    </row>
    <row r="512" spans="1:19" ht="27.6">
      <c r="C512" s="428" t="s">
        <v>821</v>
      </c>
      <c r="D512" s="428" t="s">
        <v>821</v>
      </c>
      <c r="E512" s="428" t="s">
        <v>821</v>
      </c>
      <c r="F512" s="428" t="s">
        <v>821</v>
      </c>
      <c r="G512" s="428" t="s">
        <v>821</v>
      </c>
      <c r="H512" s="428" t="s">
        <v>821</v>
      </c>
      <c r="I512" s="428" t="s">
        <v>1890</v>
      </c>
      <c r="J512" s="428" t="s">
        <v>2375</v>
      </c>
      <c r="K512" s="428" t="s">
        <v>1043</v>
      </c>
      <c r="L512" s="428" t="s">
        <v>2376</v>
      </c>
      <c r="M512" s="428" t="s">
        <v>942</v>
      </c>
      <c r="N512" s="428" t="s">
        <v>943</v>
      </c>
      <c r="O512" s="428" t="s">
        <v>942</v>
      </c>
      <c r="P512" s="428" t="s">
        <v>943</v>
      </c>
      <c r="Q512" s="428" t="s">
        <v>942</v>
      </c>
      <c r="R512" s="428" t="s">
        <v>943</v>
      </c>
      <c r="S512" s="431">
        <v>0</v>
      </c>
    </row>
    <row r="513" spans="1:19" ht="27.6">
      <c r="C513" s="428" t="s">
        <v>659</v>
      </c>
      <c r="D513" s="428" t="s">
        <v>660</v>
      </c>
      <c r="E513" s="428" t="s">
        <v>619</v>
      </c>
      <c r="F513" s="428" t="s">
        <v>1279</v>
      </c>
      <c r="G513" s="428" t="s">
        <v>1952</v>
      </c>
      <c r="H513" s="428" t="s">
        <v>937</v>
      </c>
      <c r="I513" s="428" t="s">
        <v>821</v>
      </c>
      <c r="J513" s="428" t="s">
        <v>821</v>
      </c>
      <c r="K513" s="428" t="s">
        <v>821</v>
      </c>
      <c r="L513" s="428" t="s">
        <v>821</v>
      </c>
      <c r="M513" s="428" t="s">
        <v>821</v>
      </c>
      <c r="N513" s="428" t="s">
        <v>821</v>
      </c>
      <c r="O513" s="428" t="s">
        <v>821</v>
      </c>
      <c r="P513" s="428" t="s">
        <v>821</v>
      </c>
      <c r="Q513" s="428" t="s">
        <v>821</v>
      </c>
      <c r="R513" s="428" t="s">
        <v>821</v>
      </c>
      <c r="S513" s="431"/>
    </row>
    <row r="514" spans="1:19" ht="27.6">
      <c r="C514" s="428" t="s">
        <v>740</v>
      </c>
      <c r="D514" s="428" t="s">
        <v>620</v>
      </c>
      <c r="E514" s="428" t="s">
        <v>619</v>
      </c>
      <c r="F514" s="428" t="s">
        <v>2377</v>
      </c>
      <c r="G514" s="428" t="s">
        <v>915</v>
      </c>
      <c r="H514" s="428" t="s">
        <v>2378</v>
      </c>
      <c r="I514" s="428" t="s">
        <v>821</v>
      </c>
      <c r="J514" s="428" t="s">
        <v>821</v>
      </c>
      <c r="K514" s="428" t="s">
        <v>821</v>
      </c>
      <c r="L514" s="428" t="s">
        <v>821</v>
      </c>
      <c r="M514" s="428" t="s">
        <v>821</v>
      </c>
      <c r="N514" s="428" t="s">
        <v>821</v>
      </c>
      <c r="O514" s="428" t="s">
        <v>821</v>
      </c>
      <c r="P514" s="428" t="s">
        <v>821</v>
      </c>
      <c r="Q514" s="428" t="s">
        <v>821</v>
      </c>
      <c r="R514" s="428" t="s">
        <v>821</v>
      </c>
      <c r="S514" s="431"/>
    </row>
    <row r="515" spans="1:19">
      <c r="G515" s="379"/>
    </row>
    <row r="516" spans="1:19">
      <c r="G516" s="379"/>
    </row>
    <row r="517" spans="1:19">
      <c r="G517" s="379"/>
    </row>
    <row r="518" spans="1:19">
      <c r="G518" s="379"/>
    </row>
    <row r="519" spans="1:19">
      <c r="G519" s="379"/>
    </row>
    <row r="520" spans="1:19">
      <c r="G520" s="379"/>
    </row>
    <row r="521" spans="1:19">
      <c r="G521" s="379"/>
    </row>
    <row r="522" spans="1:19" ht="55.8">
      <c r="A522" s="500"/>
      <c r="B522" s="501">
        <v>91835</v>
      </c>
      <c r="C522" s="501" t="s">
        <v>18</v>
      </c>
      <c r="D522" s="502" t="s">
        <v>350</v>
      </c>
      <c r="E522" s="503" t="s">
        <v>112</v>
      </c>
      <c r="F522" s="503"/>
      <c r="G522" s="504" t="s">
        <v>604</v>
      </c>
      <c r="H522" s="505">
        <v>9.34</v>
      </c>
      <c r="I522" s="500"/>
      <c r="J522" s="500"/>
    </row>
    <row r="523" spans="1:19" ht="27.6">
      <c r="C523" s="428" t="s">
        <v>821</v>
      </c>
      <c r="D523" s="428" t="s">
        <v>821</v>
      </c>
      <c r="E523" s="428" t="s">
        <v>821</v>
      </c>
      <c r="F523" s="428" t="s">
        <v>821</v>
      </c>
      <c r="G523" s="428" t="s">
        <v>821</v>
      </c>
      <c r="H523" s="428" t="s">
        <v>821</v>
      </c>
      <c r="I523" s="428" t="s">
        <v>2262</v>
      </c>
      <c r="J523" s="428" t="s">
        <v>2379</v>
      </c>
      <c r="K523" s="428" t="s">
        <v>1007</v>
      </c>
      <c r="L523" s="428" t="s">
        <v>2380</v>
      </c>
      <c r="M523" s="428" t="s">
        <v>942</v>
      </c>
      <c r="N523" s="428" t="s">
        <v>943</v>
      </c>
      <c r="O523" s="428" t="s">
        <v>942</v>
      </c>
      <c r="P523" s="428" t="s">
        <v>943</v>
      </c>
      <c r="Q523" s="428" t="s">
        <v>942</v>
      </c>
      <c r="R523" s="428" t="s">
        <v>943</v>
      </c>
      <c r="S523" s="431">
        <v>0</v>
      </c>
    </row>
    <row r="524" spans="1:19" ht="27.6">
      <c r="C524" s="428" t="s">
        <v>2381</v>
      </c>
      <c r="D524" s="428" t="s">
        <v>2382</v>
      </c>
      <c r="E524" s="428" t="s">
        <v>781</v>
      </c>
      <c r="F524" s="428" t="s">
        <v>2024</v>
      </c>
      <c r="G524" s="428" t="s">
        <v>2383</v>
      </c>
      <c r="H524" s="428" t="s">
        <v>2384</v>
      </c>
      <c r="I524" s="428" t="s">
        <v>821</v>
      </c>
      <c r="J524" s="428" t="s">
        <v>821</v>
      </c>
      <c r="K524" s="428" t="s">
        <v>821</v>
      </c>
      <c r="L524" s="428" t="s">
        <v>821</v>
      </c>
      <c r="M524" s="428" t="s">
        <v>821</v>
      </c>
      <c r="N524" s="428" t="s">
        <v>821</v>
      </c>
      <c r="O524" s="428" t="s">
        <v>821</v>
      </c>
      <c r="P524" s="428" t="s">
        <v>821</v>
      </c>
      <c r="Q524" s="428" t="s">
        <v>821</v>
      </c>
      <c r="R524" s="428" t="s">
        <v>821</v>
      </c>
      <c r="S524" s="431"/>
    </row>
    <row r="525" spans="1:19" ht="27.6">
      <c r="C525" s="428" t="s">
        <v>661</v>
      </c>
      <c r="D525" s="428" t="s">
        <v>662</v>
      </c>
      <c r="E525" s="428" t="s">
        <v>619</v>
      </c>
      <c r="F525" s="428" t="s">
        <v>1598</v>
      </c>
      <c r="G525" s="428" t="s">
        <v>1950</v>
      </c>
      <c r="H525" s="428" t="s">
        <v>1951</v>
      </c>
      <c r="I525" s="428" t="s">
        <v>821</v>
      </c>
      <c r="J525" s="428" t="s">
        <v>821</v>
      </c>
      <c r="K525" s="428" t="s">
        <v>821</v>
      </c>
      <c r="L525" s="428" t="s">
        <v>821</v>
      </c>
      <c r="M525" s="428" t="s">
        <v>821</v>
      </c>
      <c r="N525" s="428" t="s">
        <v>821</v>
      </c>
      <c r="O525" s="428" t="s">
        <v>821</v>
      </c>
      <c r="P525" s="428" t="s">
        <v>821</v>
      </c>
      <c r="Q525" s="428" t="s">
        <v>821</v>
      </c>
      <c r="R525" s="428" t="s">
        <v>821</v>
      </c>
      <c r="S525" s="431"/>
    </row>
    <row r="526" spans="1:19" ht="27.6">
      <c r="C526" s="428" t="s">
        <v>659</v>
      </c>
      <c r="D526" s="428" t="s">
        <v>660</v>
      </c>
      <c r="E526" s="428" t="s">
        <v>619</v>
      </c>
      <c r="F526" s="428" t="s">
        <v>1598</v>
      </c>
      <c r="G526" s="428" t="s">
        <v>1952</v>
      </c>
      <c r="H526" s="428" t="s">
        <v>1953</v>
      </c>
      <c r="I526" s="428" t="s">
        <v>821</v>
      </c>
      <c r="J526" s="428" t="s">
        <v>821</v>
      </c>
      <c r="K526" s="428" t="s">
        <v>821</v>
      </c>
      <c r="L526" s="428" t="s">
        <v>821</v>
      </c>
      <c r="M526" s="428" t="s">
        <v>821</v>
      </c>
      <c r="N526" s="428" t="s">
        <v>821</v>
      </c>
      <c r="O526" s="428" t="s">
        <v>821</v>
      </c>
      <c r="P526" s="428" t="s">
        <v>821</v>
      </c>
      <c r="Q526" s="428" t="s">
        <v>821</v>
      </c>
      <c r="R526" s="428" t="s">
        <v>821</v>
      </c>
      <c r="S526" s="431"/>
    </row>
    <row r="527" spans="1:19" ht="69">
      <c r="C527" s="428" t="s">
        <v>2385</v>
      </c>
      <c r="D527" s="428" t="s">
        <v>2386</v>
      </c>
      <c r="E527" s="428" t="s">
        <v>781</v>
      </c>
      <c r="F527" s="428" t="s">
        <v>1061</v>
      </c>
      <c r="G527" s="428" t="s">
        <v>2387</v>
      </c>
      <c r="H527" s="428" t="s">
        <v>2387</v>
      </c>
      <c r="I527" s="428" t="s">
        <v>821</v>
      </c>
      <c r="J527" s="428" t="s">
        <v>821</v>
      </c>
      <c r="K527" s="428" t="s">
        <v>821</v>
      </c>
      <c r="L527" s="428" t="s">
        <v>821</v>
      </c>
      <c r="M527" s="428" t="s">
        <v>821</v>
      </c>
      <c r="N527" s="428" t="s">
        <v>821</v>
      </c>
      <c r="O527" s="428" t="s">
        <v>821</v>
      </c>
      <c r="P527" s="428" t="s">
        <v>821</v>
      </c>
      <c r="Q527" s="428" t="s">
        <v>821</v>
      </c>
      <c r="R527" s="428" t="s">
        <v>821</v>
      </c>
      <c r="S527" s="431"/>
    </row>
    <row r="528" spans="1:19">
      <c r="G528" s="379"/>
    </row>
    <row r="529" spans="1:19">
      <c r="G529" s="379"/>
    </row>
    <row r="530" spans="1:19">
      <c r="G530" s="379"/>
    </row>
    <row r="531" spans="1:19">
      <c r="G531" s="379"/>
    </row>
    <row r="532" spans="1:19">
      <c r="G532" s="379"/>
    </row>
    <row r="533" spans="1:19" ht="42">
      <c r="A533" s="500"/>
      <c r="B533" s="501">
        <v>93141</v>
      </c>
      <c r="C533" s="501" t="s">
        <v>18</v>
      </c>
      <c r="D533" s="502" t="s">
        <v>352</v>
      </c>
      <c r="E533" s="503" t="s">
        <v>31</v>
      </c>
      <c r="F533" s="503"/>
      <c r="G533" s="504" t="s">
        <v>604</v>
      </c>
      <c r="H533" s="505">
        <v>150.5</v>
      </c>
      <c r="I533" s="500"/>
      <c r="J533" s="500"/>
    </row>
    <row r="534" spans="1:19" ht="27.6">
      <c r="C534" s="428" t="s">
        <v>821</v>
      </c>
      <c r="D534" s="428" t="s">
        <v>821</v>
      </c>
      <c r="E534" s="428" t="s">
        <v>821</v>
      </c>
      <c r="F534" s="428" t="s">
        <v>821</v>
      </c>
      <c r="G534" s="428" t="s">
        <v>821</v>
      </c>
      <c r="H534" s="428" t="s">
        <v>821</v>
      </c>
      <c r="I534" s="428" t="s">
        <v>2388</v>
      </c>
      <c r="J534" s="428" t="s">
        <v>2389</v>
      </c>
      <c r="K534" s="428" t="s">
        <v>2390</v>
      </c>
      <c r="L534" s="428" t="s">
        <v>2391</v>
      </c>
      <c r="M534" s="428" t="s">
        <v>942</v>
      </c>
      <c r="N534" s="428" t="s">
        <v>943</v>
      </c>
      <c r="O534" s="428" t="s">
        <v>942</v>
      </c>
      <c r="P534" s="428" t="s">
        <v>943</v>
      </c>
      <c r="Q534" s="428" t="s">
        <v>942</v>
      </c>
      <c r="R534" s="428" t="s">
        <v>943</v>
      </c>
      <c r="S534" s="431">
        <v>0</v>
      </c>
    </row>
    <row r="535" spans="1:19" ht="27.6">
      <c r="C535" s="428" t="s">
        <v>2392</v>
      </c>
      <c r="D535" s="428" t="s">
        <v>241</v>
      </c>
      <c r="E535" s="428" t="s">
        <v>781</v>
      </c>
      <c r="F535" s="428" t="s">
        <v>2393</v>
      </c>
      <c r="G535" s="428" t="s">
        <v>2394</v>
      </c>
      <c r="H535" s="428" t="s">
        <v>2395</v>
      </c>
      <c r="I535" s="428" t="s">
        <v>821</v>
      </c>
      <c r="J535" s="428" t="s">
        <v>821</v>
      </c>
      <c r="K535" s="428" t="s">
        <v>821</v>
      </c>
      <c r="L535" s="428" t="s">
        <v>821</v>
      </c>
      <c r="M535" s="428" t="s">
        <v>821</v>
      </c>
      <c r="N535" s="428" t="s">
        <v>821</v>
      </c>
      <c r="O535" s="428" t="s">
        <v>821</v>
      </c>
      <c r="P535" s="428" t="s">
        <v>821</v>
      </c>
      <c r="Q535" s="428" t="s">
        <v>821</v>
      </c>
      <c r="R535" s="428" t="s">
        <v>821</v>
      </c>
      <c r="S535" s="431"/>
    </row>
    <row r="536" spans="1:19" ht="27.6">
      <c r="C536" s="428" t="s">
        <v>2396</v>
      </c>
      <c r="D536" s="428" t="s">
        <v>2397</v>
      </c>
      <c r="E536" s="428" t="s">
        <v>775</v>
      </c>
      <c r="F536" s="428" t="s">
        <v>1061</v>
      </c>
      <c r="G536" s="428" t="s">
        <v>2398</v>
      </c>
      <c r="H536" s="428" t="s">
        <v>2398</v>
      </c>
      <c r="I536" s="428" t="s">
        <v>821</v>
      </c>
      <c r="J536" s="428" t="s">
        <v>821</v>
      </c>
      <c r="K536" s="428" t="s">
        <v>821</v>
      </c>
      <c r="L536" s="428" t="s">
        <v>821</v>
      </c>
      <c r="M536" s="428" t="s">
        <v>821</v>
      </c>
      <c r="N536" s="428" t="s">
        <v>821</v>
      </c>
      <c r="O536" s="428" t="s">
        <v>821</v>
      </c>
      <c r="P536" s="428" t="s">
        <v>821</v>
      </c>
      <c r="Q536" s="428" t="s">
        <v>821</v>
      </c>
      <c r="R536" s="428" t="s">
        <v>821</v>
      </c>
      <c r="S536" s="431"/>
    </row>
    <row r="537" spans="1:19" ht="41.4">
      <c r="C537" s="428" t="s">
        <v>2399</v>
      </c>
      <c r="D537" s="428" t="s">
        <v>2400</v>
      </c>
      <c r="E537" s="428" t="s">
        <v>781</v>
      </c>
      <c r="F537" s="428" t="s">
        <v>2393</v>
      </c>
      <c r="G537" s="428" t="s">
        <v>2401</v>
      </c>
      <c r="H537" s="428" t="s">
        <v>2402</v>
      </c>
      <c r="I537" s="428" t="s">
        <v>821</v>
      </c>
      <c r="J537" s="428" t="s">
        <v>821</v>
      </c>
      <c r="K537" s="428" t="s">
        <v>821</v>
      </c>
      <c r="L537" s="428" t="s">
        <v>821</v>
      </c>
      <c r="M537" s="428" t="s">
        <v>821</v>
      </c>
      <c r="N537" s="428" t="s">
        <v>821</v>
      </c>
      <c r="O537" s="428" t="s">
        <v>821</v>
      </c>
      <c r="P537" s="428" t="s">
        <v>821</v>
      </c>
      <c r="Q537" s="428" t="s">
        <v>821</v>
      </c>
      <c r="R537" s="428" t="s">
        <v>821</v>
      </c>
      <c r="S537" s="431"/>
    </row>
    <row r="538" spans="1:19" ht="41.4">
      <c r="C538" s="428" t="s">
        <v>2403</v>
      </c>
      <c r="D538" s="428" t="s">
        <v>2404</v>
      </c>
      <c r="E538" s="428" t="s">
        <v>781</v>
      </c>
      <c r="F538" s="428" t="s">
        <v>1687</v>
      </c>
      <c r="G538" s="428" t="s">
        <v>2405</v>
      </c>
      <c r="H538" s="428" t="s">
        <v>2406</v>
      </c>
      <c r="I538" s="428" t="s">
        <v>821</v>
      </c>
      <c r="J538" s="428" t="s">
        <v>821</v>
      </c>
      <c r="K538" s="428" t="s">
        <v>821</v>
      </c>
      <c r="L538" s="428" t="s">
        <v>821</v>
      </c>
      <c r="M538" s="428" t="s">
        <v>821</v>
      </c>
      <c r="N538" s="428" t="s">
        <v>821</v>
      </c>
      <c r="O538" s="428" t="s">
        <v>821</v>
      </c>
      <c r="P538" s="428" t="s">
        <v>821</v>
      </c>
      <c r="Q538" s="428" t="s">
        <v>821</v>
      </c>
      <c r="R538" s="428" t="s">
        <v>821</v>
      </c>
      <c r="S538" s="431"/>
    </row>
    <row r="539" spans="1:19" ht="41.4">
      <c r="C539" s="428" t="s">
        <v>2407</v>
      </c>
      <c r="D539" s="428" t="s">
        <v>2408</v>
      </c>
      <c r="E539" s="428" t="s">
        <v>781</v>
      </c>
      <c r="F539" s="428" t="s">
        <v>2393</v>
      </c>
      <c r="G539" s="428" t="s">
        <v>971</v>
      </c>
      <c r="H539" s="428" t="s">
        <v>2409</v>
      </c>
      <c r="I539" s="428" t="s">
        <v>821</v>
      </c>
      <c r="J539" s="428" t="s">
        <v>821</v>
      </c>
      <c r="K539" s="428" t="s">
        <v>821</v>
      </c>
      <c r="L539" s="428" t="s">
        <v>821</v>
      </c>
      <c r="M539" s="428" t="s">
        <v>821</v>
      </c>
      <c r="N539" s="428" t="s">
        <v>821</v>
      </c>
      <c r="O539" s="428" t="s">
        <v>821</v>
      </c>
      <c r="P539" s="428" t="s">
        <v>821</v>
      </c>
      <c r="Q539" s="428" t="s">
        <v>821</v>
      </c>
      <c r="R539" s="428" t="s">
        <v>821</v>
      </c>
      <c r="S539" s="431"/>
    </row>
    <row r="540" spans="1:19" ht="41.4">
      <c r="C540" s="428" t="s">
        <v>2410</v>
      </c>
      <c r="D540" s="428" t="s">
        <v>2411</v>
      </c>
      <c r="E540" s="428" t="s">
        <v>781</v>
      </c>
      <c r="F540" s="428" t="s">
        <v>2412</v>
      </c>
      <c r="G540" s="428" t="s">
        <v>2413</v>
      </c>
      <c r="H540" s="428" t="s">
        <v>2414</v>
      </c>
      <c r="I540" s="428" t="s">
        <v>821</v>
      </c>
      <c r="J540" s="428" t="s">
        <v>821</v>
      </c>
      <c r="K540" s="428" t="s">
        <v>821</v>
      </c>
      <c r="L540" s="428" t="s">
        <v>821</v>
      </c>
      <c r="M540" s="428" t="s">
        <v>821</v>
      </c>
      <c r="N540" s="428" t="s">
        <v>821</v>
      </c>
      <c r="O540" s="428" t="s">
        <v>821</v>
      </c>
      <c r="P540" s="428" t="s">
        <v>821</v>
      </c>
      <c r="Q540" s="428" t="s">
        <v>821</v>
      </c>
      <c r="R540" s="428" t="s">
        <v>821</v>
      </c>
      <c r="S540" s="431"/>
    </row>
    <row r="541" spans="1:19" ht="27.6">
      <c r="C541" s="428" t="s">
        <v>2415</v>
      </c>
      <c r="D541" s="428" t="s">
        <v>2416</v>
      </c>
      <c r="E541" s="428" t="s">
        <v>775</v>
      </c>
      <c r="F541" s="428" t="s">
        <v>2417</v>
      </c>
      <c r="G541" s="428" t="s">
        <v>2418</v>
      </c>
      <c r="H541" s="428" t="s">
        <v>2419</v>
      </c>
      <c r="I541" s="428" t="s">
        <v>821</v>
      </c>
      <c r="J541" s="428" t="s">
        <v>821</v>
      </c>
      <c r="K541" s="428" t="s">
        <v>821</v>
      </c>
      <c r="L541" s="428" t="s">
        <v>821</v>
      </c>
      <c r="M541" s="428" t="s">
        <v>821</v>
      </c>
      <c r="N541" s="428" t="s">
        <v>821</v>
      </c>
      <c r="O541" s="428" t="s">
        <v>821</v>
      </c>
      <c r="P541" s="428" t="s">
        <v>821</v>
      </c>
      <c r="Q541" s="428" t="s">
        <v>821</v>
      </c>
      <c r="R541" s="428" t="s">
        <v>821</v>
      </c>
      <c r="S541" s="431"/>
    </row>
    <row r="542" spans="1:19" ht="41.4">
      <c r="C542" s="428" t="s">
        <v>2420</v>
      </c>
      <c r="D542" s="428" t="s">
        <v>332</v>
      </c>
      <c r="E542" s="428" t="s">
        <v>775</v>
      </c>
      <c r="F542" s="428" t="s">
        <v>1061</v>
      </c>
      <c r="G542" s="428" t="s">
        <v>2421</v>
      </c>
      <c r="H542" s="428" t="s">
        <v>2421</v>
      </c>
      <c r="I542" s="428" t="s">
        <v>821</v>
      </c>
      <c r="J542" s="428" t="s">
        <v>821</v>
      </c>
      <c r="K542" s="428" t="s">
        <v>821</v>
      </c>
      <c r="L542" s="428" t="s">
        <v>821</v>
      </c>
      <c r="M542" s="428" t="s">
        <v>821</v>
      </c>
      <c r="N542" s="428" t="s">
        <v>821</v>
      </c>
      <c r="O542" s="428" t="s">
        <v>821</v>
      </c>
      <c r="P542" s="428" t="s">
        <v>821</v>
      </c>
      <c r="Q542" s="428" t="s">
        <v>821</v>
      </c>
      <c r="R542" s="428" t="s">
        <v>821</v>
      </c>
      <c r="S542" s="431"/>
    </row>
    <row r="543" spans="1:19" ht="41.4">
      <c r="C543" s="428" t="s">
        <v>2422</v>
      </c>
      <c r="D543" s="428" t="s">
        <v>2423</v>
      </c>
      <c r="E543" s="428" t="s">
        <v>775</v>
      </c>
      <c r="F543" s="428" t="s">
        <v>1061</v>
      </c>
      <c r="G543" s="428" t="s">
        <v>2424</v>
      </c>
      <c r="H543" s="428" t="s">
        <v>2424</v>
      </c>
      <c r="I543" s="428" t="s">
        <v>821</v>
      </c>
      <c r="J543" s="428" t="s">
        <v>821</v>
      </c>
      <c r="K543" s="428" t="s">
        <v>821</v>
      </c>
      <c r="L543" s="428" t="s">
        <v>821</v>
      </c>
      <c r="M543" s="428" t="s">
        <v>821</v>
      </c>
      <c r="N543" s="428" t="s">
        <v>821</v>
      </c>
      <c r="O543" s="428" t="s">
        <v>821</v>
      </c>
      <c r="P543" s="428" t="s">
        <v>821</v>
      </c>
      <c r="Q543" s="428" t="s">
        <v>821</v>
      </c>
      <c r="R543" s="428" t="s">
        <v>821</v>
      </c>
      <c r="S543" s="431"/>
    </row>
    <row r="544" spans="1:19" ht="28.2">
      <c r="A544" s="500"/>
      <c r="B544" s="501">
        <v>89489</v>
      </c>
      <c r="C544" s="501" t="s">
        <v>18</v>
      </c>
      <c r="D544" s="502" t="s">
        <v>354</v>
      </c>
      <c r="E544" s="503" t="s">
        <v>31</v>
      </c>
      <c r="F544" s="503"/>
      <c r="G544" s="504" t="s">
        <v>604</v>
      </c>
      <c r="H544" s="505">
        <v>7.89</v>
      </c>
      <c r="I544" s="500"/>
      <c r="J544" s="500"/>
    </row>
    <row r="545" spans="1:19" ht="27.6">
      <c r="C545" s="403" t="s">
        <v>821</v>
      </c>
      <c r="D545" s="403" t="s">
        <v>821</v>
      </c>
      <c r="E545" s="403" t="s">
        <v>821</v>
      </c>
      <c r="F545" s="403" t="s">
        <v>821</v>
      </c>
      <c r="G545" s="403" t="s">
        <v>821</v>
      </c>
      <c r="H545" s="403" t="s">
        <v>821</v>
      </c>
      <c r="I545" s="403" t="s">
        <v>2425</v>
      </c>
      <c r="J545" s="403" t="s">
        <v>2426</v>
      </c>
      <c r="K545" s="403" t="s">
        <v>2427</v>
      </c>
      <c r="L545" s="403" t="s">
        <v>2428</v>
      </c>
      <c r="M545" s="403" t="s">
        <v>942</v>
      </c>
      <c r="N545" s="403" t="s">
        <v>943</v>
      </c>
      <c r="O545" s="403" t="s">
        <v>942</v>
      </c>
      <c r="P545" s="403" t="s">
        <v>943</v>
      </c>
      <c r="Q545" s="403" t="s">
        <v>942</v>
      </c>
      <c r="R545" s="403" t="s">
        <v>943</v>
      </c>
      <c r="S545" s="470">
        <v>0</v>
      </c>
    </row>
    <row r="546" spans="1:19" ht="27.6">
      <c r="C546" s="403" t="s">
        <v>2429</v>
      </c>
      <c r="D546" s="403" t="s">
        <v>2430</v>
      </c>
      <c r="E546" s="403" t="s">
        <v>775</v>
      </c>
      <c r="F546" s="403" t="s">
        <v>2431</v>
      </c>
      <c r="G546" s="403" t="s">
        <v>2432</v>
      </c>
      <c r="H546" s="403" t="s">
        <v>2433</v>
      </c>
      <c r="I546" s="403" t="s">
        <v>821</v>
      </c>
      <c r="J546" s="403" t="s">
        <v>821</v>
      </c>
      <c r="K546" s="403" t="s">
        <v>821</v>
      </c>
      <c r="L546" s="403" t="s">
        <v>821</v>
      </c>
      <c r="M546" s="403" t="s">
        <v>821</v>
      </c>
      <c r="N546" s="403" t="s">
        <v>821</v>
      </c>
      <c r="O546" s="403" t="s">
        <v>821</v>
      </c>
      <c r="P546" s="403" t="s">
        <v>821</v>
      </c>
      <c r="Q546" s="403" t="s">
        <v>821</v>
      </c>
      <c r="R546" s="403" t="s">
        <v>821</v>
      </c>
      <c r="S546" s="470"/>
    </row>
    <row r="547" spans="1:19" ht="27.6">
      <c r="C547" s="403" t="s">
        <v>2434</v>
      </c>
      <c r="D547" s="403" t="s">
        <v>2435</v>
      </c>
      <c r="E547" s="403" t="s">
        <v>775</v>
      </c>
      <c r="F547" s="403" t="s">
        <v>1061</v>
      </c>
      <c r="G547" s="403" t="s">
        <v>2436</v>
      </c>
      <c r="H547" s="403" t="s">
        <v>2436</v>
      </c>
      <c r="I547" s="403" t="s">
        <v>821</v>
      </c>
      <c r="J547" s="403" t="s">
        <v>821</v>
      </c>
      <c r="K547" s="403" t="s">
        <v>821</v>
      </c>
      <c r="L547" s="403" t="s">
        <v>821</v>
      </c>
      <c r="M547" s="403" t="s">
        <v>821</v>
      </c>
      <c r="N547" s="403" t="s">
        <v>821</v>
      </c>
      <c r="O547" s="403" t="s">
        <v>821</v>
      </c>
      <c r="P547" s="403" t="s">
        <v>821</v>
      </c>
      <c r="Q547" s="403" t="s">
        <v>821</v>
      </c>
      <c r="R547" s="403" t="s">
        <v>821</v>
      </c>
      <c r="S547" s="470"/>
    </row>
    <row r="548" spans="1:19" ht="27.6">
      <c r="C548" s="403" t="s">
        <v>2437</v>
      </c>
      <c r="D548" s="403" t="s">
        <v>2438</v>
      </c>
      <c r="E548" s="403" t="s">
        <v>775</v>
      </c>
      <c r="F548" s="403" t="s">
        <v>1256</v>
      </c>
      <c r="G548" s="403" t="s">
        <v>2439</v>
      </c>
      <c r="H548" s="403" t="s">
        <v>1086</v>
      </c>
      <c r="I548" s="403" t="s">
        <v>821</v>
      </c>
      <c r="J548" s="403" t="s">
        <v>821</v>
      </c>
      <c r="K548" s="403" t="s">
        <v>821</v>
      </c>
      <c r="L548" s="403" t="s">
        <v>821</v>
      </c>
      <c r="M548" s="403" t="s">
        <v>821</v>
      </c>
      <c r="N548" s="403" t="s">
        <v>821</v>
      </c>
      <c r="O548" s="403" t="s">
        <v>821</v>
      </c>
      <c r="P548" s="403" t="s">
        <v>821</v>
      </c>
      <c r="Q548" s="403" t="s">
        <v>821</v>
      </c>
      <c r="R548" s="403" t="s">
        <v>821</v>
      </c>
      <c r="S548" s="470"/>
    </row>
    <row r="549" spans="1:19" ht="27.6">
      <c r="C549" s="403" t="s">
        <v>2440</v>
      </c>
      <c r="D549" s="403" t="s">
        <v>2441</v>
      </c>
      <c r="E549" s="403" t="s">
        <v>775</v>
      </c>
      <c r="F549" s="403" t="s">
        <v>2442</v>
      </c>
      <c r="G549" s="403" t="s">
        <v>1297</v>
      </c>
      <c r="H549" s="403" t="s">
        <v>1067</v>
      </c>
      <c r="I549" s="403" t="s">
        <v>821</v>
      </c>
      <c r="J549" s="403" t="s">
        <v>821</v>
      </c>
      <c r="K549" s="403" t="s">
        <v>821</v>
      </c>
      <c r="L549" s="403" t="s">
        <v>821</v>
      </c>
      <c r="M549" s="403" t="s">
        <v>821</v>
      </c>
      <c r="N549" s="403" t="s">
        <v>821</v>
      </c>
      <c r="O549" s="403" t="s">
        <v>821</v>
      </c>
      <c r="P549" s="403" t="s">
        <v>821</v>
      </c>
      <c r="Q549" s="403" t="s">
        <v>821</v>
      </c>
      <c r="R549" s="403" t="s">
        <v>821</v>
      </c>
      <c r="S549" s="470"/>
    </row>
    <row r="550" spans="1:19" ht="27.6">
      <c r="C550" s="403" t="s">
        <v>2043</v>
      </c>
      <c r="D550" s="403" t="s">
        <v>2044</v>
      </c>
      <c r="E550" s="403" t="s">
        <v>619</v>
      </c>
      <c r="F550" s="403" t="s">
        <v>2443</v>
      </c>
      <c r="G550" s="403" t="s">
        <v>2046</v>
      </c>
      <c r="H550" s="403" t="s">
        <v>2444</v>
      </c>
      <c r="I550" s="403" t="s">
        <v>821</v>
      </c>
      <c r="J550" s="403" t="s">
        <v>821</v>
      </c>
      <c r="K550" s="403" t="s">
        <v>821</v>
      </c>
      <c r="L550" s="403" t="s">
        <v>821</v>
      </c>
      <c r="M550" s="403" t="s">
        <v>821</v>
      </c>
      <c r="N550" s="403" t="s">
        <v>821</v>
      </c>
      <c r="O550" s="403" t="s">
        <v>821</v>
      </c>
      <c r="P550" s="403" t="s">
        <v>821</v>
      </c>
      <c r="Q550" s="403" t="s">
        <v>821</v>
      </c>
      <c r="R550" s="403" t="s">
        <v>821</v>
      </c>
      <c r="S550" s="470"/>
    </row>
    <row r="551" spans="1:19" ht="27.6">
      <c r="C551" s="403" t="s">
        <v>993</v>
      </c>
      <c r="D551" s="403" t="s">
        <v>773</v>
      </c>
      <c r="E551" s="403" t="s">
        <v>619</v>
      </c>
      <c r="F551" s="403" t="s">
        <v>2443</v>
      </c>
      <c r="G551" s="403" t="s">
        <v>995</v>
      </c>
      <c r="H551" s="403" t="s">
        <v>1058</v>
      </c>
      <c r="I551" s="403" t="s">
        <v>821</v>
      </c>
      <c r="J551" s="403" t="s">
        <v>821</v>
      </c>
      <c r="K551" s="403" t="s">
        <v>821</v>
      </c>
      <c r="L551" s="403" t="s">
        <v>821</v>
      </c>
      <c r="M551" s="403" t="s">
        <v>821</v>
      </c>
      <c r="N551" s="403" t="s">
        <v>821</v>
      </c>
      <c r="O551" s="403" t="s">
        <v>821</v>
      </c>
      <c r="P551" s="403" t="s">
        <v>821</v>
      </c>
      <c r="Q551" s="403" t="s">
        <v>821</v>
      </c>
      <c r="R551" s="403" t="s">
        <v>821</v>
      </c>
      <c r="S551" s="470"/>
    </row>
    <row r="552" spans="1:19">
      <c r="G552" s="379"/>
    </row>
    <row r="553" spans="1:19">
      <c r="G553" s="379"/>
    </row>
    <row r="554" spans="1:19">
      <c r="G554" s="379"/>
    </row>
    <row r="555" spans="1:19">
      <c r="G555" s="379"/>
    </row>
    <row r="556" spans="1:19" ht="42">
      <c r="A556" s="500"/>
      <c r="B556" s="501">
        <v>89490</v>
      </c>
      <c r="C556" s="501" t="s">
        <v>18</v>
      </c>
      <c r="D556" s="502" t="s">
        <v>356</v>
      </c>
      <c r="E556" s="503" t="s">
        <v>31</v>
      </c>
      <c r="F556" s="503"/>
      <c r="G556" s="504" t="s">
        <v>604</v>
      </c>
      <c r="H556" s="505">
        <v>6.95</v>
      </c>
      <c r="I556" s="500"/>
      <c r="J556" s="500"/>
    </row>
    <row r="557" spans="1:19" ht="27.6">
      <c r="C557" s="428" t="s">
        <v>821</v>
      </c>
      <c r="D557" s="428" t="s">
        <v>821</v>
      </c>
      <c r="E557" s="428" t="s">
        <v>821</v>
      </c>
      <c r="F557" s="428" t="s">
        <v>821</v>
      </c>
      <c r="G557" s="428" t="s">
        <v>821</v>
      </c>
      <c r="H557" s="428" t="s">
        <v>821</v>
      </c>
      <c r="I557" s="428" t="s">
        <v>1223</v>
      </c>
      <c r="J557" s="428" t="s">
        <v>2445</v>
      </c>
      <c r="K557" s="428" t="s">
        <v>2446</v>
      </c>
      <c r="L557" s="428" t="s">
        <v>2447</v>
      </c>
      <c r="M557" s="428" t="s">
        <v>942</v>
      </c>
      <c r="N557" s="428" t="s">
        <v>943</v>
      </c>
      <c r="O557" s="428" t="s">
        <v>942</v>
      </c>
      <c r="P557" s="428" t="s">
        <v>943</v>
      </c>
      <c r="Q557" s="428" t="s">
        <v>942</v>
      </c>
      <c r="R557" s="428" t="s">
        <v>943</v>
      </c>
      <c r="S557" s="431">
        <v>0</v>
      </c>
    </row>
    <row r="558" spans="1:19" ht="27.6">
      <c r="C558" s="428" t="s">
        <v>2429</v>
      </c>
      <c r="D558" s="428" t="s">
        <v>2430</v>
      </c>
      <c r="E558" s="428" t="s">
        <v>775</v>
      </c>
      <c r="F558" s="428" t="s">
        <v>2431</v>
      </c>
      <c r="G558" s="428" t="s">
        <v>2432</v>
      </c>
      <c r="H558" s="428" t="s">
        <v>2433</v>
      </c>
      <c r="I558" s="428" t="s">
        <v>821</v>
      </c>
      <c r="J558" s="428" t="s">
        <v>821</v>
      </c>
      <c r="K558" s="428" t="s">
        <v>821</v>
      </c>
      <c r="L558" s="428" t="s">
        <v>821</v>
      </c>
      <c r="M558" s="428" t="s">
        <v>821</v>
      </c>
      <c r="N558" s="428" t="s">
        <v>821</v>
      </c>
      <c r="O558" s="428" t="s">
        <v>821</v>
      </c>
      <c r="P558" s="428" t="s">
        <v>821</v>
      </c>
      <c r="Q558" s="428" t="s">
        <v>821</v>
      </c>
      <c r="R558" s="428" t="s">
        <v>821</v>
      </c>
      <c r="S558" s="431"/>
    </row>
    <row r="559" spans="1:19" ht="27.6">
      <c r="C559" s="428" t="s">
        <v>2448</v>
      </c>
      <c r="D559" s="428" t="s">
        <v>2449</v>
      </c>
      <c r="E559" s="428" t="s">
        <v>775</v>
      </c>
      <c r="F559" s="428" t="s">
        <v>1061</v>
      </c>
      <c r="G559" s="428" t="s">
        <v>2450</v>
      </c>
      <c r="H559" s="428" t="s">
        <v>2450</v>
      </c>
      <c r="I559" s="428" t="s">
        <v>821</v>
      </c>
      <c r="J559" s="428" t="s">
        <v>821</v>
      </c>
      <c r="K559" s="428" t="s">
        <v>821</v>
      </c>
      <c r="L559" s="428" t="s">
        <v>821</v>
      </c>
      <c r="M559" s="428" t="s">
        <v>821</v>
      </c>
      <c r="N559" s="428" t="s">
        <v>821</v>
      </c>
      <c r="O559" s="428" t="s">
        <v>821</v>
      </c>
      <c r="P559" s="428" t="s">
        <v>821</v>
      </c>
      <c r="Q559" s="428" t="s">
        <v>821</v>
      </c>
      <c r="R559" s="428" t="s">
        <v>821</v>
      </c>
      <c r="S559" s="431"/>
    </row>
    <row r="560" spans="1:19" ht="27.6">
      <c r="C560" s="428" t="s">
        <v>2437</v>
      </c>
      <c r="D560" s="428" t="s">
        <v>2438</v>
      </c>
      <c r="E560" s="428" t="s">
        <v>775</v>
      </c>
      <c r="F560" s="428" t="s">
        <v>1256</v>
      </c>
      <c r="G560" s="428" t="s">
        <v>2439</v>
      </c>
      <c r="H560" s="428" t="s">
        <v>1086</v>
      </c>
      <c r="I560" s="428" t="s">
        <v>821</v>
      </c>
      <c r="J560" s="428" t="s">
        <v>821</v>
      </c>
      <c r="K560" s="428" t="s">
        <v>821</v>
      </c>
      <c r="L560" s="428" t="s">
        <v>821</v>
      </c>
      <c r="M560" s="428" t="s">
        <v>821</v>
      </c>
      <c r="N560" s="428" t="s">
        <v>821</v>
      </c>
      <c r="O560" s="428" t="s">
        <v>821</v>
      </c>
      <c r="P560" s="428" t="s">
        <v>821</v>
      </c>
      <c r="Q560" s="428" t="s">
        <v>821</v>
      </c>
      <c r="R560" s="428" t="s">
        <v>821</v>
      </c>
      <c r="S560" s="431"/>
    </row>
    <row r="561" spans="1:19" ht="27.6">
      <c r="C561" s="428" t="s">
        <v>2440</v>
      </c>
      <c r="D561" s="428" t="s">
        <v>2441</v>
      </c>
      <c r="E561" s="428" t="s">
        <v>775</v>
      </c>
      <c r="F561" s="428" t="s">
        <v>2442</v>
      </c>
      <c r="G561" s="428" t="s">
        <v>1297</v>
      </c>
      <c r="H561" s="428" t="s">
        <v>1067</v>
      </c>
      <c r="I561" s="428" t="s">
        <v>821</v>
      </c>
      <c r="J561" s="428" t="s">
        <v>821</v>
      </c>
      <c r="K561" s="428" t="s">
        <v>821</v>
      </c>
      <c r="L561" s="428" t="s">
        <v>821</v>
      </c>
      <c r="M561" s="428" t="s">
        <v>821</v>
      </c>
      <c r="N561" s="428" t="s">
        <v>821</v>
      </c>
      <c r="O561" s="428" t="s">
        <v>821</v>
      </c>
      <c r="P561" s="428" t="s">
        <v>821</v>
      </c>
      <c r="Q561" s="428" t="s">
        <v>821</v>
      </c>
      <c r="R561" s="428" t="s">
        <v>821</v>
      </c>
      <c r="S561" s="431"/>
    </row>
    <row r="562" spans="1:19" ht="27.6">
      <c r="C562" s="428" t="s">
        <v>2043</v>
      </c>
      <c r="D562" s="428" t="s">
        <v>2044</v>
      </c>
      <c r="E562" s="428" t="s">
        <v>619</v>
      </c>
      <c r="F562" s="428" t="s">
        <v>2443</v>
      </c>
      <c r="G562" s="428" t="s">
        <v>2046</v>
      </c>
      <c r="H562" s="428" t="s">
        <v>2444</v>
      </c>
      <c r="I562" s="428" t="s">
        <v>821</v>
      </c>
      <c r="J562" s="428" t="s">
        <v>821</v>
      </c>
      <c r="K562" s="428" t="s">
        <v>821</v>
      </c>
      <c r="L562" s="428" t="s">
        <v>821</v>
      </c>
      <c r="M562" s="428" t="s">
        <v>821</v>
      </c>
      <c r="N562" s="428" t="s">
        <v>821</v>
      </c>
      <c r="O562" s="428" t="s">
        <v>821</v>
      </c>
      <c r="P562" s="428" t="s">
        <v>821</v>
      </c>
      <c r="Q562" s="428" t="s">
        <v>821</v>
      </c>
      <c r="R562" s="428" t="s">
        <v>821</v>
      </c>
      <c r="S562" s="431"/>
    </row>
    <row r="563" spans="1:19" ht="27.6">
      <c r="C563" s="428" t="s">
        <v>993</v>
      </c>
      <c r="D563" s="428" t="s">
        <v>773</v>
      </c>
      <c r="E563" s="428" t="s">
        <v>619</v>
      </c>
      <c r="F563" s="428" t="s">
        <v>2443</v>
      </c>
      <c r="G563" s="428" t="s">
        <v>995</v>
      </c>
      <c r="H563" s="428" t="s">
        <v>1058</v>
      </c>
      <c r="I563" s="428" t="s">
        <v>821</v>
      </c>
      <c r="J563" s="428" t="s">
        <v>821</v>
      </c>
      <c r="K563" s="428" t="s">
        <v>821</v>
      </c>
      <c r="L563" s="428" t="s">
        <v>821</v>
      </c>
      <c r="M563" s="428" t="s">
        <v>821</v>
      </c>
      <c r="N563" s="428" t="s">
        <v>821</v>
      </c>
      <c r="O563" s="428" t="s">
        <v>821</v>
      </c>
      <c r="P563" s="428" t="s">
        <v>821</v>
      </c>
      <c r="Q563" s="428" t="s">
        <v>821</v>
      </c>
      <c r="R563" s="428" t="s">
        <v>821</v>
      </c>
      <c r="S563" s="431"/>
    </row>
    <row r="564" spans="1:19">
      <c r="G564" s="379"/>
    </row>
    <row r="565" spans="1:19">
      <c r="G565" s="379"/>
    </row>
    <row r="566" spans="1:19">
      <c r="G566" s="379"/>
    </row>
    <row r="567" spans="1:19" ht="42">
      <c r="A567" s="500"/>
      <c r="B567" s="501">
        <v>94971</v>
      </c>
      <c r="C567" s="501" t="s">
        <v>18</v>
      </c>
      <c r="D567" s="502" t="s">
        <v>358</v>
      </c>
      <c r="E567" s="503" t="s">
        <v>58</v>
      </c>
      <c r="F567" s="503"/>
      <c r="G567" s="504" t="s">
        <v>604</v>
      </c>
      <c r="H567" s="505">
        <v>521.88</v>
      </c>
      <c r="I567" s="500"/>
      <c r="J567" s="500"/>
    </row>
    <row r="568" spans="1:19" ht="27.6">
      <c r="C568" s="428" t="s">
        <v>821</v>
      </c>
      <c r="D568" s="428" t="s">
        <v>821</v>
      </c>
      <c r="E568" s="428" t="s">
        <v>821</v>
      </c>
      <c r="F568" s="428" t="s">
        <v>821</v>
      </c>
      <c r="G568" s="428" t="s">
        <v>821</v>
      </c>
      <c r="H568" s="428" t="s">
        <v>821</v>
      </c>
      <c r="I568" s="428" t="s">
        <v>1319</v>
      </c>
      <c r="J568" s="428" t="s">
        <v>1320</v>
      </c>
      <c r="K568" s="428" t="s">
        <v>1321</v>
      </c>
      <c r="L568" s="428" t="s">
        <v>1322</v>
      </c>
      <c r="M568" s="428" t="s">
        <v>1323</v>
      </c>
      <c r="N568" s="428" t="s">
        <v>1324</v>
      </c>
      <c r="O568" s="428" t="s">
        <v>942</v>
      </c>
      <c r="P568" s="428" t="s">
        <v>943</v>
      </c>
      <c r="Q568" s="428" t="s">
        <v>1019</v>
      </c>
      <c r="R568" s="428" t="s">
        <v>1325</v>
      </c>
      <c r="S568" s="431">
        <v>0</v>
      </c>
    </row>
    <row r="569" spans="1:19" ht="27.6">
      <c r="C569" s="428" t="s">
        <v>1143</v>
      </c>
      <c r="D569" s="428" t="s">
        <v>1144</v>
      </c>
      <c r="E569" s="428" t="s">
        <v>1017</v>
      </c>
      <c r="F569" s="428" t="s">
        <v>1327</v>
      </c>
      <c r="G569" s="428" t="s">
        <v>1145</v>
      </c>
      <c r="H569" s="428" t="s">
        <v>1328</v>
      </c>
      <c r="I569" s="428" t="s">
        <v>821</v>
      </c>
      <c r="J569" s="428" t="s">
        <v>821</v>
      </c>
      <c r="K569" s="428" t="s">
        <v>821</v>
      </c>
      <c r="L569" s="428" t="s">
        <v>821</v>
      </c>
      <c r="M569" s="428" t="s">
        <v>821</v>
      </c>
      <c r="N569" s="428" t="s">
        <v>821</v>
      </c>
      <c r="O569" s="428" t="s">
        <v>821</v>
      </c>
      <c r="P569" s="428" t="s">
        <v>821</v>
      </c>
      <c r="Q569" s="428" t="s">
        <v>821</v>
      </c>
      <c r="R569" s="428" t="s">
        <v>821</v>
      </c>
      <c r="S569" s="431"/>
    </row>
    <row r="570" spans="1:19" ht="27.6">
      <c r="C570" s="428" t="s">
        <v>1146</v>
      </c>
      <c r="D570" s="428" t="s">
        <v>1147</v>
      </c>
      <c r="E570" s="428" t="s">
        <v>623</v>
      </c>
      <c r="F570" s="428" t="s">
        <v>1329</v>
      </c>
      <c r="G570" s="428" t="s">
        <v>1139</v>
      </c>
      <c r="H570" s="428" t="s">
        <v>1330</v>
      </c>
      <c r="I570" s="428" t="s">
        <v>821</v>
      </c>
      <c r="J570" s="428" t="s">
        <v>821</v>
      </c>
      <c r="K570" s="428" t="s">
        <v>821</v>
      </c>
      <c r="L570" s="428" t="s">
        <v>821</v>
      </c>
      <c r="M570" s="428" t="s">
        <v>821</v>
      </c>
      <c r="N570" s="428" t="s">
        <v>821</v>
      </c>
      <c r="O570" s="428" t="s">
        <v>821</v>
      </c>
      <c r="P570" s="428" t="s">
        <v>821</v>
      </c>
      <c r="Q570" s="428" t="s">
        <v>821</v>
      </c>
      <c r="R570" s="428" t="s">
        <v>821</v>
      </c>
      <c r="S570" s="431"/>
    </row>
    <row r="571" spans="1:19" ht="27.6">
      <c r="C571" s="428" t="s">
        <v>1148</v>
      </c>
      <c r="D571" s="428" t="s">
        <v>1149</v>
      </c>
      <c r="E571" s="428" t="s">
        <v>1017</v>
      </c>
      <c r="F571" s="428" t="s">
        <v>1331</v>
      </c>
      <c r="G571" s="428" t="s">
        <v>1150</v>
      </c>
      <c r="H571" s="428" t="s">
        <v>1332</v>
      </c>
      <c r="I571" s="428" t="s">
        <v>821</v>
      </c>
      <c r="J571" s="428" t="s">
        <v>821</v>
      </c>
      <c r="K571" s="428" t="s">
        <v>821</v>
      </c>
      <c r="L571" s="428" t="s">
        <v>821</v>
      </c>
      <c r="M571" s="428" t="s">
        <v>821</v>
      </c>
      <c r="N571" s="428" t="s">
        <v>821</v>
      </c>
      <c r="O571" s="428" t="s">
        <v>821</v>
      </c>
      <c r="P571" s="428" t="s">
        <v>821</v>
      </c>
      <c r="Q571" s="428" t="s">
        <v>821</v>
      </c>
      <c r="R571" s="428" t="s">
        <v>821</v>
      </c>
      <c r="S571" s="431"/>
    </row>
    <row r="572" spans="1:19" ht="27.6">
      <c r="C572" s="428" t="s">
        <v>740</v>
      </c>
      <c r="D572" s="428" t="s">
        <v>620</v>
      </c>
      <c r="E572" s="428" t="s">
        <v>619</v>
      </c>
      <c r="F572" s="428" t="s">
        <v>1334</v>
      </c>
      <c r="G572" s="428" t="s">
        <v>915</v>
      </c>
      <c r="H572" s="428" t="s">
        <v>1335</v>
      </c>
      <c r="I572" s="428" t="s">
        <v>821</v>
      </c>
      <c r="J572" s="428" t="s">
        <v>821</v>
      </c>
      <c r="K572" s="428" t="s">
        <v>821</v>
      </c>
      <c r="L572" s="428" t="s">
        <v>821</v>
      </c>
      <c r="M572" s="428" t="s">
        <v>821</v>
      </c>
      <c r="N572" s="428" t="s">
        <v>821</v>
      </c>
      <c r="O572" s="428" t="s">
        <v>821</v>
      </c>
      <c r="P572" s="428" t="s">
        <v>821</v>
      </c>
      <c r="Q572" s="428" t="s">
        <v>821</v>
      </c>
      <c r="R572" s="428" t="s">
        <v>821</v>
      </c>
      <c r="S572" s="431"/>
    </row>
    <row r="573" spans="1:19" ht="27.6">
      <c r="C573" s="428" t="s">
        <v>1151</v>
      </c>
      <c r="D573" s="428" t="s">
        <v>1152</v>
      </c>
      <c r="E573" s="428" t="s">
        <v>619</v>
      </c>
      <c r="F573" s="428" t="s">
        <v>1336</v>
      </c>
      <c r="G573" s="428" t="s">
        <v>1153</v>
      </c>
      <c r="H573" s="428" t="s">
        <v>1337</v>
      </c>
      <c r="I573" s="428" t="s">
        <v>821</v>
      </c>
      <c r="J573" s="428" t="s">
        <v>821</v>
      </c>
      <c r="K573" s="428" t="s">
        <v>821</v>
      </c>
      <c r="L573" s="428" t="s">
        <v>821</v>
      </c>
      <c r="M573" s="428" t="s">
        <v>821</v>
      </c>
      <c r="N573" s="428" t="s">
        <v>821</v>
      </c>
      <c r="O573" s="428" t="s">
        <v>821</v>
      </c>
      <c r="P573" s="428" t="s">
        <v>821</v>
      </c>
      <c r="Q573" s="428" t="s">
        <v>821</v>
      </c>
      <c r="R573" s="428" t="s">
        <v>821</v>
      </c>
      <c r="S573" s="431"/>
    </row>
    <row r="574" spans="1:19" ht="55.2">
      <c r="C574" s="428" t="s">
        <v>1338</v>
      </c>
      <c r="D574" s="428" t="s">
        <v>1339</v>
      </c>
      <c r="E574" s="428" t="s">
        <v>1105</v>
      </c>
      <c r="F574" s="428" t="s">
        <v>1340</v>
      </c>
      <c r="G574" s="428" t="s">
        <v>1341</v>
      </c>
      <c r="H574" s="428" t="s">
        <v>1342</v>
      </c>
      <c r="I574" s="428" t="s">
        <v>821</v>
      </c>
      <c r="J574" s="428" t="s">
        <v>821</v>
      </c>
      <c r="K574" s="428" t="s">
        <v>821</v>
      </c>
      <c r="L574" s="428" t="s">
        <v>821</v>
      </c>
      <c r="M574" s="428" t="s">
        <v>821</v>
      </c>
      <c r="N574" s="428" t="s">
        <v>821</v>
      </c>
      <c r="O574" s="428" t="s">
        <v>821</v>
      </c>
      <c r="P574" s="428" t="s">
        <v>821</v>
      </c>
      <c r="Q574" s="428" t="s">
        <v>821</v>
      </c>
      <c r="R574" s="428" t="s">
        <v>821</v>
      </c>
      <c r="S574" s="431"/>
    </row>
    <row r="575" spans="1:19" ht="55.2">
      <c r="C575" s="428" t="s">
        <v>1343</v>
      </c>
      <c r="D575" s="428" t="s">
        <v>1344</v>
      </c>
      <c r="E575" s="428" t="s">
        <v>1109</v>
      </c>
      <c r="F575" s="428" t="s">
        <v>1345</v>
      </c>
      <c r="G575" s="428" t="s">
        <v>1346</v>
      </c>
      <c r="H575" s="428" t="s">
        <v>1233</v>
      </c>
      <c r="I575" s="428" t="s">
        <v>821</v>
      </c>
      <c r="J575" s="428" t="s">
        <v>821</v>
      </c>
      <c r="K575" s="428" t="s">
        <v>821</v>
      </c>
      <c r="L575" s="428" t="s">
        <v>821</v>
      </c>
      <c r="M575" s="428" t="s">
        <v>821</v>
      </c>
      <c r="N575" s="428" t="s">
        <v>821</v>
      </c>
      <c r="O575" s="428" t="s">
        <v>821</v>
      </c>
      <c r="P575" s="428" t="s">
        <v>821</v>
      </c>
      <c r="Q575" s="428" t="s">
        <v>821</v>
      </c>
      <c r="R575" s="428" t="s">
        <v>821</v>
      </c>
      <c r="S575" s="431"/>
    </row>
    <row r="576" spans="1:19">
      <c r="G576" s="379"/>
    </row>
    <row r="577" spans="4:7">
      <c r="G577" s="379"/>
    </row>
    <row r="578" spans="4:7">
      <c r="G578" s="379"/>
    </row>
    <row r="585" spans="4:7">
      <c r="D585" s="606" t="s">
        <v>907</v>
      </c>
      <c r="E585" s="606"/>
      <c r="F585" s="606"/>
      <c r="G585" s="606"/>
    </row>
    <row r="586" spans="4:7">
      <c r="D586" s="606" t="s">
        <v>908</v>
      </c>
      <c r="E586" s="606"/>
      <c r="F586" s="606"/>
      <c r="G586" s="606"/>
    </row>
    <row r="587" spans="4:7">
      <c r="D587" s="606" t="s">
        <v>909</v>
      </c>
      <c r="E587" s="606"/>
      <c r="F587" s="606"/>
      <c r="G587" s="606"/>
    </row>
    <row r="588" spans="4:7">
      <c r="D588"/>
      <c r="E588"/>
      <c r="F588"/>
    </row>
    <row r="589" spans="4:7">
      <c r="D589"/>
      <c r="E589"/>
      <c r="F589"/>
    </row>
    <row r="590" spans="4:7">
      <c r="D590"/>
      <c r="E590"/>
      <c r="F590"/>
    </row>
    <row r="591" spans="4:7">
      <c r="D591"/>
      <c r="E591"/>
      <c r="F591"/>
    </row>
    <row r="592" spans="4:7">
      <c r="D592"/>
      <c r="E592"/>
      <c r="F592"/>
    </row>
    <row r="593" spans="4:7">
      <c r="D593"/>
      <c r="E593"/>
      <c r="F593"/>
    </row>
    <row r="594" spans="4:7">
      <c r="D594" s="606" t="s">
        <v>3187</v>
      </c>
      <c r="E594" s="606"/>
      <c r="F594" s="606"/>
      <c r="G594" s="606"/>
    </row>
    <row r="595" spans="4:7">
      <c r="D595" s="606" t="s">
        <v>3188</v>
      </c>
      <c r="E595" s="606"/>
      <c r="F595" s="606"/>
      <c r="G595" s="606"/>
    </row>
    <row r="596" spans="4:7">
      <c r="D596" s="606" t="s">
        <v>3189</v>
      </c>
      <c r="E596" s="606"/>
      <c r="F596" s="606"/>
      <c r="G596" s="606"/>
    </row>
  </sheetData>
  <mergeCells count="11">
    <mergeCell ref="D586:G586"/>
    <mergeCell ref="D587:G587"/>
    <mergeCell ref="D594:G594"/>
    <mergeCell ref="D595:G595"/>
    <mergeCell ref="D596:G596"/>
    <mergeCell ref="D585:G585"/>
    <mergeCell ref="A1:B2"/>
    <mergeCell ref="C1:D1"/>
    <mergeCell ref="E1:F1"/>
    <mergeCell ref="C2:D2"/>
    <mergeCell ref="E2:G2"/>
  </mergeCells>
  <pageMargins left="0.511811024" right="0.511811024" top="0.78740157499999996" bottom="0.78740157499999996" header="0.31496062000000002" footer="0.3149606200000000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5CEA3-F8B3-4B95-B1C9-EEFD30754FDA}">
  <dimension ref="A1:S207"/>
  <sheetViews>
    <sheetView topLeftCell="A187" zoomScale="110" zoomScaleNormal="110" workbookViewId="0">
      <selection activeCell="D196" sqref="D196:G207"/>
    </sheetView>
  </sheetViews>
  <sheetFormatPr defaultRowHeight="13.8"/>
  <cols>
    <col min="4" max="4" width="55.09765625" style="379" customWidth="1"/>
    <col min="6" max="6" width="8.796875" style="379"/>
    <col min="7" max="7" width="11.09765625" style="379" customWidth="1"/>
  </cols>
  <sheetData>
    <row r="1" spans="1:19" ht="33" customHeight="1">
      <c r="A1" s="688" t="s">
        <v>790</v>
      </c>
      <c r="B1" s="688"/>
      <c r="C1" s="608" t="s">
        <v>789</v>
      </c>
      <c r="D1" s="608"/>
      <c r="E1" s="594" t="s">
        <v>792</v>
      </c>
      <c r="F1" s="594"/>
      <c r="G1" s="378" t="s">
        <v>793</v>
      </c>
      <c r="H1" s="306">
        <f>BDI!L33</f>
        <v>0.21655431160823602</v>
      </c>
    </row>
    <row r="2" spans="1:19" ht="30.6" customHeight="1">
      <c r="A2" s="688"/>
      <c r="B2" s="688"/>
      <c r="C2" s="609" t="s">
        <v>791</v>
      </c>
      <c r="D2" s="609"/>
      <c r="E2" s="607" t="s">
        <v>803</v>
      </c>
      <c r="F2" s="607"/>
      <c r="G2" s="607"/>
      <c r="H2" s="338"/>
    </row>
    <row r="3" spans="1:19" ht="66">
      <c r="B3" s="413"/>
      <c r="C3" s="434"/>
      <c r="D3" s="316"/>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9" ht="41.4">
      <c r="A4" s="442">
        <v>1</v>
      </c>
      <c r="B4" s="443">
        <v>91944</v>
      </c>
      <c r="C4" s="443" t="s">
        <v>18</v>
      </c>
      <c r="D4" s="443" t="s">
        <v>336</v>
      </c>
      <c r="E4" s="443" t="s">
        <v>31</v>
      </c>
      <c r="F4" s="481" t="s">
        <v>604</v>
      </c>
      <c r="G4" s="481">
        <v>11.44</v>
      </c>
      <c r="H4" s="442"/>
      <c r="I4" s="442"/>
      <c r="J4" s="442"/>
    </row>
    <row r="5" spans="1:19" ht="27.6">
      <c r="A5" s="316"/>
      <c r="B5" s="316"/>
      <c r="C5" s="428" t="s">
        <v>821</v>
      </c>
      <c r="D5" s="428" t="s">
        <v>821</v>
      </c>
      <c r="E5" s="428" t="s">
        <v>821</v>
      </c>
      <c r="F5" s="428" t="s">
        <v>821</v>
      </c>
      <c r="G5" s="428" t="s">
        <v>821</v>
      </c>
      <c r="H5" s="428" t="s">
        <v>821</v>
      </c>
      <c r="I5" s="428" t="s">
        <v>2340</v>
      </c>
      <c r="J5" s="428" t="s">
        <v>2341</v>
      </c>
      <c r="K5" s="428" t="s">
        <v>971</v>
      </c>
      <c r="L5" s="428" t="s">
        <v>2342</v>
      </c>
      <c r="M5" s="428" t="s">
        <v>942</v>
      </c>
      <c r="N5" s="428" t="s">
        <v>943</v>
      </c>
      <c r="O5" s="428" t="s">
        <v>942</v>
      </c>
      <c r="P5" s="428" t="s">
        <v>943</v>
      </c>
      <c r="Q5" s="428" t="s">
        <v>942</v>
      </c>
      <c r="R5" s="428" t="s">
        <v>943</v>
      </c>
      <c r="S5" s="431">
        <v>0</v>
      </c>
    </row>
    <row r="6" spans="1:19" ht="27.6">
      <c r="A6" s="316"/>
      <c r="B6" s="316"/>
      <c r="C6" s="428" t="s">
        <v>2343</v>
      </c>
      <c r="D6" s="428" t="s">
        <v>2344</v>
      </c>
      <c r="E6" s="428" t="s">
        <v>775</v>
      </c>
      <c r="F6" s="428" t="s">
        <v>1061</v>
      </c>
      <c r="G6" s="428" t="s">
        <v>973</v>
      </c>
      <c r="H6" s="428" t="s">
        <v>973</v>
      </c>
      <c r="I6" s="428" t="s">
        <v>821</v>
      </c>
      <c r="J6" s="428" t="s">
        <v>821</v>
      </c>
      <c r="K6" s="428" t="s">
        <v>821</v>
      </c>
      <c r="L6" s="428" t="s">
        <v>821</v>
      </c>
      <c r="M6" s="428" t="s">
        <v>821</v>
      </c>
      <c r="N6" s="428" t="s">
        <v>821</v>
      </c>
      <c r="O6" s="428" t="s">
        <v>821</v>
      </c>
      <c r="P6" s="428" t="s">
        <v>821</v>
      </c>
      <c r="Q6" s="428" t="s">
        <v>821</v>
      </c>
      <c r="R6" s="428" t="s">
        <v>821</v>
      </c>
      <c r="S6" s="431"/>
    </row>
    <row r="7" spans="1:19" ht="27.6">
      <c r="A7" s="316"/>
      <c r="B7" s="316"/>
      <c r="C7" s="428" t="s">
        <v>661</v>
      </c>
      <c r="D7" s="428" t="s">
        <v>662</v>
      </c>
      <c r="E7" s="428" t="s">
        <v>619</v>
      </c>
      <c r="F7" s="428" t="s">
        <v>2345</v>
      </c>
      <c r="G7" s="428" t="s">
        <v>1950</v>
      </c>
      <c r="H7" s="428" t="s">
        <v>2346</v>
      </c>
      <c r="I7" s="428" t="s">
        <v>821</v>
      </c>
      <c r="J7" s="428" t="s">
        <v>821</v>
      </c>
      <c r="K7" s="428" t="s">
        <v>821</v>
      </c>
      <c r="L7" s="428" t="s">
        <v>821</v>
      </c>
      <c r="M7" s="428" t="s">
        <v>821</v>
      </c>
      <c r="N7" s="428" t="s">
        <v>821</v>
      </c>
      <c r="O7" s="428" t="s">
        <v>821</v>
      </c>
      <c r="P7" s="428" t="s">
        <v>821</v>
      </c>
      <c r="Q7" s="428" t="s">
        <v>821</v>
      </c>
      <c r="R7" s="428" t="s">
        <v>821</v>
      </c>
      <c r="S7" s="431"/>
    </row>
    <row r="8" spans="1:19" ht="27.6">
      <c r="A8" s="316"/>
      <c r="B8" s="316"/>
      <c r="C8" s="428" t="s">
        <v>659</v>
      </c>
      <c r="D8" s="428" t="s">
        <v>660</v>
      </c>
      <c r="E8" s="428" t="s">
        <v>619</v>
      </c>
      <c r="F8" s="428" t="s">
        <v>2345</v>
      </c>
      <c r="G8" s="428" t="s">
        <v>1952</v>
      </c>
      <c r="H8" s="428" t="s">
        <v>2347</v>
      </c>
      <c r="I8" s="428" t="s">
        <v>821</v>
      </c>
      <c r="J8" s="428" t="s">
        <v>821</v>
      </c>
      <c r="K8" s="428" t="s">
        <v>821</v>
      </c>
      <c r="L8" s="428" t="s">
        <v>821</v>
      </c>
      <c r="M8" s="428" t="s">
        <v>821</v>
      </c>
      <c r="N8" s="428" t="s">
        <v>821</v>
      </c>
      <c r="O8" s="428" t="s">
        <v>821</v>
      </c>
      <c r="P8" s="428" t="s">
        <v>821</v>
      </c>
      <c r="Q8" s="428" t="s">
        <v>821</v>
      </c>
      <c r="R8" s="428" t="s">
        <v>821</v>
      </c>
      <c r="S8" s="431"/>
    </row>
    <row r="9" spans="1:19" ht="27.6">
      <c r="A9" s="316"/>
      <c r="B9" s="316"/>
      <c r="C9" s="428" t="s">
        <v>2323</v>
      </c>
      <c r="D9" s="428" t="s">
        <v>2324</v>
      </c>
      <c r="E9" s="428" t="s">
        <v>1017</v>
      </c>
      <c r="F9" s="428" t="s">
        <v>1241</v>
      </c>
      <c r="G9" s="428" t="s">
        <v>2325</v>
      </c>
      <c r="H9" s="428" t="s">
        <v>2348</v>
      </c>
      <c r="I9" s="428" t="s">
        <v>821</v>
      </c>
      <c r="J9" s="428" t="s">
        <v>821</v>
      </c>
      <c r="K9" s="428" t="s">
        <v>821</v>
      </c>
      <c r="L9" s="428" t="s">
        <v>821</v>
      </c>
      <c r="M9" s="428" t="s">
        <v>821</v>
      </c>
      <c r="N9" s="428" t="s">
        <v>821</v>
      </c>
      <c r="O9" s="428" t="s">
        <v>821</v>
      </c>
      <c r="P9" s="428" t="s">
        <v>821</v>
      </c>
      <c r="Q9" s="428" t="s">
        <v>821</v>
      </c>
      <c r="R9" s="428" t="s">
        <v>821</v>
      </c>
      <c r="S9" s="431"/>
    </row>
    <row r="10" spans="1:19">
      <c r="A10" s="316"/>
      <c r="B10" s="316"/>
      <c r="C10" s="316"/>
      <c r="D10" s="475"/>
      <c r="E10" s="316"/>
      <c r="F10" s="316"/>
      <c r="G10" s="316"/>
      <c r="H10" s="316"/>
      <c r="I10" s="316"/>
      <c r="J10" s="316"/>
    </row>
    <row r="11" spans="1:19">
      <c r="A11" s="316"/>
      <c r="B11" s="316"/>
      <c r="C11" s="316"/>
      <c r="D11" s="475"/>
      <c r="E11" s="316"/>
      <c r="F11" s="316"/>
      <c r="G11" s="316"/>
      <c r="H11" s="316"/>
      <c r="I11" s="316"/>
      <c r="J11" s="316"/>
    </row>
    <row r="12" spans="1:19">
      <c r="A12" s="316"/>
      <c r="B12" s="316"/>
      <c r="C12" s="316"/>
      <c r="D12" s="475"/>
      <c r="E12" s="316"/>
      <c r="F12" s="316"/>
      <c r="G12" s="316"/>
      <c r="H12" s="316"/>
      <c r="I12" s="316"/>
      <c r="J12" s="316"/>
    </row>
    <row r="13" spans="1:19">
      <c r="A13" s="316"/>
      <c r="B13" s="316"/>
      <c r="C13" s="316"/>
      <c r="D13" s="475"/>
      <c r="E13" s="316"/>
      <c r="F13" s="316"/>
      <c r="G13" s="316"/>
      <c r="H13" s="316"/>
      <c r="I13" s="316"/>
      <c r="J13" s="316"/>
    </row>
    <row r="14" spans="1:19" ht="41.4">
      <c r="A14" s="442">
        <v>2</v>
      </c>
      <c r="B14" s="443">
        <v>91941</v>
      </c>
      <c r="C14" s="443" t="s">
        <v>18</v>
      </c>
      <c r="D14" s="443" t="s">
        <v>330</v>
      </c>
      <c r="E14" s="443" t="s">
        <v>31</v>
      </c>
      <c r="F14" s="481" t="s">
        <v>604</v>
      </c>
      <c r="G14" s="481">
        <v>8.2799999999999994</v>
      </c>
      <c r="H14" s="442"/>
      <c r="I14" s="442"/>
      <c r="J14" s="442"/>
    </row>
    <row r="15" spans="1:19" ht="27.6">
      <c r="A15" s="316"/>
      <c r="B15" s="316"/>
      <c r="C15" s="428" t="s">
        <v>821</v>
      </c>
      <c r="D15" s="428" t="s">
        <v>821</v>
      </c>
      <c r="E15" s="428" t="s">
        <v>821</v>
      </c>
      <c r="F15" s="428" t="s">
        <v>821</v>
      </c>
      <c r="G15" s="428" t="s">
        <v>821</v>
      </c>
      <c r="H15" s="428" t="s">
        <v>821</v>
      </c>
      <c r="I15" s="428" t="s">
        <v>2314</v>
      </c>
      <c r="J15" s="428" t="s">
        <v>2315</v>
      </c>
      <c r="K15" s="428" t="s">
        <v>2316</v>
      </c>
      <c r="L15" s="428" t="s">
        <v>2317</v>
      </c>
      <c r="M15" s="428" t="s">
        <v>942</v>
      </c>
      <c r="N15" s="428" t="s">
        <v>943</v>
      </c>
      <c r="O15" s="428" t="s">
        <v>942</v>
      </c>
      <c r="P15" s="428" t="s">
        <v>943</v>
      </c>
      <c r="Q15" s="428" t="s">
        <v>942</v>
      </c>
      <c r="R15" s="428" t="s">
        <v>943</v>
      </c>
      <c r="S15" s="431">
        <v>0</v>
      </c>
    </row>
    <row r="16" spans="1:19" ht="27.6">
      <c r="A16" s="316"/>
      <c r="B16" s="316"/>
      <c r="C16" s="428" t="s">
        <v>2318</v>
      </c>
      <c r="D16" s="428" t="s">
        <v>2319</v>
      </c>
      <c r="E16" s="428" t="s">
        <v>775</v>
      </c>
      <c r="F16" s="428" t="s">
        <v>1061</v>
      </c>
      <c r="G16" s="428" t="s">
        <v>2072</v>
      </c>
      <c r="H16" s="428" t="s">
        <v>2072</v>
      </c>
      <c r="I16" s="428" t="s">
        <v>821</v>
      </c>
      <c r="J16" s="428" t="s">
        <v>821</v>
      </c>
      <c r="K16" s="428" t="s">
        <v>821</v>
      </c>
      <c r="L16" s="428" t="s">
        <v>821</v>
      </c>
      <c r="M16" s="428" t="s">
        <v>821</v>
      </c>
      <c r="N16" s="428" t="s">
        <v>821</v>
      </c>
      <c r="O16" s="428" t="s">
        <v>821</v>
      </c>
      <c r="P16" s="428" t="s">
        <v>821</v>
      </c>
      <c r="Q16" s="428" t="s">
        <v>821</v>
      </c>
      <c r="R16" s="428" t="s">
        <v>821</v>
      </c>
      <c r="S16" s="431"/>
    </row>
    <row r="17" spans="1:19" ht="27.6">
      <c r="A17" s="316"/>
      <c r="B17" s="316"/>
      <c r="C17" s="428" t="s">
        <v>661</v>
      </c>
      <c r="D17" s="428" t="s">
        <v>662</v>
      </c>
      <c r="E17" s="428" t="s">
        <v>619</v>
      </c>
      <c r="F17" s="428" t="s">
        <v>2320</v>
      </c>
      <c r="G17" s="428" t="s">
        <v>1950</v>
      </c>
      <c r="H17" s="428" t="s">
        <v>2321</v>
      </c>
      <c r="I17" s="428" t="s">
        <v>821</v>
      </c>
      <c r="J17" s="428" t="s">
        <v>821</v>
      </c>
      <c r="K17" s="428" t="s">
        <v>821</v>
      </c>
      <c r="L17" s="428" t="s">
        <v>821</v>
      </c>
      <c r="M17" s="428" t="s">
        <v>821</v>
      </c>
      <c r="N17" s="428" t="s">
        <v>821</v>
      </c>
      <c r="O17" s="428" t="s">
        <v>821</v>
      </c>
      <c r="P17" s="428" t="s">
        <v>821</v>
      </c>
      <c r="Q17" s="428" t="s">
        <v>821</v>
      </c>
      <c r="R17" s="428" t="s">
        <v>821</v>
      </c>
      <c r="S17" s="431"/>
    </row>
    <row r="18" spans="1:19" ht="27.6">
      <c r="A18" s="316"/>
      <c r="B18" s="316"/>
      <c r="C18" s="428" t="s">
        <v>659</v>
      </c>
      <c r="D18" s="428" t="s">
        <v>660</v>
      </c>
      <c r="E18" s="428" t="s">
        <v>619</v>
      </c>
      <c r="F18" s="428" t="s">
        <v>2320</v>
      </c>
      <c r="G18" s="428" t="s">
        <v>1952</v>
      </c>
      <c r="H18" s="428" t="s">
        <v>2322</v>
      </c>
      <c r="I18" s="428" t="s">
        <v>821</v>
      </c>
      <c r="J18" s="428" t="s">
        <v>821</v>
      </c>
      <c r="K18" s="428" t="s">
        <v>821</v>
      </c>
      <c r="L18" s="428" t="s">
        <v>821</v>
      </c>
      <c r="M18" s="428" t="s">
        <v>821</v>
      </c>
      <c r="N18" s="428" t="s">
        <v>821</v>
      </c>
      <c r="O18" s="428" t="s">
        <v>821</v>
      </c>
      <c r="P18" s="428" t="s">
        <v>821</v>
      </c>
      <c r="Q18" s="428" t="s">
        <v>821</v>
      </c>
      <c r="R18" s="428" t="s">
        <v>821</v>
      </c>
      <c r="S18" s="431"/>
    </row>
    <row r="19" spans="1:19" ht="27.6">
      <c r="A19" s="316"/>
      <c r="B19" s="316"/>
      <c r="C19" s="428" t="s">
        <v>2323</v>
      </c>
      <c r="D19" s="428" t="s">
        <v>2324</v>
      </c>
      <c r="E19" s="428" t="s">
        <v>1017</v>
      </c>
      <c r="F19" s="428" t="s">
        <v>1236</v>
      </c>
      <c r="G19" s="428" t="s">
        <v>2325</v>
      </c>
      <c r="H19" s="428" t="s">
        <v>2326</v>
      </c>
      <c r="I19" s="428" t="s">
        <v>821</v>
      </c>
      <c r="J19" s="428" t="s">
        <v>821</v>
      </c>
      <c r="K19" s="428" t="s">
        <v>821</v>
      </c>
      <c r="L19" s="428" t="s">
        <v>821</v>
      </c>
      <c r="M19" s="428" t="s">
        <v>821</v>
      </c>
      <c r="N19" s="428" t="s">
        <v>821</v>
      </c>
      <c r="O19" s="428" t="s">
        <v>821</v>
      </c>
      <c r="P19" s="428" t="s">
        <v>821</v>
      </c>
      <c r="Q19" s="428" t="s">
        <v>821</v>
      </c>
      <c r="R19" s="428" t="s">
        <v>821</v>
      </c>
      <c r="S19" s="431"/>
    </row>
    <row r="20" spans="1:19">
      <c r="A20" s="316"/>
      <c r="B20" s="316"/>
      <c r="C20" s="316"/>
      <c r="D20" s="475"/>
      <c r="E20" s="316"/>
      <c r="F20" s="316"/>
      <c r="G20" s="316"/>
      <c r="H20" s="316"/>
      <c r="I20" s="316"/>
      <c r="J20" s="316"/>
      <c r="K20" s="316"/>
    </row>
    <row r="21" spans="1:19">
      <c r="A21" s="316"/>
      <c r="B21" s="316"/>
      <c r="C21" s="316"/>
      <c r="D21" s="475"/>
      <c r="E21" s="316"/>
      <c r="F21" s="316"/>
      <c r="G21" s="316"/>
      <c r="H21" s="316"/>
      <c r="I21" s="316"/>
      <c r="J21" s="316"/>
      <c r="K21" s="316"/>
    </row>
    <row r="22" spans="1:19">
      <c r="A22" s="316"/>
      <c r="B22" s="316"/>
      <c r="C22" s="316"/>
      <c r="D22" s="475"/>
      <c r="E22" s="316"/>
      <c r="F22" s="316"/>
      <c r="G22" s="316"/>
      <c r="H22" s="316"/>
      <c r="I22" s="316"/>
      <c r="J22" s="316"/>
      <c r="K22" s="316"/>
    </row>
    <row r="23" spans="1:19">
      <c r="A23" s="316"/>
      <c r="B23" s="316"/>
      <c r="C23" s="316"/>
      <c r="D23" s="475"/>
      <c r="E23" s="316"/>
      <c r="F23" s="316"/>
      <c r="G23" s="316"/>
      <c r="H23" s="316"/>
      <c r="I23" s="316"/>
      <c r="J23" s="316"/>
      <c r="K23" s="316"/>
    </row>
    <row r="24" spans="1:19">
      <c r="A24" s="316"/>
      <c r="B24" s="316"/>
      <c r="C24" s="316"/>
      <c r="D24" s="475"/>
      <c r="E24" s="316"/>
      <c r="F24" s="316"/>
      <c r="G24" s="316"/>
      <c r="H24" s="316"/>
      <c r="I24" s="316"/>
      <c r="J24" s="316"/>
      <c r="K24" s="316"/>
    </row>
    <row r="25" spans="1:19" ht="41.4">
      <c r="A25" s="442">
        <v>3</v>
      </c>
      <c r="B25" s="443">
        <v>91940</v>
      </c>
      <c r="C25" s="443" t="s">
        <v>18</v>
      </c>
      <c r="D25" s="443" t="s">
        <v>332</v>
      </c>
      <c r="E25" s="443" t="s">
        <v>31</v>
      </c>
      <c r="F25" s="481" t="s">
        <v>604</v>
      </c>
      <c r="G25" s="481">
        <v>12.15</v>
      </c>
      <c r="H25" s="442"/>
      <c r="I25" s="442"/>
      <c r="J25" s="442"/>
    </row>
    <row r="26" spans="1:19" ht="27.6">
      <c r="A26" s="316"/>
      <c r="B26" s="316"/>
      <c r="C26" s="428" t="s">
        <v>821</v>
      </c>
      <c r="D26" s="428" t="s">
        <v>821</v>
      </c>
      <c r="E26" s="428" t="s">
        <v>821</v>
      </c>
      <c r="F26" s="428" t="s">
        <v>821</v>
      </c>
      <c r="G26" s="428" t="s">
        <v>821</v>
      </c>
      <c r="H26" s="428" t="s">
        <v>821</v>
      </c>
      <c r="I26" s="428" t="s">
        <v>2327</v>
      </c>
      <c r="J26" s="428" t="s">
        <v>2328</v>
      </c>
      <c r="K26" s="428" t="s">
        <v>2329</v>
      </c>
      <c r="L26" s="428" t="s">
        <v>2330</v>
      </c>
      <c r="M26" s="428" t="s">
        <v>942</v>
      </c>
      <c r="N26" s="428" t="s">
        <v>943</v>
      </c>
      <c r="O26" s="428" t="s">
        <v>942</v>
      </c>
      <c r="P26" s="428" t="s">
        <v>943</v>
      </c>
      <c r="Q26" s="428" t="s">
        <v>942</v>
      </c>
      <c r="R26" s="428" t="s">
        <v>943</v>
      </c>
      <c r="S26" s="431">
        <v>0</v>
      </c>
    </row>
    <row r="27" spans="1:19" ht="27.6">
      <c r="A27" s="316"/>
      <c r="B27" s="316"/>
      <c r="C27" s="428" t="s">
        <v>2318</v>
      </c>
      <c r="D27" s="428" t="s">
        <v>2319</v>
      </c>
      <c r="E27" s="428" t="s">
        <v>775</v>
      </c>
      <c r="F27" s="428" t="s">
        <v>1061</v>
      </c>
      <c r="G27" s="428" t="s">
        <v>2072</v>
      </c>
      <c r="H27" s="428" t="s">
        <v>2072</v>
      </c>
      <c r="I27" s="428" t="s">
        <v>821</v>
      </c>
      <c r="J27" s="428" t="s">
        <v>821</v>
      </c>
      <c r="K27" s="428" t="s">
        <v>821</v>
      </c>
      <c r="L27" s="428" t="s">
        <v>821</v>
      </c>
      <c r="M27" s="428" t="s">
        <v>821</v>
      </c>
      <c r="N27" s="428" t="s">
        <v>821</v>
      </c>
      <c r="O27" s="428" t="s">
        <v>821</v>
      </c>
      <c r="P27" s="428" t="s">
        <v>821</v>
      </c>
      <c r="Q27" s="428" t="s">
        <v>821</v>
      </c>
      <c r="R27" s="428" t="s">
        <v>821</v>
      </c>
      <c r="S27" s="431"/>
    </row>
    <row r="28" spans="1:19" ht="27.6">
      <c r="A28" s="316"/>
      <c r="B28" s="316"/>
      <c r="C28" s="428" t="s">
        <v>661</v>
      </c>
      <c r="D28" s="428" t="s">
        <v>662</v>
      </c>
      <c r="E28" s="428" t="s">
        <v>619</v>
      </c>
      <c r="F28" s="428" t="s">
        <v>2331</v>
      </c>
      <c r="G28" s="428" t="s">
        <v>1950</v>
      </c>
      <c r="H28" s="428" t="s">
        <v>2332</v>
      </c>
      <c r="I28" s="428" t="s">
        <v>821</v>
      </c>
      <c r="J28" s="428" t="s">
        <v>821</v>
      </c>
      <c r="K28" s="428" t="s">
        <v>821</v>
      </c>
      <c r="L28" s="428" t="s">
        <v>821</v>
      </c>
      <c r="M28" s="428" t="s">
        <v>821</v>
      </c>
      <c r="N28" s="428" t="s">
        <v>821</v>
      </c>
      <c r="O28" s="428" t="s">
        <v>821</v>
      </c>
      <c r="P28" s="428" t="s">
        <v>821</v>
      </c>
      <c r="Q28" s="428" t="s">
        <v>821</v>
      </c>
      <c r="R28" s="428" t="s">
        <v>821</v>
      </c>
      <c r="S28" s="431"/>
    </row>
    <row r="29" spans="1:19" ht="27.6">
      <c r="A29" s="316"/>
      <c r="B29" s="316"/>
      <c r="C29" s="428" t="s">
        <v>659</v>
      </c>
      <c r="D29" s="428" t="s">
        <v>660</v>
      </c>
      <c r="E29" s="428" t="s">
        <v>619</v>
      </c>
      <c r="F29" s="428" t="s">
        <v>2331</v>
      </c>
      <c r="G29" s="428" t="s">
        <v>1952</v>
      </c>
      <c r="H29" s="428" t="s">
        <v>2333</v>
      </c>
      <c r="I29" s="428" t="s">
        <v>821</v>
      </c>
      <c r="J29" s="428" t="s">
        <v>821</v>
      </c>
      <c r="K29" s="428" t="s">
        <v>821</v>
      </c>
      <c r="L29" s="428" t="s">
        <v>821</v>
      </c>
      <c r="M29" s="428" t="s">
        <v>821</v>
      </c>
      <c r="N29" s="428" t="s">
        <v>821</v>
      </c>
      <c r="O29" s="428" t="s">
        <v>821</v>
      </c>
      <c r="P29" s="428" t="s">
        <v>821</v>
      </c>
      <c r="Q29" s="428" t="s">
        <v>821</v>
      </c>
      <c r="R29" s="428" t="s">
        <v>821</v>
      </c>
      <c r="S29" s="431"/>
    </row>
    <row r="30" spans="1:19" ht="27.6">
      <c r="A30" s="316"/>
      <c r="B30" s="316"/>
      <c r="C30" s="428" t="s">
        <v>2323</v>
      </c>
      <c r="D30" s="428" t="s">
        <v>2324</v>
      </c>
      <c r="E30" s="428" t="s">
        <v>1017</v>
      </c>
      <c r="F30" s="428" t="s">
        <v>1236</v>
      </c>
      <c r="G30" s="428" t="s">
        <v>2325</v>
      </c>
      <c r="H30" s="428" t="s">
        <v>2326</v>
      </c>
      <c r="I30" s="428" t="s">
        <v>821</v>
      </c>
      <c r="J30" s="428" t="s">
        <v>821</v>
      </c>
      <c r="K30" s="428" t="s">
        <v>821</v>
      </c>
      <c r="L30" s="428" t="s">
        <v>821</v>
      </c>
      <c r="M30" s="428" t="s">
        <v>821</v>
      </c>
      <c r="N30" s="428" t="s">
        <v>821</v>
      </c>
      <c r="O30" s="428" t="s">
        <v>821</v>
      </c>
      <c r="P30" s="428" t="s">
        <v>821</v>
      </c>
      <c r="Q30" s="428" t="s">
        <v>821</v>
      </c>
      <c r="R30" s="428" t="s">
        <v>821</v>
      </c>
      <c r="S30" s="431"/>
    </row>
    <row r="31" spans="1:19">
      <c r="A31" s="316"/>
      <c r="B31" s="316"/>
      <c r="C31" s="316"/>
      <c r="D31" s="475"/>
      <c r="E31" s="316"/>
      <c r="F31" s="316"/>
      <c r="G31" s="316"/>
      <c r="H31" s="316"/>
      <c r="I31" s="316"/>
      <c r="J31" s="316"/>
    </row>
    <row r="32" spans="1:19">
      <c r="A32" s="316"/>
      <c r="B32" s="316"/>
      <c r="C32" s="316"/>
      <c r="D32" s="475"/>
      <c r="E32" s="316"/>
      <c r="F32" s="316"/>
      <c r="G32" s="316"/>
      <c r="H32" s="316"/>
      <c r="I32" s="316"/>
      <c r="J32" s="316"/>
    </row>
    <row r="33" spans="1:19">
      <c r="A33" s="316"/>
      <c r="B33" s="316"/>
      <c r="C33" s="316"/>
      <c r="D33" s="475"/>
      <c r="E33" s="316"/>
      <c r="F33" s="316"/>
      <c r="G33" s="316"/>
      <c r="H33" s="316"/>
      <c r="I33" s="316"/>
      <c r="J33" s="316"/>
    </row>
    <row r="34" spans="1:19">
      <c r="A34" s="316"/>
      <c r="B34" s="316"/>
      <c r="C34" s="316"/>
      <c r="D34" s="475"/>
      <c r="E34" s="316"/>
      <c r="F34" s="316"/>
      <c r="G34" s="316"/>
      <c r="H34" s="316"/>
      <c r="I34" s="316"/>
      <c r="J34" s="316"/>
    </row>
    <row r="35" spans="1:19">
      <c r="A35" s="316"/>
      <c r="B35" s="316"/>
      <c r="C35" s="316"/>
      <c r="D35" s="475"/>
      <c r="E35" s="316"/>
      <c r="F35" s="316"/>
      <c r="G35" s="316"/>
      <c r="H35" s="316"/>
      <c r="I35" s="316"/>
      <c r="J35" s="316"/>
    </row>
    <row r="36" spans="1:19" ht="41.4">
      <c r="A36" s="442">
        <v>4</v>
      </c>
      <c r="B36" s="443">
        <v>91939</v>
      </c>
      <c r="C36" s="443" t="s">
        <v>18</v>
      </c>
      <c r="D36" s="443" t="s">
        <v>334</v>
      </c>
      <c r="E36" s="443" t="s">
        <v>31</v>
      </c>
      <c r="F36" s="481" t="s">
        <v>604</v>
      </c>
      <c r="G36" s="481">
        <v>22.47</v>
      </c>
      <c r="H36" s="442"/>
      <c r="I36" s="442"/>
      <c r="J36" s="442"/>
    </row>
    <row r="37" spans="1:19" ht="27.6">
      <c r="A37" s="316"/>
      <c r="B37" s="316"/>
      <c r="C37" s="428" t="s">
        <v>821</v>
      </c>
      <c r="D37" s="428" t="s">
        <v>821</v>
      </c>
      <c r="E37" s="428" t="s">
        <v>821</v>
      </c>
      <c r="F37" s="428" t="s">
        <v>821</v>
      </c>
      <c r="G37" s="428" t="s">
        <v>821</v>
      </c>
      <c r="H37" s="428" t="s">
        <v>821</v>
      </c>
      <c r="I37" s="428" t="s">
        <v>2334</v>
      </c>
      <c r="J37" s="428" t="s">
        <v>2335</v>
      </c>
      <c r="K37" s="428" t="s">
        <v>2336</v>
      </c>
      <c r="L37" s="428" t="s">
        <v>2337</v>
      </c>
      <c r="M37" s="428" t="s">
        <v>942</v>
      </c>
      <c r="N37" s="428" t="s">
        <v>943</v>
      </c>
      <c r="O37" s="428" t="s">
        <v>942</v>
      </c>
      <c r="P37" s="428" t="s">
        <v>943</v>
      </c>
      <c r="Q37" s="428" t="s">
        <v>942</v>
      </c>
      <c r="R37" s="428" t="s">
        <v>943</v>
      </c>
      <c r="S37" s="431">
        <v>0</v>
      </c>
    </row>
    <row r="38" spans="1:19" ht="27.6">
      <c r="A38" s="316"/>
      <c r="B38" s="316"/>
      <c r="C38" s="428" t="s">
        <v>2318</v>
      </c>
      <c r="D38" s="428" t="s">
        <v>2319</v>
      </c>
      <c r="E38" s="428" t="s">
        <v>775</v>
      </c>
      <c r="F38" s="428" t="s">
        <v>1061</v>
      </c>
      <c r="G38" s="428" t="s">
        <v>2072</v>
      </c>
      <c r="H38" s="428" t="s">
        <v>2072</v>
      </c>
      <c r="I38" s="428" t="s">
        <v>821</v>
      </c>
      <c r="J38" s="428" t="s">
        <v>821</v>
      </c>
      <c r="K38" s="428" t="s">
        <v>821</v>
      </c>
      <c r="L38" s="428" t="s">
        <v>821</v>
      </c>
      <c r="M38" s="428" t="s">
        <v>821</v>
      </c>
      <c r="N38" s="428" t="s">
        <v>821</v>
      </c>
      <c r="O38" s="428" t="s">
        <v>821</v>
      </c>
      <c r="P38" s="428" t="s">
        <v>821</v>
      </c>
      <c r="Q38" s="428" t="s">
        <v>821</v>
      </c>
      <c r="R38" s="428" t="s">
        <v>821</v>
      </c>
      <c r="S38" s="431"/>
    </row>
    <row r="39" spans="1:19" ht="27.6">
      <c r="A39" s="316"/>
      <c r="B39" s="316"/>
      <c r="C39" s="428" t="s">
        <v>661</v>
      </c>
      <c r="D39" s="428" t="s">
        <v>662</v>
      </c>
      <c r="E39" s="428" t="s">
        <v>619</v>
      </c>
      <c r="F39" s="428" t="s">
        <v>1568</v>
      </c>
      <c r="G39" s="428" t="s">
        <v>1950</v>
      </c>
      <c r="H39" s="428" t="s">
        <v>2338</v>
      </c>
      <c r="I39" s="428" t="s">
        <v>821</v>
      </c>
      <c r="J39" s="428" t="s">
        <v>821</v>
      </c>
      <c r="K39" s="428" t="s">
        <v>821</v>
      </c>
      <c r="L39" s="428" t="s">
        <v>821</v>
      </c>
      <c r="M39" s="428" t="s">
        <v>821</v>
      </c>
      <c r="N39" s="428" t="s">
        <v>821</v>
      </c>
      <c r="O39" s="428" t="s">
        <v>821</v>
      </c>
      <c r="P39" s="428" t="s">
        <v>821</v>
      </c>
      <c r="Q39" s="428" t="s">
        <v>821</v>
      </c>
      <c r="R39" s="428" t="s">
        <v>821</v>
      </c>
      <c r="S39" s="431"/>
    </row>
    <row r="40" spans="1:19" ht="27.6">
      <c r="A40" s="316"/>
      <c r="B40" s="316"/>
      <c r="C40" s="428" t="s">
        <v>659</v>
      </c>
      <c r="D40" s="428" t="s">
        <v>660</v>
      </c>
      <c r="E40" s="428" t="s">
        <v>619</v>
      </c>
      <c r="F40" s="428" t="s">
        <v>1568</v>
      </c>
      <c r="G40" s="428" t="s">
        <v>1952</v>
      </c>
      <c r="H40" s="428" t="s">
        <v>2339</v>
      </c>
      <c r="I40" s="428" t="s">
        <v>821</v>
      </c>
      <c r="J40" s="428" t="s">
        <v>821</v>
      </c>
      <c r="K40" s="428" t="s">
        <v>821</v>
      </c>
      <c r="L40" s="428" t="s">
        <v>821</v>
      </c>
      <c r="M40" s="428" t="s">
        <v>821</v>
      </c>
      <c r="N40" s="428" t="s">
        <v>821</v>
      </c>
      <c r="O40" s="428" t="s">
        <v>821</v>
      </c>
      <c r="P40" s="428" t="s">
        <v>821</v>
      </c>
      <c r="Q40" s="428" t="s">
        <v>821</v>
      </c>
      <c r="R40" s="428" t="s">
        <v>821</v>
      </c>
      <c r="S40" s="431"/>
    </row>
    <row r="41" spans="1:19" ht="27.6">
      <c r="A41" s="316"/>
      <c r="B41" s="316"/>
      <c r="C41" s="428" t="s">
        <v>2323</v>
      </c>
      <c r="D41" s="428" t="s">
        <v>2324</v>
      </c>
      <c r="E41" s="428" t="s">
        <v>1017</v>
      </c>
      <c r="F41" s="428" t="s">
        <v>1236</v>
      </c>
      <c r="G41" s="428" t="s">
        <v>2325</v>
      </c>
      <c r="H41" s="428" t="s">
        <v>2326</v>
      </c>
      <c r="I41" s="428" t="s">
        <v>821</v>
      </c>
      <c r="J41" s="428" t="s">
        <v>821</v>
      </c>
      <c r="K41" s="428" t="s">
        <v>821</v>
      </c>
      <c r="L41" s="428" t="s">
        <v>821</v>
      </c>
      <c r="M41" s="428" t="s">
        <v>821</v>
      </c>
      <c r="N41" s="428" t="s">
        <v>821</v>
      </c>
      <c r="O41" s="428" t="s">
        <v>821</v>
      </c>
      <c r="P41" s="428" t="s">
        <v>821</v>
      </c>
      <c r="Q41" s="428" t="s">
        <v>821</v>
      </c>
      <c r="R41" s="428" t="s">
        <v>821</v>
      </c>
      <c r="S41" s="431"/>
    </row>
    <row r="42" spans="1:19">
      <c r="A42" s="316"/>
      <c r="B42" s="316"/>
      <c r="C42" s="316"/>
      <c r="D42" s="475"/>
      <c r="E42" s="316"/>
      <c r="F42" s="316"/>
      <c r="G42" s="316"/>
      <c r="H42" s="316"/>
      <c r="I42" s="316"/>
      <c r="J42" s="316"/>
    </row>
    <row r="43" spans="1:19">
      <c r="A43" s="316"/>
      <c r="B43" s="316"/>
      <c r="C43" s="316"/>
      <c r="D43" s="475"/>
      <c r="E43" s="316"/>
      <c r="F43" s="316"/>
      <c r="G43" s="316"/>
      <c r="H43" s="316"/>
      <c r="I43" s="316"/>
      <c r="J43" s="316"/>
    </row>
    <row r="44" spans="1:19">
      <c r="A44" s="316"/>
      <c r="B44" s="316"/>
      <c r="C44" s="316"/>
      <c r="D44" s="475"/>
      <c r="E44" s="316"/>
      <c r="F44" s="316"/>
      <c r="G44" s="316"/>
      <c r="H44" s="316"/>
      <c r="I44" s="316"/>
      <c r="J44" s="316"/>
    </row>
    <row r="45" spans="1:19">
      <c r="A45" s="316"/>
      <c r="B45" s="316"/>
      <c r="C45" s="316"/>
      <c r="D45" s="475"/>
      <c r="E45" s="316"/>
      <c r="F45" s="316"/>
      <c r="G45" s="316"/>
      <c r="H45" s="316"/>
      <c r="I45" s="316"/>
      <c r="J45" s="316"/>
    </row>
    <row r="46" spans="1:19">
      <c r="A46" s="316"/>
      <c r="B46" s="316"/>
      <c r="C46" s="316"/>
      <c r="D46" s="475"/>
      <c r="E46" s="316"/>
      <c r="F46" s="316"/>
      <c r="G46" s="316"/>
      <c r="H46" s="316"/>
      <c r="I46" s="316"/>
      <c r="J46" s="316"/>
    </row>
    <row r="47" spans="1:19" ht="41.4">
      <c r="A47" s="442">
        <v>5</v>
      </c>
      <c r="B47" s="443">
        <v>95781</v>
      </c>
      <c r="C47" s="443" t="s">
        <v>18</v>
      </c>
      <c r="D47" s="443" t="s">
        <v>368</v>
      </c>
      <c r="E47" s="443" t="s">
        <v>31</v>
      </c>
      <c r="F47" s="481" t="s">
        <v>604</v>
      </c>
      <c r="G47" s="481">
        <v>29.75</v>
      </c>
      <c r="H47" s="442"/>
      <c r="I47" s="442"/>
      <c r="J47" s="442"/>
    </row>
    <row r="48" spans="1:19" ht="27.6">
      <c r="A48" s="316"/>
      <c r="B48" s="316"/>
      <c r="C48" s="428" t="s">
        <v>821</v>
      </c>
      <c r="D48" s="428" t="s">
        <v>821</v>
      </c>
      <c r="E48" s="428" t="s">
        <v>821</v>
      </c>
      <c r="F48" s="428" t="s">
        <v>821</v>
      </c>
      <c r="G48" s="428" t="s">
        <v>821</v>
      </c>
      <c r="H48" s="428" t="s">
        <v>821</v>
      </c>
      <c r="I48" s="428" t="s">
        <v>2451</v>
      </c>
      <c r="J48" s="428" t="s">
        <v>2452</v>
      </c>
      <c r="K48" s="428" t="s">
        <v>2453</v>
      </c>
      <c r="L48" s="428" t="s">
        <v>2454</v>
      </c>
      <c r="M48" s="428" t="s">
        <v>942</v>
      </c>
      <c r="N48" s="428" t="s">
        <v>943</v>
      </c>
      <c r="O48" s="428" t="s">
        <v>942</v>
      </c>
      <c r="P48" s="428" t="s">
        <v>943</v>
      </c>
      <c r="Q48" s="428" t="s">
        <v>942</v>
      </c>
      <c r="R48" s="428" t="s">
        <v>943</v>
      </c>
      <c r="S48" s="431">
        <v>0</v>
      </c>
    </row>
    <row r="49" spans="1:19" ht="27.6">
      <c r="A49" s="316"/>
      <c r="B49" s="316"/>
      <c r="C49" s="428" t="s">
        <v>2455</v>
      </c>
      <c r="D49" s="428" t="s">
        <v>2456</v>
      </c>
      <c r="E49" s="428" t="s">
        <v>775</v>
      </c>
      <c r="F49" s="428" t="s">
        <v>1061</v>
      </c>
      <c r="G49" s="428" t="s">
        <v>2457</v>
      </c>
      <c r="H49" s="428" t="s">
        <v>2457</v>
      </c>
      <c r="I49" s="428" t="s">
        <v>821</v>
      </c>
      <c r="J49" s="428" t="s">
        <v>821</v>
      </c>
      <c r="K49" s="428" t="s">
        <v>821</v>
      </c>
      <c r="L49" s="428" t="s">
        <v>821</v>
      </c>
      <c r="M49" s="428" t="s">
        <v>821</v>
      </c>
      <c r="N49" s="428" t="s">
        <v>821</v>
      </c>
      <c r="O49" s="428" t="s">
        <v>821</v>
      </c>
      <c r="P49" s="428" t="s">
        <v>821</v>
      </c>
      <c r="Q49" s="428" t="s">
        <v>821</v>
      </c>
      <c r="R49" s="428" t="s">
        <v>821</v>
      </c>
      <c r="S49" s="431"/>
    </row>
    <row r="50" spans="1:19" ht="41.4">
      <c r="A50" s="316"/>
      <c r="B50" s="316"/>
      <c r="C50" s="428" t="s">
        <v>709</v>
      </c>
      <c r="D50" s="428" t="s">
        <v>710</v>
      </c>
      <c r="E50" s="428" t="s">
        <v>775</v>
      </c>
      <c r="F50" s="428" t="s">
        <v>1687</v>
      </c>
      <c r="G50" s="428" t="s">
        <v>1831</v>
      </c>
      <c r="H50" s="428" t="s">
        <v>2089</v>
      </c>
      <c r="I50" s="428" t="s">
        <v>821</v>
      </c>
      <c r="J50" s="428" t="s">
        <v>821</v>
      </c>
      <c r="K50" s="428" t="s">
        <v>821</v>
      </c>
      <c r="L50" s="428" t="s">
        <v>821</v>
      </c>
      <c r="M50" s="428" t="s">
        <v>821</v>
      </c>
      <c r="N50" s="428" t="s">
        <v>821</v>
      </c>
      <c r="O50" s="428" t="s">
        <v>821</v>
      </c>
      <c r="P50" s="428" t="s">
        <v>821</v>
      </c>
      <c r="Q50" s="428" t="s">
        <v>821</v>
      </c>
      <c r="R50" s="428" t="s">
        <v>821</v>
      </c>
      <c r="S50" s="431"/>
    </row>
    <row r="51" spans="1:19" ht="27.6">
      <c r="A51" s="316"/>
      <c r="B51" s="316"/>
      <c r="C51" s="428" t="s">
        <v>661</v>
      </c>
      <c r="D51" s="428" t="s">
        <v>662</v>
      </c>
      <c r="E51" s="428" t="s">
        <v>619</v>
      </c>
      <c r="F51" s="428" t="s">
        <v>2458</v>
      </c>
      <c r="G51" s="428" t="s">
        <v>1950</v>
      </c>
      <c r="H51" s="428" t="s">
        <v>2459</v>
      </c>
      <c r="I51" s="428" t="s">
        <v>821</v>
      </c>
      <c r="J51" s="428" t="s">
        <v>821</v>
      </c>
      <c r="K51" s="428" t="s">
        <v>821</v>
      </c>
      <c r="L51" s="428" t="s">
        <v>821</v>
      </c>
      <c r="M51" s="428" t="s">
        <v>821</v>
      </c>
      <c r="N51" s="428" t="s">
        <v>821</v>
      </c>
      <c r="O51" s="428" t="s">
        <v>821</v>
      </c>
      <c r="P51" s="428" t="s">
        <v>821</v>
      </c>
      <c r="Q51" s="428" t="s">
        <v>821</v>
      </c>
      <c r="R51" s="428" t="s">
        <v>821</v>
      </c>
      <c r="S51" s="431"/>
    </row>
    <row r="52" spans="1:19" ht="27.6">
      <c r="A52" s="316"/>
      <c r="B52" s="316"/>
      <c r="C52" s="428" t="s">
        <v>659</v>
      </c>
      <c r="D52" s="428" t="s">
        <v>660</v>
      </c>
      <c r="E52" s="428" t="s">
        <v>619</v>
      </c>
      <c r="F52" s="428" t="s">
        <v>2458</v>
      </c>
      <c r="G52" s="428" t="s">
        <v>1952</v>
      </c>
      <c r="H52" s="428" t="s">
        <v>2460</v>
      </c>
      <c r="I52" s="428" t="s">
        <v>821</v>
      </c>
      <c r="J52" s="428" t="s">
        <v>821</v>
      </c>
      <c r="K52" s="428" t="s">
        <v>821</v>
      </c>
      <c r="L52" s="428" t="s">
        <v>821</v>
      </c>
      <c r="M52" s="428" t="s">
        <v>821</v>
      </c>
      <c r="N52" s="428" t="s">
        <v>821</v>
      </c>
      <c r="O52" s="428" t="s">
        <v>821</v>
      </c>
      <c r="P52" s="428" t="s">
        <v>821</v>
      </c>
      <c r="Q52" s="428" t="s">
        <v>821</v>
      </c>
      <c r="R52" s="428" t="s">
        <v>821</v>
      </c>
      <c r="S52" s="431"/>
    </row>
    <row r="53" spans="1:19">
      <c r="A53" s="316"/>
      <c r="B53" s="316"/>
      <c r="C53" s="316"/>
      <c r="D53" s="475"/>
      <c r="E53" s="316"/>
      <c r="F53" s="316"/>
      <c r="G53" s="316"/>
      <c r="H53" s="316"/>
      <c r="I53" s="316"/>
      <c r="J53" s="316"/>
    </row>
    <row r="54" spans="1:19">
      <c r="A54" s="316"/>
      <c r="B54" s="316"/>
      <c r="C54" s="316"/>
      <c r="D54" s="475"/>
      <c r="E54" s="316"/>
      <c r="F54" s="316"/>
      <c r="G54" s="316"/>
      <c r="H54" s="316"/>
      <c r="I54" s="316"/>
      <c r="J54" s="316"/>
    </row>
    <row r="55" spans="1:19">
      <c r="A55" s="316"/>
      <c r="B55" s="316"/>
      <c r="C55" s="316"/>
      <c r="D55" s="475"/>
      <c r="E55" s="316"/>
      <c r="F55" s="316"/>
      <c r="G55" s="316"/>
      <c r="H55" s="316"/>
      <c r="I55" s="316"/>
      <c r="J55" s="316"/>
    </row>
    <row r="56" spans="1:19">
      <c r="A56" s="316"/>
      <c r="B56" s="316"/>
      <c r="C56" s="316"/>
      <c r="D56" s="475"/>
      <c r="E56" s="316"/>
      <c r="F56" s="316"/>
      <c r="G56" s="316"/>
      <c r="H56" s="316"/>
      <c r="I56" s="316"/>
      <c r="J56" s="316"/>
    </row>
    <row r="57" spans="1:19">
      <c r="A57" s="316"/>
      <c r="B57" s="316"/>
      <c r="C57" s="316"/>
      <c r="D57" s="475"/>
      <c r="E57" s="316"/>
      <c r="F57" s="316"/>
      <c r="G57" s="316"/>
      <c r="H57" s="316"/>
      <c r="I57" s="316"/>
      <c r="J57" s="316"/>
    </row>
    <row r="58" spans="1:19" ht="27.6">
      <c r="A58" s="442">
        <v>6</v>
      </c>
      <c r="B58" s="443">
        <v>90444</v>
      </c>
      <c r="C58" s="443" t="s">
        <v>18</v>
      </c>
      <c r="D58" s="443" t="s">
        <v>239</v>
      </c>
      <c r="E58" s="443" t="s">
        <v>112</v>
      </c>
      <c r="F58" s="481" t="s">
        <v>604</v>
      </c>
      <c r="G58" s="481">
        <v>19.059999999999999</v>
      </c>
      <c r="H58" s="442"/>
      <c r="I58" s="442"/>
      <c r="J58" s="442"/>
    </row>
    <row r="59" spans="1:19" ht="27.6">
      <c r="A59" s="316"/>
      <c r="B59" s="316"/>
      <c r="C59" s="428" t="s">
        <v>821</v>
      </c>
      <c r="D59" s="428" t="s">
        <v>821</v>
      </c>
      <c r="E59" s="428" t="s">
        <v>821</v>
      </c>
      <c r="F59" s="428" t="s">
        <v>821</v>
      </c>
      <c r="G59" s="428" t="s">
        <v>821</v>
      </c>
      <c r="H59" s="428" t="s">
        <v>821</v>
      </c>
      <c r="I59" s="428" t="s">
        <v>2029</v>
      </c>
      <c r="J59" s="428" t="s">
        <v>2030</v>
      </c>
      <c r="K59" s="428" t="s">
        <v>1763</v>
      </c>
      <c r="L59" s="428" t="s">
        <v>2031</v>
      </c>
      <c r="M59" s="428" t="s">
        <v>1394</v>
      </c>
      <c r="N59" s="428" t="s">
        <v>2032</v>
      </c>
      <c r="O59" s="428" t="s">
        <v>942</v>
      </c>
      <c r="P59" s="428" t="s">
        <v>943</v>
      </c>
      <c r="Q59" s="428" t="s">
        <v>942</v>
      </c>
      <c r="R59" s="428" t="s">
        <v>943</v>
      </c>
      <c r="S59" s="431">
        <v>0</v>
      </c>
    </row>
    <row r="60" spans="1:19" ht="27.6">
      <c r="A60" s="316"/>
      <c r="B60" s="316"/>
      <c r="C60" s="428" t="s">
        <v>2033</v>
      </c>
      <c r="D60" s="428" t="s">
        <v>2034</v>
      </c>
      <c r="E60" s="428" t="s">
        <v>1105</v>
      </c>
      <c r="F60" s="428" t="s">
        <v>2035</v>
      </c>
      <c r="G60" s="428" t="s">
        <v>2036</v>
      </c>
      <c r="H60" s="428" t="s">
        <v>2037</v>
      </c>
      <c r="I60" s="428" t="s">
        <v>821</v>
      </c>
      <c r="J60" s="428" t="s">
        <v>821</v>
      </c>
      <c r="K60" s="428" t="s">
        <v>821</v>
      </c>
      <c r="L60" s="428" t="s">
        <v>821</v>
      </c>
      <c r="M60" s="428" t="s">
        <v>821</v>
      </c>
      <c r="N60" s="428" t="s">
        <v>821</v>
      </c>
      <c r="O60" s="428" t="s">
        <v>821</v>
      </c>
      <c r="P60" s="428" t="s">
        <v>821</v>
      </c>
      <c r="Q60" s="428" t="s">
        <v>821</v>
      </c>
      <c r="R60" s="428" t="s">
        <v>821</v>
      </c>
      <c r="S60" s="431"/>
    </row>
    <row r="61" spans="1:19" ht="27.6">
      <c r="A61" s="316"/>
      <c r="B61" s="316"/>
      <c r="C61" s="428" t="s">
        <v>2038</v>
      </c>
      <c r="D61" s="428" t="s">
        <v>2039</v>
      </c>
      <c r="E61" s="428" t="s">
        <v>1109</v>
      </c>
      <c r="F61" s="428" t="s">
        <v>2040</v>
      </c>
      <c r="G61" s="428" t="s">
        <v>2041</v>
      </c>
      <c r="H61" s="428" t="s">
        <v>2042</v>
      </c>
      <c r="I61" s="428" t="s">
        <v>821</v>
      </c>
      <c r="J61" s="428" t="s">
        <v>821</v>
      </c>
      <c r="K61" s="428" t="s">
        <v>821</v>
      </c>
      <c r="L61" s="428" t="s">
        <v>821</v>
      </c>
      <c r="M61" s="428" t="s">
        <v>821</v>
      </c>
      <c r="N61" s="428" t="s">
        <v>821</v>
      </c>
      <c r="O61" s="428" t="s">
        <v>821</v>
      </c>
      <c r="P61" s="428" t="s">
        <v>821</v>
      </c>
      <c r="Q61" s="428" t="s">
        <v>821</v>
      </c>
      <c r="R61" s="428" t="s">
        <v>821</v>
      </c>
      <c r="S61" s="431"/>
    </row>
    <row r="62" spans="1:19" ht="27.6">
      <c r="A62" s="316"/>
      <c r="B62" s="316"/>
      <c r="C62" s="428" t="s">
        <v>2043</v>
      </c>
      <c r="D62" s="428" t="s">
        <v>2044</v>
      </c>
      <c r="E62" s="428" t="s">
        <v>619</v>
      </c>
      <c r="F62" s="428" t="s">
        <v>2045</v>
      </c>
      <c r="G62" s="428" t="s">
        <v>2046</v>
      </c>
      <c r="H62" s="428" t="s">
        <v>1633</v>
      </c>
      <c r="I62" s="428" t="s">
        <v>821</v>
      </c>
      <c r="J62" s="428" t="s">
        <v>821</v>
      </c>
      <c r="K62" s="428" t="s">
        <v>821</v>
      </c>
      <c r="L62" s="428" t="s">
        <v>821</v>
      </c>
      <c r="M62" s="428" t="s">
        <v>821</v>
      </c>
      <c r="N62" s="428" t="s">
        <v>821</v>
      </c>
      <c r="O62" s="428" t="s">
        <v>821</v>
      </c>
      <c r="P62" s="428" t="s">
        <v>821</v>
      </c>
      <c r="Q62" s="428" t="s">
        <v>821</v>
      </c>
      <c r="R62" s="428" t="s">
        <v>821</v>
      </c>
      <c r="S62" s="431"/>
    </row>
    <row r="63" spans="1:19" ht="27.6">
      <c r="A63" s="316"/>
      <c r="B63" s="316"/>
      <c r="C63" s="428" t="s">
        <v>993</v>
      </c>
      <c r="D63" s="428" t="s">
        <v>773</v>
      </c>
      <c r="E63" s="428" t="s">
        <v>619</v>
      </c>
      <c r="F63" s="428" t="s">
        <v>2047</v>
      </c>
      <c r="G63" s="428" t="s">
        <v>995</v>
      </c>
      <c r="H63" s="428" t="s">
        <v>2048</v>
      </c>
      <c r="I63" s="428" t="s">
        <v>821</v>
      </c>
      <c r="J63" s="428" t="s">
        <v>821</v>
      </c>
      <c r="K63" s="428" t="s">
        <v>821</v>
      </c>
      <c r="L63" s="428" t="s">
        <v>821</v>
      </c>
      <c r="M63" s="428" t="s">
        <v>821</v>
      </c>
      <c r="N63" s="428" t="s">
        <v>821</v>
      </c>
      <c r="O63" s="428" t="s">
        <v>821</v>
      </c>
      <c r="P63" s="428" t="s">
        <v>821</v>
      </c>
      <c r="Q63" s="428" t="s">
        <v>821</v>
      </c>
      <c r="R63" s="428" t="s">
        <v>821</v>
      </c>
      <c r="S63" s="431"/>
    </row>
    <row r="64" spans="1:19">
      <c r="A64" s="316"/>
      <c r="B64" s="316"/>
      <c r="C64" s="316"/>
      <c r="D64" s="475"/>
      <c r="E64" s="316"/>
      <c r="F64" s="316"/>
      <c r="G64" s="316"/>
      <c r="H64" s="316"/>
      <c r="I64" s="316"/>
      <c r="J64" s="316"/>
    </row>
    <row r="65" spans="1:19">
      <c r="A65" s="316"/>
      <c r="B65" s="316"/>
      <c r="C65" s="316"/>
      <c r="D65" s="475"/>
      <c r="E65" s="316"/>
      <c r="F65" s="316"/>
      <c r="G65" s="316"/>
      <c r="H65" s="316"/>
      <c r="I65" s="316"/>
      <c r="J65" s="316"/>
    </row>
    <row r="66" spans="1:19">
      <c r="A66" s="316"/>
      <c r="B66" s="316"/>
      <c r="C66" s="316"/>
      <c r="D66" s="475"/>
      <c r="E66" s="316"/>
      <c r="F66" s="316"/>
      <c r="G66" s="316"/>
      <c r="H66" s="316"/>
      <c r="I66" s="316"/>
      <c r="J66" s="316"/>
    </row>
    <row r="67" spans="1:19">
      <c r="A67" s="316"/>
      <c r="B67" s="316"/>
      <c r="C67" s="316"/>
      <c r="D67" s="475"/>
      <c r="E67" s="316"/>
      <c r="F67" s="316"/>
      <c r="G67" s="316"/>
      <c r="H67" s="316"/>
      <c r="I67" s="316"/>
      <c r="J67" s="316"/>
    </row>
    <row r="68" spans="1:19">
      <c r="A68" s="316"/>
      <c r="B68" s="316"/>
      <c r="C68" s="316"/>
      <c r="D68" s="475"/>
      <c r="E68" s="316"/>
      <c r="F68" s="316"/>
      <c r="G68" s="316"/>
      <c r="H68" s="316"/>
      <c r="I68" s="316"/>
      <c r="J68" s="316"/>
    </row>
    <row r="69" spans="1:19" ht="27.6">
      <c r="A69" s="442">
        <v>7</v>
      </c>
      <c r="B69" s="443">
        <v>90447</v>
      </c>
      <c r="C69" s="443" t="s">
        <v>18</v>
      </c>
      <c r="D69" s="443" t="s">
        <v>241</v>
      </c>
      <c r="E69" s="443" t="s">
        <v>112</v>
      </c>
      <c r="F69" s="481" t="s">
        <v>604</v>
      </c>
      <c r="G69" s="481">
        <v>5.05</v>
      </c>
      <c r="H69" s="442"/>
      <c r="I69" s="442"/>
      <c r="J69" s="442"/>
    </row>
    <row r="70" spans="1:19" ht="27.6">
      <c r="A70" s="316"/>
      <c r="B70" s="316"/>
      <c r="C70" s="428" t="s">
        <v>821</v>
      </c>
      <c r="D70" s="428" t="s">
        <v>821</v>
      </c>
      <c r="E70" s="428" t="s">
        <v>821</v>
      </c>
      <c r="F70" s="428" t="s">
        <v>821</v>
      </c>
      <c r="G70" s="428" t="s">
        <v>821</v>
      </c>
      <c r="H70" s="428" t="s">
        <v>821</v>
      </c>
      <c r="I70" s="428" t="s">
        <v>2049</v>
      </c>
      <c r="J70" s="428" t="s">
        <v>2050</v>
      </c>
      <c r="K70" s="428" t="s">
        <v>2051</v>
      </c>
      <c r="L70" s="428" t="s">
        <v>2052</v>
      </c>
      <c r="M70" s="428" t="s">
        <v>942</v>
      </c>
      <c r="N70" s="428" t="s">
        <v>943</v>
      </c>
      <c r="O70" s="428" t="s">
        <v>942</v>
      </c>
      <c r="P70" s="428" t="s">
        <v>943</v>
      </c>
      <c r="Q70" s="428" t="s">
        <v>942</v>
      </c>
      <c r="R70" s="428" t="s">
        <v>943</v>
      </c>
      <c r="S70" s="431">
        <v>0</v>
      </c>
    </row>
    <row r="71" spans="1:19" ht="27.6">
      <c r="A71" s="316"/>
      <c r="B71" s="316"/>
      <c r="C71" s="428" t="s">
        <v>661</v>
      </c>
      <c r="D71" s="428" t="s">
        <v>662</v>
      </c>
      <c r="E71" s="428" t="s">
        <v>619</v>
      </c>
      <c r="F71" s="428" t="s">
        <v>1093</v>
      </c>
      <c r="G71" s="428" t="s">
        <v>1950</v>
      </c>
      <c r="H71" s="428" t="s">
        <v>2028</v>
      </c>
      <c r="I71" s="428" t="s">
        <v>821</v>
      </c>
      <c r="J71" s="428" t="s">
        <v>821</v>
      </c>
      <c r="K71" s="428" t="s">
        <v>821</v>
      </c>
      <c r="L71" s="428" t="s">
        <v>821</v>
      </c>
      <c r="M71" s="428" t="s">
        <v>821</v>
      </c>
      <c r="N71" s="428" t="s">
        <v>821</v>
      </c>
      <c r="O71" s="428" t="s">
        <v>821</v>
      </c>
      <c r="P71" s="428" t="s">
        <v>821</v>
      </c>
      <c r="Q71" s="428" t="s">
        <v>821</v>
      </c>
      <c r="R71" s="428" t="s">
        <v>821</v>
      </c>
      <c r="S71" s="431"/>
    </row>
    <row r="72" spans="1:19" ht="27.6">
      <c r="A72" s="316"/>
      <c r="B72" s="316"/>
      <c r="C72" s="428" t="s">
        <v>659</v>
      </c>
      <c r="D72" s="428" t="s">
        <v>660</v>
      </c>
      <c r="E72" s="428" t="s">
        <v>619</v>
      </c>
      <c r="F72" s="428" t="s">
        <v>2053</v>
      </c>
      <c r="G72" s="428" t="s">
        <v>1952</v>
      </c>
      <c r="H72" s="428" t="s">
        <v>2054</v>
      </c>
      <c r="I72" s="428" t="s">
        <v>821</v>
      </c>
      <c r="J72" s="428" t="s">
        <v>821</v>
      </c>
      <c r="K72" s="428" t="s">
        <v>821</v>
      </c>
      <c r="L72" s="428" t="s">
        <v>821</v>
      </c>
      <c r="M72" s="428" t="s">
        <v>821</v>
      </c>
      <c r="N72" s="428" t="s">
        <v>821</v>
      </c>
      <c r="O72" s="428" t="s">
        <v>821</v>
      </c>
      <c r="P72" s="428" t="s">
        <v>821</v>
      </c>
      <c r="Q72" s="428" t="s">
        <v>821</v>
      </c>
      <c r="R72" s="428" t="s">
        <v>821</v>
      </c>
      <c r="S72" s="431"/>
    </row>
    <row r="73" spans="1:19">
      <c r="A73" s="316"/>
      <c r="B73" s="316"/>
      <c r="C73" s="316"/>
      <c r="D73" s="475"/>
      <c r="E73" s="316"/>
      <c r="F73" s="316"/>
      <c r="G73" s="316"/>
      <c r="H73" s="316"/>
      <c r="I73" s="316"/>
      <c r="J73" s="316"/>
    </row>
    <row r="74" spans="1:19">
      <c r="A74" s="316"/>
      <c r="B74" s="316"/>
      <c r="C74" s="316"/>
      <c r="D74" s="475"/>
      <c r="E74" s="316"/>
      <c r="F74" s="316"/>
      <c r="G74" s="316"/>
      <c r="H74" s="316"/>
      <c r="I74" s="316"/>
      <c r="J74" s="316"/>
    </row>
    <row r="75" spans="1:19">
      <c r="A75" s="316"/>
      <c r="B75" s="316"/>
      <c r="C75" s="316"/>
      <c r="D75" s="475"/>
      <c r="E75" s="316"/>
      <c r="F75" s="316"/>
      <c r="G75" s="316"/>
      <c r="H75" s="316"/>
      <c r="I75" s="316"/>
      <c r="J75" s="316"/>
    </row>
    <row r="76" spans="1:19">
      <c r="A76" s="316"/>
      <c r="B76" s="316"/>
      <c r="C76" s="316"/>
      <c r="D76" s="475"/>
      <c r="E76" s="316"/>
      <c r="F76" s="316"/>
      <c r="G76" s="316"/>
      <c r="H76" s="316"/>
      <c r="I76" s="316"/>
      <c r="J76" s="316"/>
    </row>
    <row r="77" spans="1:19">
      <c r="A77" s="316"/>
      <c r="B77" s="316"/>
      <c r="C77" s="316"/>
      <c r="D77" s="475"/>
      <c r="E77" s="316"/>
      <c r="F77" s="316"/>
      <c r="G77" s="316"/>
      <c r="H77" s="316"/>
      <c r="I77" s="316"/>
      <c r="J77" s="316"/>
    </row>
    <row r="78" spans="1:19">
      <c r="A78" s="316"/>
      <c r="B78" s="316"/>
      <c r="C78" s="316"/>
      <c r="D78" s="475"/>
      <c r="E78" s="316"/>
      <c r="F78" s="316"/>
      <c r="G78" s="316"/>
      <c r="H78" s="316"/>
      <c r="I78" s="316"/>
      <c r="J78" s="316"/>
    </row>
    <row r="79" spans="1:19">
      <c r="A79" s="316"/>
      <c r="B79" s="316"/>
      <c r="C79" s="316"/>
      <c r="D79" s="475"/>
      <c r="E79" s="316"/>
      <c r="F79" s="316"/>
      <c r="G79" s="316"/>
      <c r="H79" s="316"/>
      <c r="I79" s="316"/>
      <c r="J79" s="316"/>
    </row>
    <row r="80" spans="1:19" ht="41.4">
      <c r="A80" s="442">
        <v>8</v>
      </c>
      <c r="B80" s="443">
        <v>91854</v>
      </c>
      <c r="C80" s="443" t="s">
        <v>18</v>
      </c>
      <c r="D80" s="443" t="s">
        <v>245</v>
      </c>
      <c r="E80" s="443" t="s">
        <v>112</v>
      </c>
      <c r="F80" s="481" t="s">
        <v>604</v>
      </c>
      <c r="G80" s="481">
        <v>7.75</v>
      </c>
      <c r="H80" s="442"/>
      <c r="I80" s="442"/>
      <c r="J80" s="442"/>
    </row>
    <row r="81" spans="1:19" ht="27.6">
      <c r="A81" s="316"/>
      <c r="B81" s="316"/>
      <c r="C81" s="428" t="s">
        <v>821</v>
      </c>
      <c r="D81" s="428" t="s">
        <v>821</v>
      </c>
      <c r="E81" s="428" t="s">
        <v>821</v>
      </c>
      <c r="F81" s="428" t="s">
        <v>821</v>
      </c>
      <c r="G81" s="428" t="s">
        <v>821</v>
      </c>
      <c r="H81" s="428" t="s">
        <v>821</v>
      </c>
      <c r="I81" s="428" t="s">
        <v>1033</v>
      </c>
      <c r="J81" s="428" t="s">
        <v>2065</v>
      </c>
      <c r="K81" s="428" t="s">
        <v>1759</v>
      </c>
      <c r="L81" s="428" t="s">
        <v>2066</v>
      </c>
      <c r="M81" s="428" t="s">
        <v>942</v>
      </c>
      <c r="N81" s="428" t="s">
        <v>943</v>
      </c>
      <c r="O81" s="428" t="s">
        <v>942</v>
      </c>
      <c r="P81" s="428" t="s">
        <v>943</v>
      </c>
      <c r="Q81" s="428" t="s">
        <v>942</v>
      </c>
      <c r="R81" s="428" t="s">
        <v>943</v>
      </c>
      <c r="S81" s="431">
        <v>0</v>
      </c>
    </row>
    <row r="82" spans="1:19" ht="27.6">
      <c r="A82" s="316"/>
      <c r="B82" s="316"/>
      <c r="C82" s="428" t="s">
        <v>2067</v>
      </c>
      <c r="D82" s="428" t="s">
        <v>2068</v>
      </c>
      <c r="E82" s="428" t="s">
        <v>781</v>
      </c>
      <c r="F82" s="428" t="s">
        <v>2069</v>
      </c>
      <c r="G82" s="428" t="s">
        <v>996</v>
      </c>
      <c r="H82" s="428" t="s">
        <v>2070</v>
      </c>
      <c r="I82" s="428" t="s">
        <v>821</v>
      </c>
      <c r="J82" s="428" t="s">
        <v>821</v>
      </c>
      <c r="K82" s="428" t="s">
        <v>821</v>
      </c>
      <c r="L82" s="428" t="s">
        <v>821</v>
      </c>
      <c r="M82" s="428" t="s">
        <v>821</v>
      </c>
      <c r="N82" s="428" t="s">
        <v>821</v>
      </c>
      <c r="O82" s="428" t="s">
        <v>821</v>
      </c>
      <c r="P82" s="428" t="s">
        <v>821</v>
      </c>
      <c r="Q82" s="428" t="s">
        <v>821</v>
      </c>
      <c r="R82" s="428" t="s">
        <v>821</v>
      </c>
      <c r="S82" s="431"/>
    </row>
    <row r="83" spans="1:19" ht="27.6">
      <c r="A83" s="316"/>
      <c r="B83" s="316"/>
      <c r="C83" s="428" t="s">
        <v>661</v>
      </c>
      <c r="D83" s="428" t="s">
        <v>662</v>
      </c>
      <c r="E83" s="428" t="s">
        <v>619</v>
      </c>
      <c r="F83" s="428" t="s">
        <v>2071</v>
      </c>
      <c r="G83" s="428" t="s">
        <v>1950</v>
      </c>
      <c r="H83" s="428" t="s">
        <v>2072</v>
      </c>
      <c r="I83" s="428" t="s">
        <v>821</v>
      </c>
      <c r="J83" s="428" t="s">
        <v>821</v>
      </c>
      <c r="K83" s="428" t="s">
        <v>821</v>
      </c>
      <c r="L83" s="428" t="s">
        <v>821</v>
      </c>
      <c r="M83" s="428" t="s">
        <v>821</v>
      </c>
      <c r="N83" s="428" t="s">
        <v>821</v>
      </c>
      <c r="O83" s="428" t="s">
        <v>821</v>
      </c>
      <c r="P83" s="428" t="s">
        <v>821</v>
      </c>
      <c r="Q83" s="428" t="s">
        <v>821</v>
      </c>
      <c r="R83" s="428" t="s">
        <v>821</v>
      </c>
      <c r="S83" s="431"/>
    </row>
    <row r="84" spans="1:19" ht="27.6">
      <c r="A84" s="316"/>
      <c r="B84" s="316"/>
      <c r="C84" s="428" t="s">
        <v>659</v>
      </c>
      <c r="D84" s="428" t="s">
        <v>660</v>
      </c>
      <c r="E84" s="428" t="s">
        <v>619</v>
      </c>
      <c r="F84" s="428" t="s">
        <v>2071</v>
      </c>
      <c r="G84" s="428" t="s">
        <v>1952</v>
      </c>
      <c r="H84" s="428" t="s">
        <v>2073</v>
      </c>
      <c r="I84" s="428" t="s">
        <v>821</v>
      </c>
      <c r="J84" s="428" t="s">
        <v>821</v>
      </c>
      <c r="K84" s="428" t="s">
        <v>821</v>
      </c>
      <c r="L84" s="428" t="s">
        <v>821</v>
      </c>
      <c r="M84" s="428" t="s">
        <v>821</v>
      </c>
      <c r="N84" s="428" t="s">
        <v>821</v>
      </c>
      <c r="O84" s="428" t="s">
        <v>821</v>
      </c>
      <c r="P84" s="428" t="s">
        <v>821</v>
      </c>
      <c r="Q84" s="428" t="s">
        <v>821</v>
      </c>
      <c r="R84" s="428" t="s">
        <v>821</v>
      </c>
      <c r="S84" s="431"/>
    </row>
    <row r="85" spans="1:19">
      <c r="A85" s="316"/>
      <c r="B85" s="316"/>
      <c r="C85" s="316"/>
      <c r="D85" s="475"/>
      <c r="E85" s="316"/>
      <c r="F85" s="316"/>
      <c r="G85" s="316"/>
      <c r="H85" s="316"/>
      <c r="I85" s="316"/>
      <c r="J85" s="316"/>
    </row>
    <row r="86" spans="1:19">
      <c r="A86" s="316"/>
      <c r="B86" s="316"/>
      <c r="C86" s="316"/>
      <c r="D86" s="475"/>
      <c r="E86" s="316"/>
      <c r="F86" s="316"/>
      <c r="G86" s="316"/>
      <c r="H86" s="316"/>
      <c r="I86" s="316"/>
      <c r="J86" s="316"/>
    </row>
    <row r="87" spans="1:19">
      <c r="A87" s="316"/>
      <c r="B87" s="316"/>
      <c r="C87" s="316"/>
      <c r="D87" s="475"/>
      <c r="E87" s="316"/>
      <c r="F87" s="316"/>
      <c r="G87" s="316"/>
      <c r="H87" s="316"/>
      <c r="I87" s="316"/>
      <c r="J87" s="316"/>
    </row>
    <row r="88" spans="1:19">
      <c r="A88" s="316"/>
      <c r="B88" s="316"/>
      <c r="C88" s="316"/>
      <c r="D88" s="475"/>
      <c r="E88" s="316"/>
      <c r="F88" s="316"/>
      <c r="G88" s="316"/>
      <c r="H88" s="316"/>
      <c r="I88" s="316"/>
      <c r="J88" s="316"/>
    </row>
    <row r="89" spans="1:19">
      <c r="A89" s="316"/>
      <c r="B89" s="316"/>
      <c r="C89" s="316"/>
      <c r="D89" s="475"/>
      <c r="E89" s="316"/>
      <c r="F89" s="316"/>
      <c r="G89" s="316"/>
      <c r="H89" s="316"/>
      <c r="I89" s="316"/>
      <c r="J89" s="316"/>
    </row>
    <row r="90" spans="1:19">
      <c r="A90" s="316"/>
      <c r="B90" s="316"/>
      <c r="C90" s="316"/>
      <c r="D90" s="475"/>
      <c r="E90" s="316"/>
      <c r="F90" s="316"/>
      <c r="G90" s="316"/>
      <c r="H90" s="316"/>
      <c r="I90" s="316"/>
      <c r="J90" s="316"/>
    </row>
    <row r="91" spans="1:19" s="316" customFormat="1" ht="41.4">
      <c r="A91" s="442">
        <v>9</v>
      </c>
      <c r="B91" s="442">
        <v>91871</v>
      </c>
      <c r="C91" s="442" t="s">
        <v>18</v>
      </c>
      <c r="D91" s="443" t="s">
        <v>247</v>
      </c>
      <c r="E91" s="442" t="s">
        <v>112</v>
      </c>
      <c r="F91" s="481" t="s">
        <v>604</v>
      </c>
      <c r="G91" s="481">
        <v>10.8</v>
      </c>
      <c r="H91" s="442"/>
      <c r="I91" s="442"/>
      <c r="J91" s="442"/>
    </row>
    <row r="92" spans="1:19" s="436" customFormat="1" ht="27.6">
      <c r="A92" s="316"/>
      <c r="B92" s="316"/>
      <c r="C92" s="428" t="s">
        <v>821</v>
      </c>
      <c r="D92" s="428" t="s">
        <v>821</v>
      </c>
      <c r="E92" s="428" t="s">
        <v>821</v>
      </c>
      <c r="F92" s="428" t="s">
        <v>821</v>
      </c>
      <c r="G92" s="428" t="s">
        <v>821</v>
      </c>
      <c r="H92" s="428" t="s">
        <v>821</v>
      </c>
      <c r="I92" s="428" t="s">
        <v>2074</v>
      </c>
      <c r="J92" s="428" t="s">
        <v>2075</v>
      </c>
      <c r="K92" s="428" t="s">
        <v>2076</v>
      </c>
      <c r="L92" s="428" t="s">
        <v>2077</v>
      </c>
      <c r="M92" s="428" t="s">
        <v>942</v>
      </c>
      <c r="N92" s="428" t="s">
        <v>943</v>
      </c>
      <c r="O92" s="428" t="s">
        <v>942</v>
      </c>
      <c r="P92" s="428" t="s">
        <v>943</v>
      </c>
      <c r="Q92" s="428" t="s">
        <v>942</v>
      </c>
      <c r="R92" s="428" t="s">
        <v>943</v>
      </c>
      <c r="S92" s="431">
        <v>0</v>
      </c>
    </row>
    <row r="93" spans="1:19" s="436" customFormat="1" ht="27.6">
      <c r="A93" s="316"/>
      <c r="B93" s="316"/>
      <c r="C93" s="428" t="s">
        <v>2078</v>
      </c>
      <c r="D93" s="428" t="s">
        <v>2079</v>
      </c>
      <c r="E93" s="428" t="s">
        <v>781</v>
      </c>
      <c r="F93" s="428" t="s">
        <v>2069</v>
      </c>
      <c r="G93" s="428" t="s">
        <v>989</v>
      </c>
      <c r="H93" s="428" t="s">
        <v>2080</v>
      </c>
      <c r="I93" s="428" t="s">
        <v>821</v>
      </c>
      <c r="J93" s="428" t="s">
        <v>821</v>
      </c>
      <c r="K93" s="428" t="s">
        <v>821</v>
      </c>
      <c r="L93" s="428" t="s">
        <v>821</v>
      </c>
      <c r="M93" s="428" t="s">
        <v>821</v>
      </c>
      <c r="N93" s="428" t="s">
        <v>821</v>
      </c>
      <c r="O93" s="428" t="s">
        <v>821</v>
      </c>
      <c r="P93" s="428" t="s">
        <v>821</v>
      </c>
      <c r="Q93" s="428" t="s">
        <v>821</v>
      </c>
      <c r="R93" s="428" t="s">
        <v>821</v>
      </c>
      <c r="S93" s="431"/>
    </row>
    <row r="94" spans="1:19" s="436" customFormat="1" ht="27.6">
      <c r="A94" s="316"/>
      <c r="B94" s="316"/>
      <c r="C94" s="428" t="s">
        <v>661</v>
      </c>
      <c r="D94" s="428" t="s">
        <v>662</v>
      </c>
      <c r="E94" s="428" t="s">
        <v>619</v>
      </c>
      <c r="F94" s="428" t="s">
        <v>1452</v>
      </c>
      <c r="G94" s="428" t="s">
        <v>1950</v>
      </c>
      <c r="H94" s="428" t="s">
        <v>2081</v>
      </c>
      <c r="I94" s="428" t="s">
        <v>821</v>
      </c>
      <c r="J94" s="428" t="s">
        <v>821</v>
      </c>
      <c r="K94" s="428" t="s">
        <v>821</v>
      </c>
      <c r="L94" s="428" t="s">
        <v>821</v>
      </c>
      <c r="M94" s="428" t="s">
        <v>821</v>
      </c>
      <c r="N94" s="428" t="s">
        <v>821</v>
      </c>
      <c r="O94" s="428" t="s">
        <v>821</v>
      </c>
      <c r="P94" s="428" t="s">
        <v>821</v>
      </c>
      <c r="Q94" s="428" t="s">
        <v>821</v>
      </c>
      <c r="R94" s="428" t="s">
        <v>821</v>
      </c>
      <c r="S94" s="431"/>
    </row>
    <row r="95" spans="1:19" s="436" customFormat="1" ht="27.6">
      <c r="A95" s="316"/>
      <c r="B95" s="316"/>
      <c r="C95" s="428" t="s">
        <v>659</v>
      </c>
      <c r="D95" s="428" t="s">
        <v>660</v>
      </c>
      <c r="E95" s="428" t="s">
        <v>619</v>
      </c>
      <c r="F95" s="428" t="s">
        <v>1452</v>
      </c>
      <c r="G95" s="428" t="s">
        <v>1952</v>
      </c>
      <c r="H95" s="428" t="s">
        <v>1651</v>
      </c>
      <c r="I95" s="428" t="s">
        <v>821</v>
      </c>
      <c r="J95" s="428" t="s">
        <v>821</v>
      </c>
      <c r="K95" s="428" t="s">
        <v>821</v>
      </c>
      <c r="L95" s="428" t="s">
        <v>821</v>
      </c>
      <c r="M95" s="428" t="s">
        <v>821</v>
      </c>
      <c r="N95" s="428" t="s">
        <v>821</v>
      </c>
      <c r="O95" s="428" t="s">
        <v>821</v>
      </c>
      <c r="P95" s="428" t="s">
        <v>821</v>
      </c>
      <c r="Q95" s="428" t="s">
        <v>821</v>
      </c>
      <c r="R95" s="428" t="s">
        <v>821</v>
      </c>
      <c r="S95" s="431"/>
    </row>
    <row r="96" spans="1:19" s="436" customFormat="1">
      <c r="A96" s="316"/>
      <c r="B96" s="316"/>
      <c r="C96" s="316"/>
      <c r="D96" s="475"/>
      <c r="E96" s="316"/>
      <c r="F96" s="316"/>
      <c r="G96" s="316"/>
      <c r="H96" s="316"/>
      <c r="I96" s="316"/>
      <c r="J96" s="316"/>
    </row>
    <row r="97" spans="1:19" s="436" customFormat="1">
      <c r="A97" s="316"/>
      <c r="B97" s="316"/>
      <c r="C97" s="316"/>
      <c r="D97" s="475"/>
      <c r="E97" s="316"/>
      <c r="F97" s="316"/>
      <c r="G97" s="316"/>
      <c r="H97" s="316"/>
      <c r="I97" s="316"/>
      <c r="J97" s="316"/>
    </row>
    <row r="98" spans="1:19" s="436" customFormat="1">
      <c r="A98" s="316"/>
      <c r="B98" s="316"/>
      <c r="C98" s="316"/>
      <c r="D98" s="475"/>
      <c r="E98" s="316"/>
      <c r="F98" s="316"/>
      <c r="G98" s="316"/>
      <c r="H98" s="316"/>
      <c r="I98" s="316"/>
      <c r="J98" s="316"/>
    </row>
    <row r="99" spans="1:19" s="436" customFormat="1">
      <c r="A99" s="316"/>
      <c r="B99" s="316"/>
      <c r="C99" s="316"/>
      <c r="D99" s="475"/>
      <c r="E99" s="316"/>
      <c r="F99" s="316"/>
      <c r="G99" s="316"/>
      <c r="H99" s="316"/>
      <c r="I99" s="316"/>
      <c r="J99" s="316"/>
    </row>
    <row r="100" spans="1:19" s="436" customFormat="1">
      <c r="A100" s="316"/>
      <c r="B100" s="316"/>
      <c r="C100" s="316"/>
      <c r="D100" s="475"/>
      <c r="E100" s="316"/>
      <c r="F100" s="316"/>
      <c r="G100" s="316"/>
      <c r="H100" s="316"/>
      <c r="I100" s="316"/>
      <c r="J100" s="316"/>
    </row>
    <row r="101" spans="1:19" s="436" customFormat="1">
      <c r="A101" s="316"/>
      <c r="B101" s="316"/>
      <c r="C101" s="316"/>
      <c r="D101" s="475"/>
      <c r="E101" s="316"/>
      <c r="F101" s="316"/>
      <c r="G101" s="316"/>
      <c r="H101" s="316"/>
      <c r="I101" s="316"/>
      <c r="J101" s="316"/>
    </row>
    <row r="102" spans="1:19" ht="41.4">
      <c r="A102" s="442">
        <v>10</v>
      </c>
      <c r="B102" s="443">
        <v>91835</v>
      </c>
      <c r="C102" s="443" t="s">
        <v>18</v>
      </c>
      <c r="D102" s="443" t="s">
        <v>350</v>
      </c>
      <c r="E102" s="443" t="s">
        <v>112</v>
      </c>
      <c r="F102" s="481" t="s">
        <v>604</v>
      </c>
      <c r="G102" s="481">
        <v>9.34</v>
      </c>
      <c r="H102" s="442"/>
      <c r="I102" s="442"/>
      <c r="J102" s="442"/>
    </row>
    <row r="103" spans="1:19" ht="27.6">
      <c r="A103" s="316"/>
      <c r="B103" s="316"/>
      <c r="C103" s="428" t="s">
        <v>821</v>
      </c>
      <c r="D103" s="428" t="s">
        <v>821</v>
      </c>
      <c r="E103" s="428" t="s">
        <v>821</v>
      </c>
      <c r="F103" s="428" t="s">
        <v>821</v>
      </c>
      <c r="G103" s="428" t="s">
        <v>821</v>
      </c>
      <c r="H103" s="428" t="s">
        <v>821</v>
      </c>
      <c r="I103" s="428" t="s">
        <v>2262</v>
      </c>
      <c r="J103" s="428" t="s">
        <v>2379</v>
      </c>
      <c r="K103" s="428" t="s">
        <v>1007</v>
      </c>
      <c r="L103" s="428" t="s">
        <v>2380</v>
      </c>
      <c r="M103" s="428" t="s">
        <v>942</v>
      </c>
      <c r="N103" s="428" t="s">
        <v>943</v>
      </c>
      <c r="O103" s="428" t="s">
        <v>942</v>
      </c>
      <c r="P103" s="428" t="s">
        <v>943</v>
      </c>
      <c r="Q103" s="428" t="s">
        <v>942</v>
      </c>
      <c r="R103" s="428" t="s">
        <v>943</v>
      </c>
      <c r="S103" s="431">
        <v>0</v>
      </c>
    </row>
    <row r="104" spans="1:19" ht="27.6">
      <c r="A104" s="316"/>
      <c r="B104" s="316"/>
      <c r="C104" s="428" t="s">
        <v>2381</v>
      </c>
      <c r="D104" s="428" t="s">
        <v>2382</v>
      </c>
      <c r="E104" s="428" t="s">
        <v>781</v>
      </c>
      <c r="F104" s="428" t="s">
        <v>2024</v>
      </c>
      <c r="G104" s="428" t="s">
        <v>2383</v>
      </c>
      <c r="H104" s="428" t="s">
        <v>2384</v>
      </c>
      <c r="I104" s="428" t="s">
        <v>821</v>
      </c>
      <c r="J104" s="428" t="s">
        <v>821</v>
      </c>
      <c r="K104" s="428" t="s">
        <v>821</v>
      </c>
      <c r="L104" s="428" t="s">
        <v>821</v>
      </c>
      <c r="M104" s="428" t="s">
        <v>821</v>
      </c>
      <c r="N104" s="428" t="s">
        <v>821</v>
      </c>
      <c r="O104" s="428" t="s">
        <v>821</v>
      </c>
      <c r="P104" s="428" t="s">
        <v>821</v>
      </c>
      <c r="Q104" s="428" t="s">
        <v>821</v>
      </c>
      <c r="R104" s="428" t="s">
        <v>821</v>
      </c>
      <c r="S104" s="431"/>
    </row>
    <row r="105" spans="1:19" ht="27.6">
      <c r="A105" s="316"/>
      <c r="B105" s="316"/>
      <c r="C105" s="428" t="s">
        <v>661</v>
      </c>
      <c r="D105" s="428" t="s">
        <v>662</v>
      </c>
      <c r="E105" s="428" t="s">
        <v>619</v>
      </c>
      <c r="F105" s="428" t="s">
        <v>1598</v>
      </c>
      <c r="G105" s="428" t="s">
        <v>1950</v>
      </c>
      <c r="H105" s="428" t="s">
        <v>1951</v>
      </c>
      <c r="I105" s="428" t="s">
        <v>821</v>
      </c>
      <c r="J105" s="428" t="s">
        <v>821</v>
      </c>
      <c r="K105" s="428" t="s">
        <v>821</v>
      </c>
      <c r="L105" s="428" t="s">
        <v>821</v>
      </c>
      <c r="M105" s="428" t="s">
        <v>821</v>
      </c>
      <c r="N105" s="428" t="s">
        <v>821</v>
      </c>
      <c r="O105" s="428" t="s">
        <v>821</v>
      </c>
      <c r="P105" s="428" t="s">
        <v>821</v>
      </c>
      <c r="Q105" s="428" t="s">
        <v>821</v>
      </c>
      <c r="R105" s="428" t="s">
        <v>821</v>
      </c>
      <c r="S105" s="431"/>
    </row>
    <row r="106" spans="1:19" ht="27.6">
      <c r="A106" s="316"/>
      <c r="B106" s="316"/>
      <c r="C106" s="428" t="s">
        <v>659</v>
      </c>
      <c r="D106" s="428" t="s">
        <v>660</v>
      </c>
      <c r="E106" s="428" t="s">
        <v>619</v>
      </c>
      <c r="F106" s="428" t="s">
        <v>1598</v>
      </c>
      <c r="G106" s="428" t="s">
        <v>1952</v>
      </c>
      <c r="H106" s="428" t="s">
        <v>1953</v>
      </c>
      <c r="I106" s="428" t="s">
        <v>821</v>
      </c>
      <c r="J106" s="428" t="s">
        <v>821</v>
      </c>
      <c r="K106" s="428" t="s">
        <v>821</v>
      </c>
      <c r="L106" s="428" t="s">
        <v>821</v>
      </c>
      <c r="M106" s="428" t="s">
        <v>821</v>
      </c>
      <c r="N106" s="428" t="s">
        <v>821</v>
      </c>
      <c r="O106" s="428" t="s">
        <v>821</v>
      </c>
      <c r="P106" s="428" t="s">
        <v>821</v>
      </c>
      <c r="Q106" s="428" t="s">
        <v>821</v>
      </c>
      <c r="R106" s="428" t="s">
        <v>821</v>
      </c>
      <c r="S106" s="431"/>
    </row>
    <row r="107" spans="1:19" ht="55.2">
      <c r="A107" s="316"/>
      <c r="B107" s="316"/>
      <c r="C107" s="428" t="s">
        <v>2385</v>
      </c>
      <c r="D107" s="428" t="s">
        <v>2386</v>
      </c>
      <c r="E107" s="428" t="s">
        <v>781</v>
      </c>
      <c r="F107" s="428" t="s">
        <v>1061</v>
      </c>
      <c r="G107" s="428" t="s">
        <v>2387</v>
      </c>
      <c r="H107" s="428" t="s">
        <v>2387</v>
      </c>
      <c r="I107" s="428" t="s">
        <v>821</v>
      </c>
      <c r="J107" s="428" t="s">
        <v>821</v>
      </c>
      <c r="K107" s="428" t="s">
        <v>821</v>
      </c>
      <c r="L107" s="428" t="s">
        <v>821</v>
      </c>
      <c r="M107" s="428" t="s">
        <v>821</v>
      </c>
      <c r="N107" s="428" t="s">
        <v>821</v>
      </c>
      <c r="O107" s="428" t="s">
        <v>821</v>
      </c>
      <c r="P107" s="428" t="s">
        <v>821</v>
      </c>
      <c r="Q107" s="428" t="s">
        <v>821</v>
      </c>
      <c r="R107" s="428" t="s">
        <v>821</v>
      </c>
      <c r="S107" s="431"/>
    </row>
    <row r="108" spans="1:19">
      <c r="A108" s="316"/>
      <c r="B108" s="316"/>
      <c r="C108" s="316"/>
      <c r="D108" s="475"/>
      <c r="E108" s="316"/>
      <c r="F108" s="316"/>
      <c r="G108" s="316"/>
      <c r="H108" s="316"/>
      <c r="I108" s="316"/>
      <c r="J108" s="316"/>
    </row>
    <row r="109" spans="1:19">
      <c r="A109" s="316"/>
      <c r="B109" s="316"/>
      <c r="C109" s="316"/>
      <c r="D109" s="475"/>
      <c r="E109" s="316"/>
      <c r="F109" s="316"/>
      <c r="G109" s="316"/>
      <c r="H109" s="316"/>
      <c r="I109" s="316"/>
      <c r="J109" s="316"/>
    </row>
    <row r="110" spans="1:19">
      <c r="A110" s="316"/>
      <c r="B110" s="316"/>
      <c r="C110" s="316"/>
      <c r="D110" s="475"/>
      <c r="E110" s="316"/>
      <c r="F110" s="316"/>
      <c r="G110" s="316"/>
      <c r="H110" s="316"/>
      <c r="I110" s="316"/>
      <c r="J110" s="316"/>
    </row>
    <row r="111" spans="1:19">
      <c r="A111" s="316"/>
      <c r="B111" s="316"/>
      <c r="C111" s="316"/>
      <c r="D111" s="475"/>
      <c r="E111" s="316"/>
      <c r="F111" s="316"/>
      <c r="G111" s="316"/>
      <c r="H111" s="316"/>
      <c r="I111" s="316"/>
      <c r="J111" s="316"/>
    </row>
    <row r="112" spans="1:19">
      <c r="A112" s="316"/>
      <c r="B112" s="316"/>
      <c r="C112" s="316"/>
      <c r="D112" s="475"/>
      <c r="E112" s="316"/>
      <c r="F112" s="316"/>
      <c r="G112" s="316"/>
      <c r="H112" s="316"/>
      <c r="I112" s="316"/>
      <c r="J112" s="316"/>
    </row>
    <row r="113" spans="1:19" ht="27.6">
      <c r="A113" s="442">
        <v>11</v>
      </c>
      <c r="B113" s="443">
        <v>98307</v>
      </c>
      <c r="C113" s="443" t="s">
        <v>18</v>
      </c>
      <c r="D113" s="443" t="s">
        <v>375</v>
      </c>
      <c r="E113" s="443" t="s">
        <v>31</v>
      </c>
      <c r="F113" s="481" t="s">
        <v>604</v>
      </c>
      <c r="G113" s="481">
        <v>39.851999999999997</v>
      </c>
      <c r="H113" s="442"/>
      <c r="I113" s="442"/>
      <c r="J113" s="442"/>
    </row>
    <row r="114" spans="1:19" ht="27.6">
      <c r="A114" s="316"/>
      <c r="B114" s="316"/>
      <c r="C114" s="428" t="s">
        <v>821</v>
      </c>
      <c r="D114" s="428" t="s">
        <v>821</v>
      </c>
      <c r="E114" s="428" t="s">
        <v>821</v>
      </c>
      <c r="F114" s="428" t="s">
        <v>821</v>
      </c>
      <c r="G114" s="428" t="s">
        <v>821</v>
      </c>
      <c r="H114" s="428" t="s">
        <v>821</v>
      </c>
      <c r="I114" s="428" t="s">
        <v>2461</v>
      </c>
      <c r="J114" s="428" t="s">
        <v>2462</v>
      </c>
      <c r="K114" s="428" t="s">
        <v>2463</v>
      </c>
      <c r="L114" s="428" t="s">
        <v>2464</v>
      </c>
      <c r="M114" s="428" t="s">
        <v>942</v>
      </c>
      <c r="N114" s="428" t="s">
        <v>943</v>
      </c>
      <c r="O114" s="428" t="s">
        <v>942</v>
      </c>
      <c r="P114" s="428" t="s">
        <v>943</v>
      </c>
      <c r="Q114" s="428" t="s">
        <v>942</v>
      </c>
      <c r="R114" s="428" t="s">
        <v>943</v>
      </c>
      <c r="S114" s="431">
        <v>0</v>
      </c>
    </row>
    <row r="115" spans="1:19" ht="27.6">
      <c r="A115" s="316"/>
      <c r="B115" s="316"/>
      <c r="C115" s="428" t="s">
        <v>2465</v>
      </c>
      <c r="D115" s="428" t="s">
        <v>2466</v>
      </c>
      <c r="E115" s="428" t="s">
        <v>775</v>
      </c>
      <c r="F115" s="428" t="s">
        <v>1061</v>
      </c>
      <c r="G115" s="428" t="s">
        <v>2467</v>
      </c>
      <c r="H115" s="428" t="s">
        <v>2467</v>
      </c>
      <c r="I115" s="428" t="s">
        <v>821</v>
      </c>
      <c r="J115" s="428" t="s">
        <v>821</v>
      </c>
      <c r="K115" s="428" t="s">
        <v>821</v>
      </c>
      <c r="L115" s="428" t="s">
        <v>821</v>
      </c>
      <c r="M115" s="428" t="s">
        <v>821</v>
      </c>
      <c r="N115" s="428" t="s">
        <v>821</v>
      </c>
      <c r="O115" s="428" t="s">
        <v>821</v>
      </c>
      <c r="P115" s="428" t="s">
        <v>821</v>
      </c>
      <c r="Q115" s="428" t="s">
        <v>821</v>
      </c>
      <c r="R115" s="428" t="s">
        <v>821</v>
      </c>
      <c r="S115" s="431"/>
    </row>
    <row r="116" spans="1:19" ht="27.6">
      <c r="A116" s="316"/>
      <c r="B116" s="316"/>
      <c r="C116" s="428" t="s">
        <v>661</v>
      </c>
      <c r="D116" s="428" t="s">
        <v>662</v>
      </c>
      <c r="E116" s="428" t="s">
        <v>619</v>
      </c>
      <c r="F116" s="428" t="s">
        <v>2468</v>
      </c>
      <c r="G116" s="428" t="s">
        <v>1950</v>
      </c>
      <c r="H116" s="428" t="s">
        <v>2469</v>
      </c>
      <c r="I116" s="428" t="s">
        <v>821</v>
      </c>
      <c r="J116" s="428" t="s">
        <v>821</v>
      </c>
      <c r="K116" s="428" t="s">
        <v>821</v>
      </c>
      <c r="L116" s="428" t="s">
        <v>821</v>
      </c>
      <c r="M116" s="428" t="s">
        <v>821</v>
      </c>
      <c r="N116" s="428" t="s">
        <v>821</v>
      </c>
      <c r="O116" s="428" t="s">
        <v>821</v>
      </c>
      <c r="P116" s="428" t="s">
        <v>821</v>
      </c>
      <c r="Q116" s="428" t="s">
        <v>821</v>
      </c>
      <c r="R116" s="428" t="s">
        <v>821</v>
      </c>
      <c r="S116" s="431"/>
    </row>
    <row r="117" spans="1:19" ht="27.6">
      <c r="A117" s="316"/>
      <c r="B117" s="316"/>
      <c r="C117" s="428" t="s">
        <v>659</v>
      </c>
      <c r="D117" s="428" t="s">
        <v>660</v>
      </c>
      <c r="E117" s="428" t="s">
        <v>619</v>
      </c>
      <c r="F117" s="428" t="s">
        <v>2468</v>
      </c>
      <c r="G117" s="428" t="s">
        <v>1952</v>
      </c>
      <c r="H117" s="428" t="s">
        <v>2470</v>
      </c>
      <c r="I117" s="428" t="s">
        <v>821</v>
      </c>
      <c r="J117" s="428" t="s">
        <v>821</v>
      </c>
      <c r="K117" s="428" t="s">
        <v>821</v>
      </c>
      <c r="L117" s="428" t="s">
        <v>821</v>
      </c>
      <c r="M117" s="428" t="s">
        <v>821</v>
      </c>
      <c r="N117" s="428" t="s">
        <v>821</v>
      </c>
      <c r="O117" s="428" t="s">
        <v>821</v>
      </c>
      <c r="P117" s="428" t="s">
        <v>821</v>
      </c>
      <c r="Q117" s="428" t="s">
        <v>821</v>
      </c>
      <c r="R117" s="428" t="s">
        <v>821</v>
      </c>
      <c r="S117" s="431"/>
    </row>
    <row r="118" spans="1:19">
      <c r="A118" s="316"/>
      <c r="B118" s="316"/>
      <c r="C118" s="316"/>
      <c r="D118" s="475"/>
      <c r="E118" s="316"/>
      <c r="F118" s="316"/>
      <c r="G118" s="316"/>
      <c r="H118" s="316"/>
      <c r="I118" s="316"/>
      <c r="J118" s="316"/>
    </row>
    <row r="119" spans="1:19">
      <c r="A119" s="316"/>
      <c r="B119" s="316"/>
      <c r="C119" s="316"/>
      <c r="D119" s="475"/>
      <c r="E119" s="316"/>
      <c r="F119" s="316"/>
      <c r="G119" s="316"/>
      <c r="H119" s="316"/>
      <c r="I119" s="316"/>
      <c r="J119" s="316"/>
    </row>
    <row r="120" spans="1:19">
      <c r="A120" s="316"/>
      <c r="B120" s="316"/>
      <c r="C120" s="316"/>
      <c r="D120" s="475"/>
      <c r="E120" s="316"/>
      <c r="F120" s="316"/>
      <c r="G120" s="316"/>
      <c r="H120" s="316"/>
      <c r="I120" s="316"/>
      <c r="J120" s="316"/>
    </row>
    <row r="121" spans="1:19">
      <c r="A121" s="316"/>
      <c r="B121" s="316"/>
      <c r="C121" s="316"/>
      <c r="D121" s="475"/>
      <c r="E121" s="316"/>
      <c r="F121" s="316"/>
      <c r="G121" s="316"/>
      <c r="H121" s="316"/>
      <c r="I121" s="316"/>
      <c r="J121" s="316"/>
    </row>
    <row r="122" spans="1:19">
      <c r="A122" s="316"/>
      <c r="B122" s="316"/>
      <c r="C122" s="316"/>
      <c r="D122" s="475"/>
      <c r="E122" s="316"/>
      <c r="F122" s="316"/>
      <c r="G122" s="316"/>
      <c r="H122" s="316"/>
      <c r="I122" s="316"/>
      <c r="J122" s="316"/>
    </row>
    <row r="123" spans="1:19">
      <c r="A123" s="316"/>
      <c r="B123" s="316"/>
      <c r="C123" s="316"/>
      <c r="D123" s="475"/>
      <c r="E123" s="316"/>
      <c r="F123" s="316"/>
      <c r="G123" s="316"/>
      <c r="H123" s="316"/>
      <c r="I123" s="316"/>
      <c r="J123" s="316"/>
    </row>
    <row r="124" spans="1:19">
      <c r="A124" s="316"/>
      <c r="B124" s="316"/>
      <c r="C124" s="316"/>
      <c r="D124" s="475"/>
      <c r="E124" s="316"/>
      <c r="F124" s="316"/>
      <c r="G124" s="316"/>
      <c r="H124" s="316"/>
      <c r="I124" s="316"/>
      <c r="J124" s="316"/>
    </row>
    <row r="125" spans="1:19" ht="27.6">
      <c r="A125" s="442">
        <v>12</v>
      </c>
      <c r="B125" s="443">
        <v>98308</v>
      </c>
      <c r="C125" s="443" t="s">
        <v>18</v>
      </c>
      <c r="D125" s="443" t="s">
        <v>377</v>
      </c>
      <c r="E125" s="443" t="s">
        <v>31</v>
      </c>
      <c r="F125" s="481" t="s">
        <v>604</v>
      </c>
      <c r="G125" s="481">
        <v>25.78</v>
      </c>
      <c r="H125" s="442"/>
      <c r="I125" s="442"/>
      <c r="J125" s="442"/>
    </row>
    <row r="126" spans="1:19" ht="27.6">
      <c r="A126" s="316"/>
      <c r="B126" s="316"/>
      <c r="C126" s="428" t="s">
        <v>821</v>
      </c>
      <c r="D126" s="428" t="s">
        <v>821</v>
      </c>
      <c r="E126" s="428" t="s">
        <v>821</v>
      </c>
      <c r="F126" s="428" t="s">
        <v>821</v>
      </c>
      <c r="G126" s="428" t="s">
        <v>821</v>
      </c>
      <c r="H126" s="428" t="s">
        <v>821</v>
      </c>
      <c r="I126" s="428" t="s">
        <v>2461</v>
      </c>
      <c r="J126" s="428" t="s">
        <v>2471</v>
      </c>
      <c r="K126" s="428" t="s">
        <v>2472</v>
      </c>
      <c r="L126" s="428" t="s">
        <v>2473</v>
      </c>
      <c r="M126" s="428" t="s">
        <v>942</v>
      </c>
      <c r="N126" s="428" t="s">
        <v>943</v>
      </c>
      <c r="O126" s="428" t="s">
        <v>942</v>
      </c>
      <c r="P126" s="428" t="s">
        <v>943</v>
      </c>
      <c r="Q126" s="428" t="s">
        <v>942</v>
      </c>
      <c r="R126" s="428" t="s">
        <v>943</v>
      </c>
      <c r="S126" s="431">
        <v>0</v>
      </c>
    </row>
    <row r="127" spans="1:19" ht="27.6">
      <c r="A127" s="316"/>
      <c r="B127" s="316"/>
      <c r="C127" s="428" t="s">
        <v>2474</v>
      </c>
      <c r="D127" s="428" t="s">
        <v>2475</v>
      </c>
      <c r="E127" s="428" t="s">
        <v>775</v>
      </c>
      <c r="F127" s="428" t="s">
        <v>1061</v>
      </c>
      <c r="G127" s="428" t="s">
        <v>2476</v>
      </c>
      <c r="H127" s="428" t="s">
        <v>2476</v>
      </c>
      <c r="I127" s="428" t="s">
        <v>821</v>
      </c>
      <c r="J127" s="428" t="s">
        <v>821</v>
      </c>
      <c r="K127" s="428" t="s">
        <v>821</v>
      </c>
      <c r="L127" s="428" t="s">
        <v>821</v>
      </c>
      <c r="M127" s="428" t="s">
        <v>821</v>
      </c>
      <c r="N127" s="428" t="s">
        <v>821</v>
      </c>
      <c r="O127" s="428" t="s">
        <v>821</v>
      </c>
      <c r="P127" s="428" t="s">
        <v>821</v>
      </c>
      <c r="Q127" s="428" t="s">
        <v>821</v>
      </c>
      <c r="R127" s="428" t="s">
        <v>821</v>
      </c>
      <c r="S127" s="431"/>
    </row>
    <row r="128" spans="1:19" ht="27.6">
      <c r="A128" s="316"/>
      <c r="B128" s="316"/>
      <c r="C128" s="428" t="s">
        <v>661</v>
      </c>
      <c r="D128" s="428" t="s">
        <v>662</v>
      </c>
      <c r="E128" s="428" t="s">
        <v>619</v>
      </c>
      <c r="F128" s="428" t="s">
        <v>2468</v>
      </c>
      <c r="G128" s="428" t="s">
        <v>1950</v>
      </c>
      <c r="H128" s="428" t="s">
        <v>2469</v>
      </c>
      <c r="I128" s="428" t="s">
        <v>821</v>
      </c>
      <c r="J128" s="428" t="s">
        <v>821</v>
      </c>
      <c r="K128" s="428" t="s">
        <v>821</v>
      </c>
      <c r="L128" s="428" t="s">
        <v>821</v>
      </c>
      <c r="M128" s="428" t="s">
        <v>821</v>
      </c>
      <c r="N128" s="428" t="s">
        <v>821</v>
      </c>
      <c r="O128" s="428" t="s">
        <v>821</v>
      </c>
      <c r="P128" s="428" t="s">
        <v>821</v>
      </c>
      <c r="Q128" s="428" t="s">
        <v>821</v>
      </c>
      <c r="R128" s="428" t="s">
        <v>821</v>
      </c>
      <c r="S128" s="431"/>
    </row>
    <row r="129" spans="1:19" ht="27.6">
      <c r="A129" s="316"/>
      <c r="B129" s="316"/>
      <c r="C129" s="428" t="s">
        <v>659</v>
      </c>
      <c r="D129" s="428" t="s">
        <v>660</v>
      </c>
      <c r="E129" s="428" t="s">
        <v>619</v>
      </c>
      <c r="F129" s="428" t="s">
        <v>2468</v>
      </c>
      <c r="G129" s="428" t="s">
        <v>1952</v>
      </c>
      <c r="H129" s="428" t="s">
        <v>2470</v>
      </c>
      <c r="I129" s="428" t="s">
        <v>821</v>
      </c>
      <c r="J129" s="428" t="s">
        <v>821</v>
      </c>
      <c r="K129" s="428" t="s">
        <v>821</v>
      </c>
      <c r="L129" s="428" t="s">
        <v>821</v>
      </c>
      <c r="M129" s="428" t="s">
        <v>821</v>
      </c>
      <c r="N129" s="428" t="s">
        <v>821</v>
      </c>
      <c r="O129" s="428" t="s">
        <v>821</v>
      </c>
      <c r="P129" s="428" t="s">
        <v>821</v>
      </c>
      <c r="Q129" s="428" t="s">
        <v>821</v>
      </c>
      <c r="R129" s="428" t="s">
        <v>821</v>
      </c>
      <c r="S129" s="431"/>
    </row>
    <row r="130" spans="1:19">
      <c r="A130" s="316"/>
      <c r="B130" s="316"/>
      <c r="C130" s="316"/>
      <c r="D130" s="475"/>
      <c r="E130" s="316"/>
      <c r="F130" s="316"/>
      <c r="G130" s="316"/>
      <c r="H130" s="316"/>
      <c r="I130" s="316"/>
      <c r="J130" s="316"/>
    </row>
    <row r="131" spans="1:19">
      <c r="A131" s="316"/>
      <c r="B131" s="316"/>
      <c r="C131" s="316"/>
      <c r="D131" s="475"/>
      <c r="E131" s="316"/>
      <c r="F131" s="316"/>
      <c r="G131" s="316"/>
      <c r="H131" s="316"/>
      <c r="I131" s="316"/>
      <c r="J131" s="316"/>
    </row>
    <row r="132" spans="1:19">
      <c r="A132" s="316"/>
      <c r="B132" s="316"/>
      <c r="C132" s="316"/>
      <c r="D132" s="475"/>
      <c r="E132" s="316"/>
      <c r="F132" s="316"/>
      <c r="G132" s="316"/>
      <c r="H132" s="316"/>
      <c r="I132" s="316"/>
      <c r="J132" s="316"/>
    </row>
    <row r="133" spans="1:19">
      <c r="A133" s="316"/>
      <c r="B133" s="316"/>
      <c r="C133" s="316"/>
      <c r="D133" s="475"/>
      <c r="E133" s="316"/>
      <c r="F133" s="316"/>
      <c r="G133" s="316"/>
      <c r="H133" s="316"/>
      <c r="I133" s="316"/>
      <c r="J133" s="316"/>
    </row>
    <row r="134" spans="1:19">
      <c r="A134" s="316"/>
      <c r="B134" s="316"/>
      <c r="C134" s="316"/>
      <c r="D134" s="475"/>
      <c r="E134" s="316"/>
      <c r="F134" s="316"/>
      <c r="G134" s="316"/>
      <c r="H134" s="316"/>
      <c r="I134" s="316"/>
      <c r="J134" s="316"/>
    </row>
    <row r="135" spans="1:19">
      <c r="A135" s="316"/>
      <c r="B135" s="316"/>
      <c r="C135" s="316"/>
      <c r="D135" s="475"/>
      <c r="E135" s="316"/>
      <c r="F135" s="316"/>
      <c r="G135" s="316"/>
      <c r="H135" s="316"/>
      <c r="I135" s="316"/>
      <c r="J135" s="316"/>
    </row>
    <row r="136" spans="1:19" ht="41.4">
      <c r="A136" s="442">
        <v>13</v>
      </c>
      <c r="B136" s="443">
        <v>98295</v>
      </c>
      <c r="C136" s="443" t="s">
        <v>18</v>
      </c>
      <c r="D136" s="443" t="s">
        <v>379</v>
      </c>
      <c r="E136" s="443" t="s">
        <v>112</v>
      </c>
      <c r="F136" s="481" t="s">
        <v>604</v>
      </c>
      <c r="G136" s="481">
        <v>5.38</v>
      </c>
      <c r="H136" s="442"/>
      <c r="I136" s="442"/>
      <c r="J136" s="442"/>
    </row>
    <row r="137" spans="1:19" ht="27.6">
      <c r="A137" s="316"/>
      <c r="B137" s="316"/>
      <c r="C137" s="428" t="s">
        <v>821</v>
      </c>
      <c r="D137" s="428" t="s">
        <v>821</v>
      </c>
      <c r="E137" s="428" t="s">
        <v>821</v>
      </c>
      <c r="F137" s="428" t="s">
        <v>821</v>
      </c>
      <c r="G137" s="428" t="s">
        <v>821</v>
      </c>
      <c r="H137" s="428" t="s">
        <v>821</v>
      </c>
      <c r="I137" s="428" t="s">
        <v>1605</v>
      </c>
      <c r="J137" s="428" t="s">
        <v>2477</v>
      </c>
      <c r="K137" s="428" t="s">
        <v>2478</v>
      </c>
      <c r="L137" s="428" t="s">
        <v>2479</v>
      </c>
      <c r="M137" s="428" t="s">
        <v>942</v>
      </c>
      <c r="N137" s="428" t="s">
        <v>943</v>
      </c>
      <c r="O137" s="428" t="s">
        <v>942</v>
      </c>
      <c r="P137" s="428" t="s">
        <v>943</v>
      </c>
      <c r="Q137" s="428" t="s">
        <v>942</v>
      </c>
      <c r="R137" s="428" t="s">
        <v>943</v>
      </c>
      <c r="S137" s="431">
        <v>0</v>
      </c>
    </row>
    <row r="138" spans="1:19" ht="27.6">
      <c r="A138" s="316"/>
      <c r="B138" s="316"/>
      <c r="C138" s="428" t="s">
        <v>2480</v>
      </c>
      <c r="D138" s="428" t="s">
        <v>2481</v>
      </c>
      <c r="E138" s="428" t="s">
        <v>781</v>
      </c>
      <c r="F138" s="428" t="s">
        <v>1271</v>
      </c>
      <c r="G138" s="428" t="s">
        <v>2482</v>
      </c>
      <c r="H138" s="428" t="s">
        <v>2483</v>
      </c>
      <c r="I138" s="428" t="s">
        <v>821</v>
      </c>
      <c r="J138" s="428" t="s">
        <v>821</v>
      </c>
      <c r="K138" s="428" t="s">
        <v>821</v>
      </c>
      <c r="L138" s="428" t="s">
        <v>821</v>
      </c>
      <c r="M138" s="428" t="s">
        <v>821</v>
      </c>
      <c r="N138" s="428" t="s">
        <v>821</v>
      </c>
      <c r="O138" s="428" t="s">
        <v>821</v>
      </c>
      <c r="P138" s="428" t="s">
        <v>821</v>
      </c>
      <c r="Q138" s="428" t="s">
        <v>821</v>
      </c>
      <c r="R138" s="428" t="s">
        <v>821</v>
      </c>
      <c r="S138" s="431"/>
    </row>
    <row r="139" spans="1:19" ht="27.6">
      <c r="A139" s="316"/>
      <c r="B139" s="316"/>
      <c r="C139" s="428" t="s">
        <v>661</v>
      </c>
      <c r="D139" s="428" t="s">
        <v>662</v>
      </c>
      <c r="E139" s="428" t="s">
        <v>619</v>
      </c>
      <c r="F139" s="428" t="s">
        <v>2484</v>
      </c>
      <c r="G139" s="428" t="s">
        <v>1950</v>
      </c>
      <c r="H139" s="428" t="s">
        <v>1437</v>
      </c>
      <c r="I139" s="428" t="s">
        <v>821</v>
      </c>
      <c r="J139" s="428" t="s">
        <v>821</v>
      </c>
      <c r="K139" s="428" t="s">
        <v>821</v>
      </c>
      <c r="L139" s="428" t="s">
        <v>821</v>
      </c>
      <c r="M139" s="428" t="s">
        <v>821</v>
      </c>
      <c r="N139" s="428" t="s">
        <v>821</v>
      </c>
      <c r="O139" s="428" t="s">
        <v>821</v>
      </c>
      <c r="P139" s="428" t="s">
        <v>821</v>
      </c>
      <c r="Q139" s="428" t="s">
        <v>821</v>
      </c>
      <c r="R139" s="428" t="s">
        <v>821</v>
      </c>
      <c r="S139" s="431"/>
    </row>
    <row r="140" spans="1:19" ht="27.6">
      <c r="A140" s="316"/>
      <c r="B140" s="316"/>
      <c r="C140" s="428" t="s">
        <v>659</v>
      </c>
      <c r="D140" s="428" t="s">
        <v>660</v>
      </c>
      <c r="E140" s="428" t="s">
        <v>619</v>
      </c>
      <c r="F140" s="428" t="s">
        <v>2484</v>
      </c>
      <c r="G140" s="428" t="s">
        <v>1952</v>
      </c>
      <c r="H140" s="428" t="s">
        <v>1607</v>
      </c>
      <c r="I140" s="428" t="s">
        <v>821</v>
      </c>
      <c r="J140" s="428" t="s">
        <v>821</v>
      </c>
      <c r="K140" s="428" t="s">
        <v>821</v>
      </c>
      <c r="L140" s="428" t="s">
        <v>821</v>
      </c>
      <c r="M140" s="428" t="s">
        <v>821</v>
      </c>
      <c r="N140" s="428" t="s">
        <v>821</v>
      </c>
      <c r="O140" s="428" t="s">
        <v>821</v>
      </c>
      <c r="P140" s="428" t="s">
        <v>821</v>
      </c>
      <c r="Q140" s="428" t="s">
        <v>821</v>
      </c>
      <c r="R140" s="428" t="s">
        <v>821</v>
      </c>
      <c r="S140" s="431"/>
    </row>
    <row r="141" spans="1:19">
      <c r="A141" s="316"/>
      <c r="B141" s="316"/>
      <c r="C141" s="316"/>
      <c r="D141" s="475"/>
      <c r="E141" s="316"/>
      <c r="F141" s="316"/>
      <c r="G141" s="316"/>
      <c r="H141" s="316"/>
      <c r="I141" s="316"/>
      <c r="J141" s="316"/>
      <c r="K141" s="316"/>
    </row>
    <row r="142" spans="1:19">
      <c r="A142" s="316"/>
      <c r="B142" s="316"/>
      <c r="C142" s="316"/>
      <c r="D142" s="475"/>
      <c r="E142" s="316"/>
      <c r="F142" s="316"/>
      <c r="G142" s="316"/>
      <c r="H142" s="316"/>
      <c r="I142" s="316"/>
      <c r="J142" s="316"/>
    </row>
    <row r="143" spans="1:19">
      <c r="A143" s="316"/>
      <c r="B143" s="316"/>
      <c r="C143" s="316"/>
      <c r="D143" s="475"/>
      <c r="E143" s="316"/>
      <c r="F143" s="316"/>
      <c r="G143" s="316"/>
      <c r="H143" s="316"/>
      <c r="I143" s="316"/>
      <c r="J143" s="316"/>
    </row>
    <row r="144" spans="1:19">
      <c r="A144" s="316"/>
      <c r="B144" s="316"/>
      <c r="C144" s="316"/>
      <c r="D144" s="475"/>
      <c r="E144" s="316"/>
      <c r="F144" s="316"/>
      <c r="G144" s="316"/>
      <c r="H144" s="316"/>
      <c r="I144" s="316"/>
      <c r="J144" s="316"/>
    </row>
    <row r="145" spans="1:19">
      <c r="A145" s="316"/>
      <c r="B145" s="316"/>
      <c r="C145" s="316"/>
      <c r="D145" s="475"/>
      <c r="E145" s="316"/>
      <c r="F145" s="316"/>
      <c r="G145" s="316"/>
      <c r="H145" s="316"/>
      <c r="I145" s="316"/>
      <c r="J145" s="316"/>
    </row>
    <row r="146" spans="1:19">
      <c r="A146" s="316"/>
      <c r="B146" s="316"/>
      <c r="C146" s="316"/>
      <c r="D146" s="475"/>
      <c r="E146" s="316"/>
      <c r="F146" s="316"/>
      <c r="G146" s="316"/>
      <c r="H146" s="316"/>
      <c r="I146" s="316"/>
      <c r="J146" s="316"/>
    </row>
    <row r="147" spans="1:19" ht="27.6">
      <c r="A147" s="442">
        <v>14</v>
      </c>
      <c r="B147" s="443">
        <v>98301</v>
      </c>
      <c r="C147" s="443" t="s">
        <v>18</v>
      </c>
      <c r="D147" s="443" t="s">
        <v>381</v>
      </c>
      <c r="E147" s="443" t="s">
        <v>31</v>
      </c>
      <c r="F147" s="481" t="s">
        <v>604</v>
      </c>
      <c r="G147" s="481">
        <v>514.75</v>
      </c>
      <c r="H147" s="442"/>
      <c r="I147" s="442"/>
      <c r="J147" s="442"/>
    </row>
    <row r="148" spans="1:19" ht="27.6">
      <c r="A148" s="316"/>
      <c r="B148" s="316"/>
      <c r="C148" s="428" t="s">
        <v>821</v>
      </c>
      <c r="D148" s="428" t="s">
        <v>821</v>
      </c>
      <c r="E148" s="428" t="s">
        <v>821</v>
      </c>
      <c r="F148" s="428" t="s">
        <v>821</v>
      </c>
      <c r="G148" s="428" t="s">
        <v>821</v>
      </c>
      <c r="H148" s="428" t="s">
        <v>821</v>
      </c>
      <c r="I148" s="428" t="s">
        <v>2485</v>
      </c>
      <c r="J148" s="428" t="s">
        <v>2486</v>
      </c>
      <c r="K148" s="428" t="s">
        <v>2487</v>
      </c>
      <c r="L148" s="428" t="s">
        <v>2488</v>
      </c>
      <c r="M148" s="428" t="s">
        <v>942</v>
      </c>
      <c r="N148" s="428" t="s">
        <v>943</v>
      </c>
      <c r="O148" s="428" t="s">
        <v>942</v>
      </c>
      <c r="P148" s="428" t="s">
        <v>943</v>
      </c>
      <c r="Q148" s="428" t="s">
        <v>942</v>
      </c>
      <c r="R148" s="428" t="s">
        <v>943</v>
      </c>
      <c r="S148" s="431">
        <v>0</v>
      </c>
    </row>
    <row r="149" spans="1:19" ht="27.6">
      <c r="A149" s="316"/>
      <c r="B149" s="316"/>
      <c r="C149" s="428" t="s">
        <v>2489</v>
      </c>
      <c r="D149" s="428" t="s">
        <v>2490</v>
      </c>
      <c r="E149" s="428" t="s">
        <v>775</v>
      </c>
      <c r="F149" s="428" t="s">
        <v>1061</v>
      </c>
      <c r="G149" s="428" t="s">
        <v>2491</v>
      </c>
      <c r="H149" s="428" t="s">
        <v>2491</v>
      </c>
      <c r="I149" s="428" t="s">
        <v>821</v>
      </c>
      <c r="J149" s="428" t="s">
        <v>821</v>
      </c>
      <c r="K149" s="428" t="s">
        <v>821</v>
      </c>
      <c r="L149" s="428" t="s">
        <v>821</v>
      </c>
      <c r="M149" s="428" t="s">
        <v>821</v>
      </c>
      <c r="N149" s="428" t="s">
        <v>821</v>
      </c>
      <c r="O149" s="428" t="s">
        <v>821</v>
      </c>
      <c r="P149" s="428" t="s">
        <v>821</v>
      </c>
      <c r="Q149" s="428" t="s">
        <v>821</v>
      </c>
      <c r="R149" s="428" t="s">
        <v>821</v>
      </c>
      <c r="S149" s="431"/>
    </row>
    <row r="150" spans="1:19" ht="27.6">
      <c r="A150" s="316"/>
      <c r="B150" s="316"/>
      <c r="C150" s="428" t="s">
        <v>661</v>
      </c>
      <c r="D150" s="428" t="s">
        <v>662</v>
      </c>
      <c r="E150" s="428" t="s">
        <v>619</v>
      </c>
      <c r="F150" s="428" t="s">
        <v>2492</v>
      </c>
      <c r="G150" s="428" t="s">
        <v>1950</v>
      </c>
      <c r="H150" s="428" t="s">
        <v>2493</v>
      </c>
      <c r="I150" s="428" t="s">
        <v>821</v>
      </c>
      <c r="J150" s="428" t="s">
        <v>821</v>
      </c>
      <c r="K150" s="428" t="s">
        <v>821</v>
      </c>
      <c r="L150" s="428" t="s">
        <v>821</v>
      </c>
      <c r="M150" s="428" t="s">
        <v>821</v>
      </c>
      <c r="N150" s="428" t="s">
        <v>821</v>
      </c>
      <c r="O150" s="428" t="s">
        <v>821</v>
      </c>
      <c r="P150" s="428" t="s">
        <v>821</v>
      </c>
      <c r="Q150" s="428" t="s">
        <v>821</v>
      </c>
      <c r="R150" s="428" t="s">
        <v>821</v>
      </c>
      <c r="S150" s="431"/>
    </row>
    <row r="151" spans="1:19" ht="27.6">
      <c r="A151" s="316"/>
      <c r="B151" s="316"/>
      <c r="C151" s="428" t="s">
        <v>659</v>
      </c>
      <c r="D151" s="428" t="s">
        <v>660</v>
      </c>
      <c r="E151" s="428" t="s">
        <v>619</v>
      </c>
      <c r="F151" s="428" t="s">
        <v>2492</v>
      </c>
      <c r="G151" s="428" t="s">
        <v>1952</v>
      </c>
      <c r="H151" s="428" t="s">
        <v>2494</v>
      </c>
      <c r="I151" s="428" t="s">
        <v>821</v>
      </c>
      <c r="J151" s="428" t="s">
        <v>821</v>
      </c>
      <c r="K151" s="428" t="s">
        <v>821</v>
      </c>
      <c r="L151" s="428" t="s">
        <v>821</v>
      </c>
      <c r="M151" s="428" t="s">
        <v>821</v>
      </c>
      <c r="N151" s="428" t="s">
        <v>821</v>
      </c>
      <c r="O151" s="428" t="s">
        <v>821</v>
      </c>
      <c r="P151" s="428" t="s">
        <v>821</v>
      </c>
      <c r="Q151" s="428" t="s">
        <v>821</v>
      </c>
      <c r="R151" s="428" t="s">
        <v>821</v>
      </c>
      <c r="S151" s="431"/>
    </row>
    <row r="152" spans="1:19">
      <c r="A152" s="316"/>
      <c r="B152" s="316"/>
      <c r="C152" s="316"/>
      <c r="D152" s="475"/>
      <c r="E152" s="316"/>
      <c r="F152" s="316"/>
      <c r="G152" s="316"/>
      <c r="H152" s="316"/>
      <c r="I152" s="316"/>
      <c r="J152" s="316"/>
    </row>
    <row r="153" spans="1:19">
      <c r="A153" s="316"/>
      <c r="B153" s="316"/>
      <c r="C153" s="316"/>
      <c r="D153" s="475"/>
      <c r="E153" s="316"/>
      <c r="F153" s="316"/>
      <c r="G153" s="316"/>
      <c r="H153" s="316"/>
      <c r="I153" s="316"/>
      <c r="J153" s="316"/>
    </row>
    <row r="154" spans="1:19">
      <c r="A154" s="316"/>
      <c r="B154" s="316"/>
      <c r="C154" s="316"/>
      <c r="D154" s="475"/>
      <c r="E154" s="316"/>
      <c r="F154" s="316"/>
      <c r="G154" s="316"/>
      <c r="H154" s="316"/>
      <c r="I154" s="316"/>
      <c r="J154" s="316"/>
    </row>
    <row r="155" spans="1:19">
      <c r="A155" s="316"/>
      <c r="B155" s="316"/>
      <c r="C155" s="316"/>
      <c r="D155" s="475"/>
      <c r="E155" s="316"/>
      <c r="F155" s="316"/>
      <c r="G155" s="316"/>
      <c r="H155" s="316"/>
      <c r="I155" s="316"/>
      <c r="J155" s="316"/>
    </row>
    <row r="156" spans="1:19">
      <c r="A156" s="316"/>
      <c r="B156" s="316"/>
      <c r="C156" s="316"/>
      <c r="D156" s="475"/>
      <c r="E156" s="316"/>
      <c r="F156" s="316"/>
      <c r="G156" s="316"/>
      <c r="H156" s="316"/>
      <c r="I156" s="316"/>
      <c r="J156" s="316"/>
    </row>
    <row r="157" spans="1:19">
      <c r="A157" s="316"/>
      <c r="B157" s="316"/>
      <c r="C157" s="316"/>
      <c r="D157" s="475"/>
      <c r="E157" s="316"/>
      <c r="F157" s="316"/>
      <c r="G157" s="316"/>
      <c r="H157" s="316"/>
      <c r="I157" s="316"/>
      <c r="J157" s="316"/>
    </row>
    <row r="158" spans="1:19" ht="41.4">
      <c r="A158" s="442">
        <v>22</v>
      </c>
      <c r="B158" s="443">
        <v>91857</v>
      </c>
      <c r="C158" s="443" t="s">
        <v>18</v>
      </c>
      <c r="D158" s="443" t="s">
        <v>402</v>
      </c>
      <c r="E158" s="443" t="s">
        <v>112</v>
      </c>
      <c r="F158" s="481" t="s">
        <v>604</v>
      </c>
      <c r="G158" s="481">
        <v>12.94</v>
      </c>
      <c r="H158" s="442"/>
      <c r="I158" s="442"/>
      <c r="J158" s="442"/>
    </row>
    <row r="159" spans="1:19" ht="27.6">
      <c r="A159" s="316"/>
      <c r="B159" s="316"/>
      <c r="C159" s="428" t="s">
        <v>821</v>
      </c>
      <c r="D159" s="428" t="s">
        <v>821</v>
      </c>
      <c r="E159" s="428" t="s">
        <v>821</v>
      </c>
      <c r="F159" s="428" t="s">
        <v>821</v>
      </c>
      <c r="G159" s="428" t="s">
        <v>821</v>
      </c>
      <c r="H159" s="428" t="s">
        <v>821</v>
      </c>
      <c r="I159" s="428" t="s">
        <v>2495</v>
      </c>
      <c r="J159" s="428" t="s">
        <v>2496</v>
      </c>
      <c r="K159" s="428" t="s">
        <v>2497</v>
      </c>
      <c r="L159" s="428" t="s">
        <v>2498</v>
      </c>
      <c r="M159" s="428" t="s">
        <v>942</v>
      </c>
      <c r="N159" s="428" t="s">
        <v>943</v>
      </c>
      <c r="O159" s="428" t="s">
        <v>942</v>
      </c>
      <c r="P159" s="428" t="s">
        <v>943</v>
      </c>
      <c r="Q159" s="428" t="s">
        <v>942</v>
      </c>
      <c r="R159" s="428" t="s">
        <v>943</v>
      </c>
      <c r="S159" s="431">
        <v>0</v>
      </c>
    </row>
    <row r="160" spans="1:19" ht="27.6">
      <c r="A160" s="316"/>
      <c r="B160" s="316"/>
      <c r="C160" s="428" t="s">
        <v>2499</v>
      </c>
      <c r="D160" s="428" t="s">
        <v>2500</v>
      </c>
      <c r="E160" s="428" t="s">
        <v>781</v>
      </c>
      <c r="F160" s="428" t="s">
        <v>2069</v>
      </c>
      <c r="G160" s="428" t="s">
        <v>2501</v>
      </c>
      <c r="H160" s="428" t="s">
        <v>2502</v>
      </c>
      <c r="I160" s="428" t="s">
        <v>821</v>
      </c>
      <c r="J160" s="428" t="s">
        <v>821</v>
      </c>
      <c r="K160" s="428" t="s">
        <v>821</v>
      </c>
      <c r="L160" s="428" t="s">
        <v>821</v>
      </c>
      <c r="M160" s="428" t="s">
        <v>821</v>
      </c>
      <c r="N160" s="428" t="s">
        <v>821</v>
      </c>
      <c r="O160" s="428" t="s">
        <v>821</v>
      </c>
      <c r="P160" s="428" t="s">
        <v>821</v>
      </c>
      <c r="Q160" s="428" t="s">
        <v>821</v>
      </c>
      <c r="R160" s="428" t="s">
        <v>821</v>
      </c>
      <c r="S160" s="431"/>
    </row>
    <row r="161" spans="1:19" ht="27.6">
      <c r="A161" s="316"/>
      <c r="B161" s="316"/>
      <c r="C161" s="428" t="s">
        <v>661</v>
      </c>
      <c r="D161" s="428" t="s">
        <v>662</v>
      </c>
      <c r="E161" s="428" t="s">
        <v>619</v>
      </c>
      <c r="F161" s="428" t="s">
        <v>2503</v>
      </c>
      <c r="G161" s="428" t="s">
        <v>1950</v>
      </c>
      <c r="H161" s="428" t="s">
        <v>2504</v>
      </c>
      <c r="I161" s="428" t="s">
        <v>821</v>
      </c>
      <c r="J161" s="428" t="s">
        <v>821</v>
      </c>
      <c r="K161" s="428" t="s">
        <v>821</v>
      </c>
      <c r="L161" s="428" t="s">
        <v>821</v>
      </c>
      <c r="M161" s="428" t="s">
        <v>821</v>
      </c>
      <c r="N161" s="428" t="s">
        <v>821</v>
      </c>
      <c r="O161" s="428" t="s">
        <v>821</v>
      </c>
      <c r="P161" s="428" t="s">
        <v>821</v>
      </c>
      <c r="Q161" s="428" t="s">
        <v>821</v>
      </c>
      <c r="R161" s="428" t="s">
        <v>821</v>
      </c>
      <c r="S161" s="431"/>
    </row>
    <row r="162" spans="1:19" ht="27.6">
      <c r="A162" s="316"/>
      <c r="B162" s="316"/>
      <c r="C162" s="428" t="s">
        <v>659</v>
      </c>
      <c r="D162" s="428" t="s">
        <v>660</v>
      </c>
      <c r="E162" s="428" t="s">
        <v>619</v>
      </c>
      <c r="F162" s="428" t="s">
        <v>2503</v>
      </c>
      <c r="G162" s="428" t="s">
        <v>1952</v>
      </c>
      <c r="H162" s="428" t="s">
        <v>1298</v>
      </c>
      <c r="I162" s="428" t="s">
        <v>821</v>
      </c>
      <c r="J162" s="428" t="s">
        <v>821</v>
      </c>
      <c r="K162" s="428" t="s">
        <v>821</v>
      </c>
      <c r="L162" s="428" t="s">
        <v>821</v>
      </c>
      <c r="M162" s="428" t="s">
        <v>821</v>
      </c>
      <c r="N162" s="428" t="s">
        <v>821</v>
      </c>
      <c r="O162" s="428" t="s">
        <v>821</v>
      </c>
      <c r="P162" s="428" t="s">
        <v>821</v>
      </c>
      <c r="Q162" s="428" t="s">
        <v>821</v>
      </c>
      <c r="R162" s="428" t="s">
        <v>821</v>
      </c>
      <c r="S162" s="431"/>
    </row>
    <row r="163" spans="1:19">
      <c r="A163" s="316"/>
      <c r="B163" s="316"/>
      <c r="C163" s="316"/>
      <c r="D163" s="475"/>
      <c r="E163" s="316"/>
      <c r="F163" s="316"/>
      <c r="G163" s="316"/>
      <c r="H163" s="316"/>
      <c r="I163" s="316"/>
      <c r="J163" s="316"/>
    </row>
    <row r="164" spans="1:19">
      <c r="A164" s="316"/>
      <c r="B164" s="316"/>
      <c r="C164" s="316"/>
      <c r="D164" s="475"/>
      <c r="E164" s="316"/>
      <c r="F164" s="316"/>
      <c r="G164" s="316"/>
      <c r="H164" s="316"/>
      <c r="I164" s="316"/>
      <c r="J164" s="316"/>
    </row>
    <row r="165" spans="1:19">
      <c r="A165" s="316"/>
      <c r="B165" s="316"/>
      <c r="C165" s="316"/>
      <c r="D165" s="475"/>
      <c r="E165" s="316"/>
      <c r="F165" s="316"/>
      <c r="G165" s="316"/>
      <c r="H165" s="316"/>
      <c r="I165" s="316"/>
      <c r="J165" s="316"/>
    </row>
    <row r="166" spans="1:19">
      <c r="A166" s="316"/>
      <c r="B166" s="316"/>
      <c r="C166" s="316"/>
      <c r="D166" s="475"/>
      <c r="E166" s="316"/>
      <c r="F166" s="316"/>
      <c r="G166" s="316"/>
      <c r="H166" s="316"/>
      <c r="I166" s="316"/>
      <c r="J166" s="316"/>
    </row>
    <row r="167" spans="1:19">
      <c r="A167" s="316"/>
      <c r="B167" s="316"/>
      <c r="C167" s="316"/>
      <c r="D167" s="475"/>
      <c r="E167" s="316"/>
      <c r="F167" s="316"/>
      <c r="G167" s="316"/>
      <c r="H167" s="316"/>
      <c r="I167" s="316"/>
      <c r="J167" s="316"/>
    </row>
    <row r="168" spans="1:19">
      <c r="A168" s="316"/>
      <c r="B168" s="316"/>
      <c r="C168" s="316"/>
      <c r="D168" s="475"/>
      <c r="E168" s="316"/>
      <c r="F168" s="316"/>
      <c r="G168" s="316"/>
      <c r="H168" s="316"/>
      <c r="I168" s="316"/>
      <c r="J168" s="316"/>
    </row>
    <row r="169" spans="1:19" ht="41.4">
      <c r="A169" s="442">
        <v>23</v>
      </c>
      <c r="B169" s="443">
        <v>91884</v>
      </c>
      <c r="C169" s="443" t="s">
        <v>18</v>
      </c>
      <c r="D169" s="443" t="s">
        <v>404</v>
      </c>
      <c r="E169" s="443" t="s">
        <v>31</v>
      </c>
      <c r="F169" s="481" t="s">
        <v>604</v>
      </c>
      <c r="G169" s="481">
        <v>7.11</v>
      </c>
      <c r="H169" s="442"/>
      <c r="I169" s="442"/>
      <c r="J169" s="442"/>
    </row>
    <row r="170" spans="1:19" ht="27.6">
      <c r="A170" s="316"/>
      <c r="B170" s="316"/>
      <c r="C170" s="428" t="s">
        <v>821</v>
      </c>
      <c r="D170" s="428" t="s">
        <v>821</v>
      </c>
      <c r="E170" s="428" t="s">
        <v>821</v>
      </c>
      <c r="F170" s="428" t="s">
        <v>821</v>
      </c>
      <c r="G170" s="428" t="s">
        <v>821</v>
      </c>
      <c r="H170" s="428" t="s">
        <v>821</v>
      </c>
      <c r="I170" s="428" t="s">
        <v>2505</v>
      </c>
      <c r="J170" s="428" t="s">
        <v>2506</v>
      </c>
      <c r="K170" s="428" t="s">
        <v>2507</v>
      </c>
      <c r="L170" s="428" t="s">
        <v>2508</v>
      </c>
      <c r="M170" s="428" t="s">
        <v>942</v>
      </c>
      <c r="N170" s="428" t="s">
        <v>943</v>
      </c>
      <c r="O170" s="428" t="s">
        <v>942</v>
      </c>
      <c r="P170" s="428" t="s">
        <v>943</v>
      </c>
      <c r="Q170" s="428" t="s">
        <v>942</v>
      </c>
      <c r="R170" s="428" t="s">
        <v>943</v>
      </c>
      <c r="S170" s="431">
        <v>0</v>
      </c>
    </row>
    <row r="171" spans="1:19" ht="27.6">
      <c r="A171" s="316"/>
      <c r="B171" s="316"/>
      <c r="C171" s="428" t="s">
        <v>2509</v>
      </c>
      <c r="D171" s="428" t="s">
        <v>2510</v>
      </c>
      <c r="E171" s="428" t="s">
        <v>775</v>
      </c>
      <c r="F171" s="428" t="s">
        <v>1061</v>
      </c>
      <c r="G171" s="428" t="s">
        <v>1962</v>
      </c>
      <c r="H171" s="428" t="s">
        <v>1962</v>
      </c>
      <c r="I171" s="428" t="s">
        <v>821</v>
      </c>
      <c r="J171" s="428" t="s">
        <v>821</v>
      </c>
      <c r="K171" s="428" t="s">
        <v>821</v>
      </c>
      <c r="L171" s="428" t="s">
        <v>821</v>
      </c>
      <c r="M171" s="428" t="s">
        <v>821</v>
      </c>
      <c r="N171" s="428" t="s">
        <v>821</v>
      </c>
      <c r="O171" s="428" t="s">
        <v>821</v>
      </c>
      <c r="P171" s="428" t="s">
        <v>821</v>
      </c>
      <c r="Q171" s="428" t="s">
        <v>821</v>
      </c>
      <c r="R171" s="428" t="s">
        <v>821</v>
      </c>
      <c r="S171" s="431"/>
    </row>
    <row r="172" spans="1:19" ht="27.6">
      <c r="A172" s="316"/>
      <c r="B172" s="316"/>
      <c r="C172" s="428" t="s">
        <v>661</v>
      </c>
      <c r="D172" s="428" t="s">
        <v>662</v>
      </c>
      <c r="E172" s="428" t="s">
        <v>619</v>
      </c>
      <c r="F172" s="428" t="s">
        <v>2511</v>
      </c>
      <c r="G172" s="428" t="s">
        <v>1950</v>
      </c>
      <c r="H172" s="428" t="s">
        <v>1614</v>
      </c>
      <c r="I172" s="428" t="s">
        <v>821</v>
      </c>
      <c r="J172" s="428" t="s">
        <v>821</v>
      </c>
      <c r="K172" s="428" t="s">
        <v>821</v>
      </c>
      <c r="L172" s="428" t="s">
        <v>821</v>
      </c>
      <c r="M172" s="428" t="s">
        <v>821</v>
      </c>
      <c r="N172" s="428" t="s">
        <v>821</v>
      </c>
      <c r="O172" s="428" t="s">
        <v>821</v>
      </c>
      <c r="P172" s="428" t="s">
        <v>821</v>
      </c>
      <c r="Q172" s="428" t="s">
        <v>821</v>
      </c>
      <c r="R172" s="428" t="s">
        <v>821</v>
      </c>
      <c r="S172" s="431"/>
    </row>
    <row r="173" spans="1:19" ht="27.6">
      <c r="A173" s="316"/>
      <c r="B173" s="316"/>
      <c r="C173" s="428" t="s">
        <v>659</v>
      </c>
      <c r="D173" s="428" t="s">
        <v>660</v>
      </c>
      <c r="E173" s="428" t="s">
        <v>619</v>
      </c>
      <c r="F173" s="428" t="s">
        <v>2511</v>
      </c>
      <c r="G173" s="428" t="s">
        <v>1952</v>
      </c>
      <c r="H173" s="428" t="s">
        <v>2512</v>
      </c>
      <c r="I173" s="428" t="s">
        <v>821</v>
      </c>
      <c r="J173" s="428" t="s">
        <v>821</v>
      </c>
      <c r="K173" s="428" t="s">
        <v>821</v>
      </c>
      <c r="L173" s="428" t="s">
        <v>821</v>
      </c>
      <c r="M173" s="428" t="s">
        <v>821</v>
      </c>
      <c r="N173" s="428" t="s">
        <v>821</v>
      </c>
      <c r="O173" s="428" t="s">
        <v>821</v>
      </c>
      <c r="P173" s="428" t="s">
        <v>821</v>
      </c>
      <c r="Q173" s="428" t="s">
        <v>821</v>
      </c>
      <c r="R173" s="428" t="s">
        <v>821</v>
      </c>
      <c r="S173" s="431"/>
    </row>
    <row r="174" spans="1:19">
      <c r="A174" s="316"/>
      <c r="B174" s="316"/>
      <c r="C174" s="316"/>
      <c r="D174" s="475"/>
      <c r="E174" s="316"/>
      <c r="F174" s="316"/>
      <c r="G174" s="316"/>
      <c r="H174" s="316"/>
      <c r="I174" s="316"/>
      <c r="J174" s="316"/>
    </row>
    <row r="175" spans="1:19">
      <c r="A175" s="316"/>
      <c r="B175" s="316"/>
      <c r="C175" s="316"/>
      <c r="D175" s="475"/>
      <c r="E175" s="316"/>
      <c r="F175" s="316"/>
      <c r="G175" s="316"/>
      <c r="H175" s="316"/>
      <c r="I175" s="316"/>
      <c r="J175" s="316"/>
    </row>
    <row r="176" spans="1:19">
      <c r="A176" s="316"/>
      <c r="B176" s="316"/>
      <c r="C176" s="316"/>
      <c r="D176" s="475"/>
      <c r="E176" s="316"/>
      <c r="F176" s="316"/>
      <c r="G176" s="316"/>
      <c r="H176" s="316"/>
      <c r="I176" s="316"/>
      <c r="J176" s="316"/>
    </row>
    <row r="177" spans="1:19">
      <c r="A177" s="316"/>
      <c r="B177" s="316"/>
      <c r="C177" s="316"/>
      <c r="D177" s="475"/>
      <c r="E177" s="316"/>
      <c r="F177" s="316"/>
      <c r="G177" s="316"/>
      <c r="H177" s="316"/>
      <c r="I177" s="316"/>
      <c r="J177" s="316"/>
    </row>
    <row r="178" spans="1:19">
      <c r="A178" s="316"/>
      <c r="B178" s="316"/>
      <c r="C178" s="316"/>
      <c r="D178" s="475"/>
      <c r="E178" s="316"/>
      <c r="F178" s="316"/>
      <c r="G178" s="316"/>
      <c r="H178" s="316"/>
      <c r="I178" s="316"/>
      <c r="J178" s="316"/>
    </row>
    <row r="179" spans="1:19">
      <c r="A179" s="316"/>
      <c r="B179" s="316"/>
      <c r="C179" s="316"/>
      <c r="D179" s="475"/>
      <c r="E179" s="316"/>
      <c r="F179" s="316"/>
      <c r="G179" s="316"/>
      <c r="H179" s="316"/>
      <c r="I179" s="316"/>
      <c r="J179" s="316"/>
    </row>
    <row r="180" spans="1:19" ht="69">
      <c r="A180" s="442">
        <v>25</v>
      </c>
      <c r="B180" s="443">
        <v>96563</v>
      </c>
      <c r="C180" s="443" t="s">
        <v>18</v>
      </c>
      <c r="D180" s="443" t="s">
        <v>409</v>
      </c>
      <c r="E180" s="443" t="s">
        <v>31</v>
      </c>
      <c r="F180" s="481" t="s">
        <v>604</v>
      </c>
      <c r="G180" s="481">
        <v>25.64</v>
      </c>
      <c r="H180" s="442"/>
      <c r="I180" s="442"/>
      <c r="J180" s="442"/>
    </row>
    <row r="181" spans="1:19" ht="27.6">
      <c r="C181" s="428" t="s">
        <v>821</v>
      </c>
      <c r="D181" s="428" t="s">
        <v>821</v>
      </c>
      <c r="E181" s="428" t="s">
        <v>821</v>
      </c>
      <c r="F181" s="428" t="s">
        <v>821</v>
      </c>
      <c r="G181" s="428" t="s">
        <v>821</v>
      </c>
      <c r="H181" s="428" t="s">
        <v>821</v>
      </c>
      <c r="I181" s="428" t="s">
        <v>1371</v>
      </c>
      <c r="J181" s="428" t="s">
        <v>2513</v>
      </c>
      <c r="K181" s="428" t="s">
        <v>2514</v>
      </c>
      <c r="L181" s="428" t="s">
        <v>2515</v>
      </c>
      <c r="M181" s="428" t="s">
        <v>942</v>
      </c>
      <c r="N181" s="428" t="s">
        <v>943</v>
      </c>
      <c r="O181" s="428" t="s">
        <v>942</v>
      </c>
      <c r="P181" s="428" t="s">
        <v>943</v>
      </c>
      <c r="Q181" s="428" t="s">
        <v>942</v>
      </c>
      <c r="R181" s="428" t="s">
        <v>943</v>
      </c>
      <c r="S181" s="431">
        <v>0.31808999999999998</v>
      </c>
    </row>
    <row r="182" spans="1:19" ht="41.4">
      <c r="C182" s="428" t="s">
        <v>2516</v>
      </c>
      <c r="D182" s="428" t="s">
        <v>699</v>
      </c>
      <c r="E182" s="428" t="s">
        <v>775</v>
      </c>
      <c r="F182" s="428" t="s">
        <v>2517</v>
      </c>
      <c r="G182" s="428" t="s">
        <v>2518</v>
      </c>
      <c r="H182" s="428" t="s">
        <v>2519</v>
      </c>
      <c r="I182" s="428" t="s">
        <v>821</v>
      </c>
      <c r="J182" s="428" t="s">
        <v>821</v>
      </c>
      <c r="K182" s="428" t="s">
        <v>821</v>
      </c>
      <c r="L182" s="428" t="s">
        <v>821</v>
      </c>
      <c r="M182" s="428" t="s">
        <v>821</v>
      </c>
      <c r="N182" s="428" t="s">
        <v>821</v>
      </c>
      <c r="O182" s="428" t="s">
        <v>821</v>
      </c>
      <c r="P182" s="428" t="s">
        <v>821</v>
      </c>
      <c r="Q182" s="428" t="s">
        <v>821</v>
      </c>
      <c r="R182" s="428" t="s">
        <v>821</v>
      </c>
      <c r="S182" s="431"/>
    </row>
    <row r="183" spans="1:19" ht="27.6">
      <c r="C183" s="428" t="s">
        <v>2520</v>
      </c>
      <c r="D183" s="428" t="s">
        <v>2521</v>
      </c>
      <c r="E183" s="428" t="s">
        <v>775</v>
      </c>
      <c r="F183" s="428" t="s">
        <v>2522</v>
      </c>
      <c r="G183" s="428" t="s">
        <v>1394</v>
      </c>
      <c r="H183" s="428" t="s">
        <v>2523</v>
      </c>
      <c r="I183" s="428" t="s">
        <v>821</v>
      </c>
      <c r="J183" s="428" t="s">
        <v>821</v>
      </c>
      <c r="K183" s="428" t="s">
        <v>821</v>
      </c>
      <c r="L183" s="428" t="s">
        <v>821</v>
      </c>
      <c r="M183" s="428" t="s">
        <v>821</v>
      </c>
      <c r="N183" s="428" t="s">
        <v>821</v>
      </c>
      <c r="O183" s="428" t="s">
        <v>821</v>
      </c>
      <c r="P183" s="428" t="s">
        <v>821</v>
      </c>
      <c r="Q183" s="428" t="s">
        <v>821</v>
      </c>
      <c r="R183" s="428" t="s">
        <v>821</v>
      </c>
      <c r="S183" s="431"/>
    </row>
    <row r="184" spans="1:19" ht="27.6">
      <c r="C184" s="428" t="s">
        <v>2524</v>
      </c>
      <c r="D184" s="428" t="s">
        <v>2525</v>
      </c>
      <c r="E184" s="428" t="s">
        <v>781</v>
      </c>
      <c r="F184" s="428" t="s">
        <v>2526</v>
      </c>
      <c r="G184" s="428" t="s">
        <v>2527</v>
      </c>
      <c r="H184" s="428" t="s">
        <v>2528</v>
      </c>
      <c r="I184" s="428" t="s">
        <v>821</v>
      </c>
      <c r="J184" s="428" t="s">
        <v>821</v>
      </c>
      <c r="K184" s="428" t="s">
        <v>821</v>
      </c>
      <c r="L184" s="428" t="s">
        <v>821</v>
      </c>
      <c r="M184" s="428" t="s">
        <v>821</v>
      </c>
      <c r="N184" s="428" t="s">
        <v>821</v>
      </c>
      <c r="O184" s="428" t="s">
        <v>821</v>
      </c>
      <c r="P184" s="428" t="s">
        <v>821</v>
      </c>
      <c r="Q184" s="428" t="s">
        <v>821</v>
      </c>
      <c r="R184" s="428" t="s">
        <v>821</v>
      </c>
      <c r="S184" s="431"/>
    </row>
    <row r="185" spans="1:19" ht="27.6">
      <c r="C185" s="428" t="s">
        <v>2529</v>
      </c>
      <c r="D185" s="428" t="s">
        <v>2530</v>
      </c>
      <c r="E185" s="428" t="s">
        <v>781</v>
      </c>
      <c r="F185" s="428" t="s">
        <v>2531</v>
      </c>
      <c r="G185" s="428" t="s">
        <v>2532</v>
      </c>
      <c r="H185" s="428" t="s">
        <v>2533</v>
      </c>
      <c r="I185" s="428" t="s">
        <v>821</v>
      </c>
      <c r="J185" s="428" t="s">
        <v>821</v>
      </c>
      <c r="K185" s="428" t="s">
        <v>821</v>
      </c>
      <c r="L185" s="428" t="s">
        <v>821</v>
      </c>
      <c r="M185" s="428" t="s">
        <v>821</v>
      </c>
      <c r="N185" s="428" t="s">
        <v>821</v>
      </c>
      <c r="O185" s="428" t="s">
        <v>821</v>
      </c>
      <c r="P185" s="428" t="s">
        <v>821</v>
      </c>
      <c r="Q185" s="428" t="s">
        <v>821</v>
      </c>
      <c r="R185" s="428" t="s">
        <v>821</v>
      </c>
      <c r="S185" s="431"/>
    </row>
    <row r="186" spans="1:19" ht="27.6">
      <c r="C186" s="428" t="s">
        <v>2534</v>
      </c>
      <c r="D186" s="428" t="s">
        <v>2535</v>
      </c>
      <c r="E186" s="428" t="s">
        <v>775</v>
      </c>
      <c r="F186" s="428" t="s">
        <v>2517</v>
      </c>
      <c r="G186" s="428" t="s">
        <v>2536</v>
      </c>
      <c r="H186" s="428" t="s">
        <v>1441</v>
      </c>
      <c r="I186" s="428" t="s">
        <v>821</v>
      </c>
      <c r="J186" s="428" t="s">
        <v>821</v>
      </c>
      <c r="K186" s="428" t="s">
        <v>821</v>
      </c>
      <c r="L186" s="428" t="s">
        <v>821</v>
      </c>
      <c r="M186" s="428" t="s">
        <v>821</v>
      </c>
      <c r="N186" s="428" t="s">
        <v>821</v>
      </c>
      <c r="O186" s="428" t="s">
        <v>821</v>
      </c>
      <c r="P186" s="428" t="s">
        <v>821</v>
      </c>
      <c r="Q186" s="428" t="s">
        <v>821</v>
      </c>
      <c r="R186" s="428" t="s">
        <v>821</v>
      </c>
      <c r="S186" s="431"/>
    </row>
    <row r="187" spans="1:19" ht="27.6">
      <c r="C187" s="428" t="s">
        <v>2043</v>
      </c>
      <c r="D187" s="428" t="s">
        <v>2044</v>
      </c>
      <c r="E187" s="428" t="s">
        <v>619</v>
      </c>
      <c r="F187" s="428" t="s">
        <v>2537</v>
      </c>
      <c r="G187" s="428" t="s">
        <v>2046</v>
      </c>
      <c r="H187" s="428" t="s">
        <v>937</v>
      </c>
      <c r="I187" s="428" t="s">
        <v>821</v>
      </c>
      <c r="J187" s="428" t="s">
        <v>821</v>
      </c>
      <c r="K187" s="428" t="s">
        <v>821</v>
      </c>
      <c r="L187" s="428" t="s">
        <v>821</v>
      </c>
      <c r="M187" s="428" t="s">
        <v>821</v>
      </c>
      <c r="N187" s="428" t="s">
        <v>821</v>
      </c>
      <c r="O187" s="428" t="s">
        <v>821</v>
      </c>
      <c r="P187" s="428" t="s">
        <v>821</v>
      </c>
      <c r="Q187" s="428" t="s">
        <v>821</v>
      </c>
      <c r="R187" s="428" t="s">
        <v>821</v>
      </c>
      <c r="S187" s="431"/>
    </row>
    <row r="188" spans="1:19" ht="27.6">
      <c r="C188" s="428" t="s">
        <v>993</v>
      </c>
      <c r="D188" s="428" t="s">
        <v>773</v>
      </c>
      <c r="E188" s="428" t="s">
        <v>619</v>
      </c>
      <c r="F188" s="428" t="s">
        <v>2538</v>
      </c>
      <c r="G188" s="428" t="s">
        <v>995</v>
      </c>
      <c r="H188" s="428" t="s">
        <v>2539</v>
      </c>
      <c r="I188" s="428" t="s">
        <v>821</v>
      </c>
      <c r="J188" s="428" t="s">
        <v>821</v>
      </c>
      <c r="K188" s="428" t="s">
        <v>821</v>
      </c>
      <c r="L188" s="428" t="s">
        <v>821</v>
      </c>
      <c r="M188" s="428" t="s">
        <v>821</v>
      </c>
      <c r="N188" s="428" t="s">
        <v>821</v>
      </c>
      <c r="O188" s="428" t="s">
        <v>821</v>
      </c>
      <c r="P188" s="428" t="s">
        <v>821</v>
      </c>
      <c r="Q188" s="428" t="s">
        <v>821</v>
      </c>
      <c r="R188" s="428" t="s">
        <v>821</v>
      </c>
      <c r="S188" s="431"/>
    </row>
    <row r="196" spans="4:7">
      <c r="D196" s="606" t="s">
        <v>907</v>
      </c>
      <c r="E196" s="606"/>
      <c r="F196" s="606"/>
      <c r="G196" s="606"/>
    </row>
    <row r="197" spans="4:7">
      <c r="D197" s="606" t="s">
        <v>908</v>
      </c>
      <c r="E197" s="606"/>
      <c r="F197" s="606"/>
      <c r="G197" s="606"/>
    </row>
    <row r="198" spans="4:7">
      <c r="D198" s="606" t="s">
        <v>909</v>
      </c>
      <c r="E198" s="606"/>
      <c r="F198" s="606"/>
      <c r="G198" s="606"/>
    </row>
    <row r="199" spans="4:7">
      <c r="D199"/>
      <c r="F199"/>
      <c r="G199"/>
    </row>
    <row r="200" spans="4:7">
      <c r="D200"/>
      <c r="F200"/>
      <c r="G200"/>
    </row>
    <row r="201" spans="4:7">
      <c r="D201"/>
      <c r="F201"/>
      <c r="G201"/>
    </row>
    <row r="202" spans="4:7">
      <c r="D202"/>
      <c r="F202"/>
      <c r="G202"/>
    </row>
    <row r="203" spans="4:7">
      <c r="D203"/>
      <c r="F203"/>
      <c r="G203"/>
    </row>
    <row r="204" spans="4:7">
      <c r="D204"/>
      <c r="F204"/>
      <c r="G204"/>
    </row>
    <row r="205" spans="4:7">
      <c r="D205" s="606" t="s">
        <v>3187</v>
      </c>
      <c r="E205" s="606"/>
      <c r="F205" s="606"/>
      <c r="G205" s="606"/>
    </row>
    <row r="206" spans="4:7">
      <c r="D206" s="606" t="s">
        <v>3188</v>
      </c>
      <c r="E206" s="606"/>
      <c r="F206" s="606"/>
      <c r="G206" s="606"/>
    </row>
    <row r="207" spans="4:7">
      <c r="D207" s="606" t="s">
        <v>3189</v>
      </c>
      <c r="E207" s="606"/>
      <c r="F207" s="606"/>
      <c r="G207" s="606"/>
    </row>
  </sheetData>
  <mergeCells count="11">
    <mergeCell ref="D197:G197"/>
    <mergeCell ref="D198:G198"/>
    <mergeCell ref="D205:G205"/>
    <mergeCell ref="D206:G206"/>
    <mergeCell ref="D207:G207"/>
    <mergeCell ref="D196:G196"/>
    <mergeCell ref="A1:B2"/>
    <mergeCell ref="C1:D1"/>
    <mergeCell ref="E1:F1"/>
    <mergeCell ref="C2:D2"/>
    <mergeCell ref="E2:G2"/>
  </mergeCells>
  <pageMargins left="0.511811024" right="0.511811024" top="0.78740157499999996" bottom="0.78740157499999996" header="0.31496062000000002" footer="0.3149606200000000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EC9F7-297C-4A93-9D25-EE4F6D02284D}">
  <dimension ref="A1:S232"/>
  <sheetViews>
    <sheetView topLeftCell="A212" workbookViewId="0">
      <selection activeCell="D221" sqref="D221:G232"/>
    </sheetView>
  </sheetViews>
  <sheetFormatPr defaultRowHeight="13.8"/>
  <cols>
    <col min="1" max="3" width="8.796875" style="388"/>
    <col min="4" max="4" width="54.3984375" style="388" customWidth="1"/>
    <col min="5" max="7" width="8.796875" style="388"/>
    <col min="8" max="8" width="11.3984375" style="388" customWidth="1"/>
    <col min="9" max="16384" width="8.796875" style="388"/>
  </cols>
  <sheetData>
    <row r="1" spans="1:19" customFormat="1" ht="33" customHeight="1">
      <c r="A1" s="688" t="s">
        <v>790</v>
      </c>
      <c r="B1" s="688"/>
      <c r="C1" s="608" t="s">
        <v>789</v>
      </c>
      <c r="D1" s="608"/>
      <c r="E1" s="594" t="s">
        <v>792</v>
      </c>
      <c r="F1" s="594"/>
      <c r="G1" s="378" t="s">
        <v>793</v>
      </c>
      <c r="H1" s="306">
        <f>BDI!L33</f>
        <v>0.21655431160823602</v>
      </c>
    </row>
    <row r="2" spans="1:19" customFormat="1" ht="30.6" customHeight="1">
      <c r="A2" s="688"/>
      <c r="B2" s="688"/>
      <c r="C2" s="609" t="s">
        <v>791</v>
      </c>
      <c r="D2" s="609"/>
      <c r="E2" s="607" t="s">
        <v>803</v>
      </c>
      <c r="F2" s="607"/>
      <c r="G2" s="607"/>
      <c r="H2" s="338"/>
    </row>
    <row r="3" spans="1:19" customFormat="1" ht="66">
      <c r="B3" s="413"/>
      <c r="C3" s="434"/>
      <c r="D3" s="316"/>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9" ht="69.599999999999994">
      <c r="A4" s="500"/>
      <c r="B4" s="501">
        <v>103328</v>
      </c>
      <c r="C4" s="501" t="s">
        <v>18</v>
      </c>
      <c r="D4" s="502" t="s">
        <v>109</v>
      </c>
      <c r="E4" s="503" t="s">
        <v>27</v>
      </c>
      <c r="F4" s="503"/>
      <c r="G4" s="504" t="s">
        <v>604</v>
      </c>
      <c r="H4" s="505">
        <v>83.87</v>
      </c>
      <c r="I4" s="500"/>
      <c r="J4" s="500"/>
      <c r="K4" s="413"/>
      <c r="L4" s="413"/>
      <c r="M4" s="413"/>
      <c r="N4" s="413"/>
      <c r="O4" s="413"/>
      <c r="P4" s="413"/>
      <c r="Q4" s="413"/>
      <c r="R4" s="413"/>
      <c r="S4" s="413"/>
    </row>
    <row r="5" spans="1:19" ht="27.6">
      <c r="A5" s="413"/>
      <c r="B5" s="489"/>
      <c r="C5" s="493" t="s">
        <v>821</v>
      </c>
      <c r="D5" s="493" t="s">
        <v>821</v>
      </c>
      <c r="E5" s="493" t="s">
        <v>821</v>
      </c>
      <c r="F5" s="493" t="s">
        <v>821</v>
      </c>
      <c r="G5" s="493" t="s">
        <v>821</v>
      </c>
      <c r="H5" s="493" t="s">
        <v>821</v>
      </c>
      <c r="I5" s="493" t="s">
        <v>1408</v>
      </c>
      <c r="J5" s="493" t="s">
        <v>1409</v>
      </c>
      <c r="K5" s="493" t="s">
        <v>1410</v>
      </c>
      <c r="L5" s="493" t="s">
        <v>1411</v>
      </c>
      <c r="M5" s="493" t="s">
        <v>1238</v>
      </c>
      <c r="N5" s="493" t="s">
        <v>1412</v>
      </c>
      <c r="O5" s="493" t="s">
        <v>942</v>
      </c>
      <c r="P5" s="493" t="s">
        <v>943</v>
      </c>
      <c r="Q5" s="493" t="s">
        <v>1238</v>
      </c>
      <c r="R5" s="493" t="s">
        <v>1412</v>
      </c>
      <c r="S5" s="494">
        <v>2.4299999999999999E-3</v>
      </c>
    </row>
    <row r="6" spans="1:19" ht="41.4">
      <c r="A6" s="413"/>
      <c r="B6" s="489"/>
      <c r="C6" s="493" t="s">
        <v>1413</v>
      </c>
      <c r="D6" s="493" t="s">
        <v>1414</v>
      </c>
      <c r="E6" s="493" t="s">
        <v>775</v>
      </c>
      <c r="F6" s="493" t="s">
        <v>1415</v>
      </c>
      <c r="G6" s="493" t="s">
        <v>1416</v>
      </c>
      <c r="H6" s="493" t="s">
        <v>1417</v>
      </c>
      <c r="I6" s="493" t="s">
        <v>821</v>
      </c>
      <c r="J6" s="493" t="s">
        <v>821</v>
      </c>
      <c r="K6" s="493" t="s">
        <v>821</v>
      </c>
      <c r="L6" s="493" t="s">
        <v>821</v>
      </c>
      <c r="M6" s="493" t="s">
        <v>821</v>
      </c>
      <c r="N6" s="493" t="s">
        <v>821</v>
      </c>
      <c r="O6" s="493" t="s">
        <v>821</v>
      </c>
      <c r="P6" s="493" t="s">
        <v>821</v>
      </c>
      <c r="Q6" s="493" t="s">
        <v>821</v>
      </c>
      <c r="R6" s="493" t="s">
        <v>821</v>
      </c>
      <c r="S6" s="494"/>
    </row>
    <row r="7" spans="1:19" ht="41.4">
      <c r="A7" s="413"/>
      <c r="B7" s="489"/>
      <c r="C7" s="493" t="s">
        <v>1418</v>
      </c>
      <c r="D7" s="493" t="s">
        <v>1419</v>
      </c>
      <c r="E7" s="493" t="s">
        <v>781</v>
      </c>
      <c r="F7" s="493" t="s">
        <v>1420</v>
      </c>
      <c r="G7" s="493" t="s">
        <v>1421</v>
      </c>
      <c r="H7" s="493" t="s">
        <v>1422</v>
      </c>
      <c r="I7" s="493" t="s">
        <v>821</v>
      </c>
      <c r="J7" s="493" t="s">
        <v>821</v>
      </c>
      <c r="K7" s="493" t="s">
        <v>821</v>
      </c>
      <c r="L7" s="493" t="s">
        <v>821</v>
      </c>
      <c r="M7" s="493" t="s">
        <v>821</v>
      </c>
      <c r="N7" s="493" t="s">
        <v>821</v>
      </c>
      <c r="O7" s="493" t="s">
        <v>821</v>
      </c>
      <c r="P7" s="493" t="s">
        <v>821</v>
      </c>
      <c r="Q7" s="493" t="s">
        <v>821</v>
      </c>
      <c r="R7" s="493" t="s">
        <v>821</v>
      </c>
      <c r="S7" s="494"/>
    </row>
    <row r="8" spans="1:19" ht="27.6">
      <c r="A8" s="413"/>
      <c r="B8" s="489"/>
      <c r="C8" s="493" t="s">
        <v>1423</v>
      </c>
      <c r="D8" s="493" t="s">
        <v>1424</v>
      </c>
      <c r="E8" s="493" t="s">
        <v>1305</v>
      </c>
      <c r="F8" s="493" t="s">
        <v>1425</v>
      </c>
      <c r="G8" s="493" t="s">
        <v>1426</v>
      </c>
      <c r="H8" s="493" t="s">
        <v>1258</v>
      </c>
      <c r="I8" s="493" t="s">
        <v>821</v>
      </c>
      <c r="J8" s="493" t="s">
        <v>821</v>
      </c>
      <c r="K8" s="493" t="s">
        <v>821</v>
      </c>
      <c r="L8" s="493" t="s">
        <v>821</v>
      </c>
      <c r="M8" s="493" t="s">
        <v>821</v>
      </c>
      <c r="N8" s="493" t="s">
        <v>821</v>
      </c>
      <c r="O8" s="493" t="s">
        <v>821</v>
      </c>
      <c r="P8" s="493" t="s">
        <v>821</v>
      </c>
      <c r="Q8" s="493" t="s">
        <v>821</v>
      </c>
      <c r="R8" s="493" t="s">
        <v>821</v>
      </c>
      <c r="S8" s="494"/>
    </row>
    <row r="9" spans="1:19" ht="55.2">
      <c r="A9" s="413"/>
      <c r="B9" s="489"/>
      <c r="C9" s="493" t="s">
        <v>1034</v>
      </c>
      <c r="D9" s="493" t="s">
        <v>1035</v>
      </c>
      <c r="E9" s="493" t="s">
        <v>1017</v>
      </c>
      <c r="F9" s="493" t="s">
        <v>1427</v>
      </c>
      <c r="G9" s="493" t="s">
        <v>1037</v>
      </c>
      <c r="H9" s="493" t="s">
        <v>1428</v>
      </c>
      <c r="I9" s="493" t="s">
        <v>821</v>
      </c>
      <c r="J9" s="493" t="s">
        <v>821</v>
      </c>
      <c r="K9" s="493" t="s">
        <v>821</v>
      </c>
      <c r="L9" s="493" t="s">
        <v>821</v>
      </c>
      <c r="M9" s="493" t="s">
        <v>821</v>
      </c>
      <c r="N9" s="493" t="s">
        <v>821</v>
      </c>
      <c r="O9" s="493" t="s">
        <v>821</v>
      </c>
      <c r="P9" s="493" t="s">
        <v>821</v>
      </c>
      <c r="Q9" s="493" t="s">
        <v>821</v>
      </c>
      <c r="R9" s="493" t="s">
        <v>821</v>
      </c>
      <c r="S9" s="494"/>
    </row>
    <row r="10" spans="1:19" ht="27.6">
      <c r="A10" s="413"/>
      <c r="B10" s="489"/>
      <c r="C10" s="493" t="s">
        <v>663</v>
      </c>
      <c r="D10" s="493" t="s">
        <v>636</v>
      </c>
      <c r="E10" s="493" t="s">
        <v>619</v>
      </c>
      <c r="F10" s="493" t="s">
        <v>1429</v>
      </c>
      <c r="G10" s="493" t="s">
        <v>970</v>
      </c>
      <c r="H10" s="493" t="s">
        <v>1430</v>
      </c>
      <c r="I10" s="493" t="s">
        <v>821</v>
      </c>
      <c r="J10" s="493" t="s">
        <v>821</v>
      </c>
      <c r="K10" s="493" t="s">
        <v>821</v>
      </c>
      <c r="L10" s="493" t="s">
        <v>821</v>
      </c>
      <c r="M10" s="493" t="s">
        <v>821</v>
      </c>
      <c r="N10" s="493" t="s">
        <v>821</v>
      </c>
      <c r="O10" s="493" t="s">
        <v>821</v>
      </c>
      <c r="P10" s="493" t="s">
        <v>821</v>
      </c>
      <c r="Q10" s="493" t="s">
        <v>821</v>
      </c>
      <c r="R10" s="493" t="s">
        <v>821</v>
      </c>
      <c r="S10" s="494"/>
    </row>
    <row r="11" spans="1:19" ht="27.6">
      <c r="A11" s="413"/>
      <c r="B11" s="489"/>
      <c r="C11" s="493" t="s">
        <v>740</v>
      </c>
      <c r="D11" s="493" t="s">
        <v>620</v>
      </c>
      <c r="E11" s="493" t="s">
        <v>619</v>
      </c>
      <c r="F11" s="493" t="s">
        <v>1431</v>
      </c>
      <c r="G11" s="493" t="s">
        <v>915</v>
      </c>
      <c r="H11" s="493" t="s">
        <v>1432</v>
      </c>
      <c r="I11" s="493" t="s">
        <v>821</v>
      </c>
      <c r="J11" s="493" t="s">
        <v>821</v>
      </c>
      <c r="K11" s="493" t="s">
        <v>821</v>
      </c>
      <c r="L11" s="493" t="s">
        <v>821</v>
      </c>
      <c r="M11" s="493" t="s">
        <v>821</v>
      </c>
      <c r="N11" s="493" t="s">
        <v>821</v>
      </c>
      <c r="O11" s="493" t="s">
        <v>821</v>
      </c>
      <c r="P11" s="493" t="s">
        <v>821</v>
      </c>
      <c r="Q11" s="493" t="s">
        <v>821</v>
      </c>
      <c r="R11" s="493" t="s">
        <v>821</v>
      </c>
      <c r="S11" s="494"/>
    </row>
    <row r="12" spans="1:19">
      <c r="A12" s="413"/>
      <c r="B12" s="489"/>
      <c r="C12" s="489"/>
      <c r="D12" s="490"/>
      <c r="E12" s="491"/>
      <c r="F12" s="491"/>
      <c r="G12" s="413"/>
      <c r="H12" s="492"/>
      <c r="I12" s="413"/>
      <c r="J12" s="413"/>
      <c r="K12" s="413"/>
      <c r="L12" s="413"/>
      <c r="M12" s="413"/>
      <c r="N12" s="413"/>
      <c r="O12" s="413"/>
      <c r="P12" s="413"/>
      <c r="Q12" s="413"/>
      <c r="R12" s="413"/>
      <c r="S12" s="413"/>
    </row>
    <row r="13" spans="1:19">
      <c r="A13" s="413"/>
      <c r="B13" s="489"/>
      <c r="C13" s="489"/>
      <c r="D13" s="490"/>
      <c r="E13" s="491"/>
      <c r="F13" s="491"/>
      <c r="G13" s="413"/>
      <c r="H13" s="492"/>
      <c r="I13" s="413"/>
      <c r="J13" s="413"/>
      <c r="K13" s="413"/>
      <c r="L13" s="413"/>
      <c r="M13" s="413"/>
      <c r="N13" s="413"/>
      <c r="O13" s="413"/>
      <c r="P13" s="413"/>
      <c r="Q13" s="413"/>
      <c r="R13" s="413"/>
      <c r="S13" s="413"/>
    </row>
    <row r="14" spans="1:19">
      <c r="A14" s="413"/>
      <c r="B14" s="489"/>
      <c r="C14" s="489"/>
      <c r="D14" s="490"/>
      <c r="E14" s="491"/>
      <c r="F14" s="491"/>
      <c r="G14" s="413"/>
      <c r="H14" s="492"/>
      <c r="I14" s="413"/>
      <c r="J14" s="413"/>
      <c r="K14" s="413"/>
      <c r="L14" s="413"/>
      <c r="M14" s="413"/>
      <c r="N14" s="413"/>
      <c r="O14" s="413"/>
      <c r="P14" s="413"/>
      <c r="Q14" s="413"/>
      <c r="R14" s="413"/>
      <c r="S14" s="413"/>
    </row>
    <row r="15" spans="1:19" ht="55.8">
      <c r="A15" s="500"/>
      <c r="B15" s="501">
        <v>87879</v>
      </c>
      <c r="C15" s="501" t="s">
        <v>18</v>
      </c>
      <c r="D15" s="502" t="s">
        <v>158</v>
      </c>
      <c r="E15" s="503" t="s">
        <v>27</v>
      </c>
      <c r="F15" s="503"/>
      <c r="G15" s="504"/>
      <c r="H15" s="505">
        <v>3.83</v>
      </c>
      <c r="I15" s="500"/>
      <c r="J15" s="500"/>
      <c r="K15" s="413"/>
      <c r="L15" s="413"/>
      <c r="M15" s="413"/>
      <c r="N15" s="413"/>
      <c r="O15" s="413"/>
      <c r="P15" s="413"/>
      <c r="Q15" s="413"/>
      <c r="R15" s="413"/>
      <c r="S15" s="413"/>
    </row>
    <row r="16" spans="1:19" ht="27.6">
      <c r="A16" s="413"/>
      <c r="B16" s="489"/>
      <c r="C16" s="493" t="s">
        <v>821</v>
      </c>
      <c r="D16" s="493" t="s">
        <v>821</v>
      </c>
      <c r="E16" s="493" t="s">
        <v>821</v>
      </c>
      <c r="F16" s="493" t="s">
        <v>821</v>
      </c>
      <c r="G16" s="493" t="s">
        <v>821</v>
      </c>
      <c r="H16" s="493" t="s">
        <v>821</v>
      </c>
      <c r="I16" s="493" t="s">
        <v>1589</v>
      </c>
      <c r="J16" s="493" t="s">
        <v>1590</v>
      </c>
      <c r="K16" s="493" t="s">
        <v>1591</v>
      </c>
      <c r="L16" s="493" t="s">
        <v>1592</v>
      </c>
      <c r="M16" s="493" t="s">
        <v>942</v>
      </c>
      <c r="N16" s="493" t="s">
        <v>943</v>
      </c>
      <c r="O16" s="493" t="s">
        <v>942</v>
      </c>
      <c r="P16" s="493" t="s">
        <v>943</v>
      </c>
      <c r="Q16" s="493" t="s">
        <v>942</v>
      </c>
      <c r="R16" s="493" t="s">
        <v>943</v>
      </c>
      <c r="S16" s="494">
        <v>0</v>
      </c>
    </row>
    <row r="17" spans="1:19" ht="41.4">
      <c r="A17" s="413"/>
      <c r="B17" s="489"/>
      <c r="C17" s="493" t="s">
        <v>1593</v>
      </c>
      <c r="D17" s="493" t="s">
        <v>1594</v>
      </c>
      <c r="E17" s="493" t="s">
        <v>1017</v>
      </c>
      <c r="F17" s="493" t="s">
        <v>1595</v>
      </c>
      <c r="G17" s="493" t="s">
        <v>1596</v>
      </c>
      <c r="H17" s="493" t="s">
        <v>1597</v>
      </c>
      <c r="I17" s="493" t="s">
        <v>821</v>
      </c>
      <c r="J17" s="493" t="s">
        <v>821</v>
      </c>
      <c r="K17" s="493" t="s">
        <v>821</v>
      </c>
      <c r="L17" s="493" t="s">
        <v>821</v>
      </c>
      <c r="M17" s="493" t="s">
        <v>821</v>
      </c>
      <c r="N17" s="493" t="s">
        <v>821</v>
      </c>
      <c r="O17" s="493" t="s">
        <v>821</v>
      </c>
      <c r="P17" s="493" t="s">
        <v>821</v>
      </c>
      <c r="Q17" s="493" t="s">
        <v>821</v>
      </c>
      <c r="R17" s="493" t="s">
        <v>821</v>
      </c>
      <c r="S17" s="494"/>
    </row>
    <row r="18" spans="1:19" ht="27.6">
      <c r="A18" s="413"/>
      <c r="B18" s="489"/>
      <c r="C18" s="493" t="s">
        <v>663</v>
      </c>
      <c r="D18" s="493" t="s">
        <v>636</v>
      </c>
      <c r="E18" s="493" t="s">
        <v>619</v>
      </c>
      <c r="F18" s="493" t="s">
        <v>1598</v>
      </c>
      <c r="G18" s="493" t="s">
        <v>970</v>
      </c>
      <c r="H18" s="493" t="s">
        <v>1599</v>
      </c>
      <c r="I18" s="493" t="s">
        <v>821</v>
      </c>
      <c r="J18" s="493" t="s">
        <v>821</v>
      </c>
      <c r="K18" s="493" t="s">
        <v>821</v>
      </c>
      <c r="L18" s="493" t="s">
        <v>821</v>
      </c>
      <c r="M18" s="493" t="s">
        <v>821</v>
      </c>
      <c r="N18" s="493" t="s">
        <v>821</v>
      </c>
      <c r="O18" s="493" t="s">
        <v>821</v>
      </c>
      <c r="P18" s="493" t="s">
        <v>821</v>
      </c>
      <c r="Q18" s="493" t="s">
        <v>821</v>
      </c>
      <c r="R18" s="493" t="s">
        <v>821</v>
      </c>
      <c r="S18" s="494"/>
    </row>
    <row r="19" spans="1:19" ht="27.6">
      <c r="A19" s="413"/>
      <c r="B19" s="489"/>
      <c r="C19" s="493" t="s">
        <v>740</v>
      </c>
      <c r="D19" s="493" t="s">
        <v>620</v>
      </c>
      <c r="E19" s="493" t="s">
        <v>619</v>
      </c>
      <c r="F19" s="493" t="s">
        <v>1600</v>
      </c>
      <c r="G19" s="493" t="s">
        <v>915</v>
      </c>
      <c r="H19" s="493" t="s">
        <v>1044</v>
      </c>
      <c r="I19" s="493" t="s">
        <v>821</v>
      </c>
      <c r="J19" s="493" t="s">
        <v>821</v>
      </c>
      <c r="K19" s="493" t="s">
        <v>821</v>
      </c>
      <c r="L19" s="493" t="s">
        <v>821</v>
      </c>
      <c r="M19" s="493" t="s">
        <v>821</v>
      </c>
      <c r="N19" s="493" t="s">
        <v>821</v>
      </c>
      <c r="O19" s="493" t="s">
        <v>821</v>
      </c>
      <c r="P19" s="493" t="s">
        <v>821</v>
      </c>
      <c r="Q19" s="493" t="s">
        <v>821</v>
      </c>
      <c r="R19" s="493" t="s">
        <v>821</v>
      </c>
      <c r="S19" s="494"/>
    </row>
    <row r="20" spans="1:19">
      <c r="A20" s="413"/>
      <c r="B20" s="489"/>
      <c r="C20" s="489"/>
      <c r="D20" s="490"/>
      <c r="E20" s="491"/>
      <c r="F20" s="491"/>
      <c r="G20" s="413"/>
      <c r="H20" s="492"/>
      <c r="I20" s="413"/>
      <c r="J20" s="413"/>
      <c r="K20" s="413"/>
      <c r="L20" s="413"/>
      <c r="M20" s="413"/>
      <c r="N20" s="413"/>
      <c r="O20" s="413"/>
      <c r="P20" s="413"/>
      <c r="Q20" s="413"/>
      <c r="R20" s="413"/>
      <c r="S20" s="413"/>
    </row>
    <row r="21" spans="1:19">
      <c r="A21" s="413"/>
      <c r="B21" s="489"/>
      <c r="C21" s="489"/>
      <c r="D21" s="490"/>
      <c r="E21" s="491"/>
      <c r="F21" s="491"/>
      <c r="G21" s="413"/>
      <c r="H21" s="492"/>
      <c r="I21" s="413"/>
      <c r="J21" s="413"/>
      <c r="K21" s="413"/>
      <c r="L21" s="413"/>
      <c r="M21" s="413"/>
      <c r="N21" s="413"/>
      <c r="O21" s="413"/>
      <c r="P21" s="413"/>
      <c r="Q21" s="413"/>
      <c r="R21" s="413"/>
      <c r="S21" s="413"/>
    </row>
    <row r="22" spans="1:19">
      <c r="A22" s="413"/>
      <c r="B22" s="489"/>
      <c r="C22" s="489"/>
      <c r="D22" s="490"/>
      <c r="E22" s="491"/>
      <c r="F22" s="491"/>
      <c r="G22" s="413"/>
      <c r="H22" s="492"/>
      <c r="I22" s="413"/>
      <c r="J22" s="413"/>
      <c r="K22" s="413"/>
      <c r="L22" s="413"/>
      <c r="M22" s="413"/>
      <c r="N22" s="413"/>
      <c r="O22" s="413"/>
      <c r="P22" s="413"/>
      <c r="Q22" s="413"/>
      <c r="R22" s="413"/>
      <c r="S22" s="413"/>
    </row>
    <row r="23" spans="1:19">
      <c r="A23" s="413"/>
      <c r="B23" s="489"/>
      <c r="C23" s="489"/>
      <c r="D23" s="490"/>
      <c r="E23" s="491"/>
      <c r="F23" s="491"/>
      <c r="G23" s="413"/>
      <c r="H23" s="492"/>
      <c r="I23" s="413"/>
      <c r="J23" s="413"/>
      <c r="K23" s="413"/>
      <c r="L23" s="413"/>
      <c r="M23" s="413"/>
      <c r="N23" s="413"/>
      <c r="O23" s="413"/>
      <c r="P23" s="413"/>
      <c r="Q23" s="413"/>
      <c r="R23" s="413"/>
      <c r="S23" s="413"/>
    </row>
    <row r="24" spans="1:19">
      <c r="A24" s="413"/>
      <c r="B24" s="489"/>
      <c r="C24" s="489"/>
      <c r="D24" s="490"/>
      <c r="E24" s="491"/>
      <c r="F24" s="491"/>
      <c r="G24" s="413"/>
      <c r="H24" s="492"/>
      <c r="I24" s="413"/>
      <c r="J24" s="413"/>
      <c r="K24" s="413"/>
      <c r="L24" s="413"/>
      <c r="M24" s="413"/>
      <c r="N24" s="413"/>
      <c r="O24" s="413"/>
      <c r="P24" s="413"/>
      <c r="Q24" s="413"/>
      <c r="R24" s="413"/>
      <c r="S24" s="413"/>
    </row>
    <row r="25" spans="1:19">
      <c r="A25" s="413"/>
      <c r="B25" s="489"/>
      <c r="C25" s="489"/>
      <c r="D25" s="490"/>
      <c r="E25" s="491"/>
      <c r="F25" s="491"/>
      <c r="G25" s="413"/>
      <c r="H25" s="492"/>
      <c r="I25" s="413"/>
      <c r="J25" s="413"/>
      <c r="K25" s="413"/>
      <c r="L25" s="413"/>
      <c r="M25" s="413"/>
      <c r="N25" s="413"/>
      <c r="O25" s="413"/>
      <c r="P25" s="413"/>
      <c r="Q25" s="413"/>
      <c r="R25" s="413"/>
      <c r="S25" s="413"/>
    </row>
    <row r="26" spans="1:19" ht="83.4">
      <c r="A26" s="500"/>
      <c r="B26" s="501" t="s">
        <v>160</v>
      </c>
      <c r="C26" s="501" t="s">
        <v>18</v>
      </c>
      <c r="D26" s="502" t="s">
        <v>161</v>
      </c>
      <c r="E26" s="503" t="s">
        <v>27</v>
      </c>
      <c r="F26" s="503"/>
      <c r="G26" s="504"/>
      <c r="H26" s="505">
        <v>32.26</v>
      </c>
      <c r="I26" s="500"/>
      <c r="J26" s="500"/>
      <c r="K26" s="413"/>
      <c r="L26" s="413"/>
      <c r="M26" s="413"/>
      <c r="N26" s="413"/>
      <c r="O26" s="413"/>
      <c r="P26" s="413"/>
      <c r="Q26" s="413"/>
      <c r="R26" s="413"/>
      <c r="S26" s="413"/>
    </row>
    <row r="27" spans="1:19" ht="27.6">
      <c r="A27" s="413"/>
      <c r="B27" s="489"/>
      <c r="C27" s="493" t="s">
        <v>821</v>
      </c>
      <c r="D27" s="493" t="s">
        <v>821</v>
      </c>
      <c r="E27" s="493" t="s">
        <v>821</v>
      </c>
      <c r="F27" s="493" t="s">
        <v>821</v>
      </c>
      <c r="G27" s="493" t="s">
        <v>821</v>
      </c>
      <c r="H27" s="493" t="s">
        <v>821</v>
      </c>
      <c r="I27" s="493" t="s">
        <v>1601</v>
      </c>
      <c r="J27" s="493" t="s">
        <v>1602</v>
      </c>
      <c r="K27" s="493" t="s">
        <v>1603</v>
      </c>
      <c r="L27" s="493" t="s">
        <v>1604</v>
      </c>
      <c r="M27" s="493" t="s">
        <v>1605</v>
      </c>
      <c r="N27" s="493" t="s">
        <v>1606</v>
      </c>
      <c r="O27" s="493" t="s">
        <v>942</v>
      </c>
      <c r="P27" s="493" t="s">
        <v>943</v>
      </c>
      <c r="Q27" s="493" t="s">
        <v>1607</v>
      </c>
      <c r="R27" s="493" t="s">
        <v>1608</v>
      </c>
      <c r="S27" s="494">
        <v>0</v>
      </c>
    </row>
    <row r="28" spans="1:19" ht="55.2">
      <c r="A28" s="413"/>
      <c r="B28" s="489"/>
      <c r="C28" s="493" t="s">
        <v>1034</v>
      </c>
      <c r="D28" s="493" t="s">
        <v>1035</v>
      </c>
      <c r="E28" s="493" t="s">
        <v>1017</v>
      </c>
      <c r="F28" s="493" t="s">
        <v>1609</v>
      </c>
      <c r="G28" s="493" t="s">
        <v>1037</v>
      </c>
      <c r="H28" s="493" t="s">
        <v>1610</v>
      </c>
      <c r="I28" s="493" t="s">
        <v>821</v>
      </c>
      <c r="J28" s="493" t="s">
        <v>821</v>
      </c>
      <c r="K28" s="493" t="s">
        <v>821</v>
      </c>
      <c r="L28" s="493" t="s">
        <v>821</v>
      </c>
      <c r="M28" s="493" t="s">
        <v>821</v>
      </c>
      <c r="N28" s="493" t="s">
        <v>821</v>
      </c>
      <c r="O28" s="493" t="s">
        <v>821</v>
      </c>
      <c r="P28" s="493" t="s">
        <v>821</v>
      </c>
      <c r="Q28" s="493" t="s">
        <v>821</v>
      </c>
      <c r="R28" s="493" t="s">
        <v>821</v>
      </c>
      <c r="S28" s="494"/>
    </row>
    <row r="29" spans="1:19" ht="27.6">
      <c r="A29" s="413"/>
      <c r="B29" s="489"/>
      <c r="C29" s="493" t="s">
        <v>663</v>
      </c>
      <c r="D29" s="493" t="s">
        <v>636</v>
      </c>
      <c r="E29" s="493" t="s">
        <v>619</v>
      </c>
      <c r="F29" s="493" t="s">
        <v>1611</v>
      </c>
      <c r="G29" s="493" t="s">
        <v>970</v>
      </c>
      <c r="H29" s="493" t="s">
        <v>1612</v>
      </c>
      <c r="I29" s="493" t="s">
        <v>821</v>
      </c>
      <c r="J29" s="493" t="s">
        <v>821</v>
      </c>
      <c r="K29" s="493" t="s">
        <v>821</v>
      </c>
      <c r="L29" s="493" t="s">
        <v>821</v>
      </c>
      <c r="M29" s="493" t="s">
        <v>821</v>
      </c>
      <c r="N29" s="493" t="s">
        <v>821</v>
      </c>
      <c r="O29" s="493" t="s">
        <v>821</v>
      </c>
      <c r="P29" s="493" t="s">
        <v>821</v>
      </c>
      <c r="Q29" s="493" t="s">
        <v>821</v>
      </c>
      <c r="R29" s="493" t="s">
        <v>821</v>
      </c>
      <c r="S29" s="494"/>
    </row>
    <row r="30" spans="1:19" ht="27.6">
      <c r="A30" s="413"/>
      <c r="B30" s="489"/>
      <c r="C30" s="493" t="s">
        <v>740</v>
      </c>
      <c r="D30" s="493" t="s">
        <v>620</v>
      </c>
      <c r="E30" s="493" t="s">
        <v>619</v>
      </c>
      <c r="F30" s="493" t="s">
        <v>1613</v>
      </c>
      <c r="G30" s="493" t="s">
        <v>915</v>
      </c>
      <c r="H30" s="493" t="s">
        <v>1614</v>
      </c>
      <c r="I30" s="493" t="s">
        <v>821</v>
      </c>
      <c r="J30" s="493" t="s">
        <v>821</v>
      </c>
      <c r="K30" s="493" t="s">
        <v>821</v>
      </c>
      <c r="L30" s="493" t="s">
        <v>821</v>
      </c>
      <c r="M30" s="493" t="s">
        <v>821</v>
      </c>
      <c r="N30" s="493" t="s">
        <v>821</v>
      </c>
      <c r="O30" s="493" t="s">
        <v>821</v>
      </c>
      <c r="P30" s="493" t="s">
        <v>821</v>
      </c>
      <c r="Q30" s="493" t="s">
        <v>821</v>
      </c>
      <c r="R30" s="493" t="s">
        <v>821</v>
      </c>
      <c r="S30" s="494"/>
    </row>
    <row r="31" spans="1:19">
      <c r="A31" s="413"/>
      <c r="B31" s="489"/>
      <c r="C31" s="489"/>
      <c r="D31" s="490"/>
      <c r="E31" s="491"/>
      <c r="F31" s="491"/>
      <c r="G31" s="413"/>
      <c r="H31" s="492"/>
      <c r="I31" s="413"/>
      <c r="J31" s="413"/>
      <c r="K31" s="413"/>
      <c r="L31" s="413"/>
      <c r="M31" s="413"/>
      <c r="N31" s="413"/>
      <c r="O31" s="413"/>
      <c r="P31" s="413"/>
      <c r="Q31" s="413"/>
      <c r="R31" s="413"/>
      <c r="S31" s="413"/>
    </row>
    <row r="32" spans="1:19">
      <c r="A32" s="413"/>
      <c r="B32" s="489"/>
      <c r="C32" s="489"/>
      <c r="D32" s="490"/>
      <c r="E32" s="491"/>
      <c r="F32" s="491"/>
      <c r="G32" s="413"/>
      <c r="H32" s="492"/>
      <c r="I32" s="413"/>
      <c r="J32" s="413"/>
      <c r="K32" s="413"/>
      <c r="L32" s="413"/>
      <c r="M32" s="413"/>
      <c r="N32" s="413"/>
      <c r="O32" s="413"/>
      <c r="P32" s="413"/>
      <c r="Q32" s="413"/>
      <c r="R32" s="413"/>
      <c r="S32" s="413"/>
    </row>
    <row r="33" spans="1:19">
      <c r="A33" s="413"/>
      <c r="B33" s="489"/>
      <c r="C33" s="489"/>
      <c r="D33" s="490"/>
      <c r="E33" s="491"/>
      <c r="F33" s="491"/>
      <c r="G33" s="413"/>
      <c r="H33" s="492"/>
      <c r="I33" s="413"/>
      <c r="J33" s="413"/>
      <c r="K33" s="413"/>
      <c r="L33" s="413"/>
      <c r="M33" s="413"/>
      <c r="N33" s="413"/>
      <c r="O33" s="413"/>
      <c r="P33" s="413"/>
      <c r="Q33" s="413"/>
      <c r="R33" s="413"/>
      <c r="S33" s="413"/>
    </row>
    <row r="34" spans="1:19">
      <c r="A34" s="413"/>
      <c r="B34" s="489"/>
      <c r="C34" s="489"/>
      <c r="D34" s="490"/>
      <c r="E34" s="491"/>
      <c r="F34" s="491"/>
      <c r="G34" s="413"/>
      <c r="H34" s="492"/>
      <c r="I34" s="413"/>
      <c r="J34" s="413"/>
      <c r="K34" s="413"/>
      <c r="L34" s="413"/>
      <c r="M34" s="413"/>
      <c r="N34" s="413"/>
      <c r="O34" s="413"/>
      <c r="P34" s="413"/>
      <c r="Q34" s="413"/>
      <c r="R34" s="413"/>
      <c r="S34" s="413"/>
    </row>
    <row r="35" spans="1:19">
      <c r="A35" s="413"/>
      <c r="B35" s="489"/>
      <c r="C35" s="489"/>
      <c r="D35" s="490"/>
      <c r="E35" s="491"/>
      <c r="F35" s="491"/>
      <c r="G35" s="413"/>
      <c r="H35" s="492"/>
      <c r="I35" s="413"/>
      <c r="J35" s="413"/>
      <c r="K35" s="413"/>
      <c r="L35" s="413"/>
      <c r="M35" s="413"/>
      <c r="N35" s="413"/>
      <c r="O35" s="413"/>
      <c r="P35" s="413"/>
      <c r="Q35" s="413"/>
      <c r="R35" s="413"/>
      <c r="S35" s="413"/>
    </row>
    <row r="36" spans="1:19">
      <c r="A36" s="413"/>
      <c r="B36" s="489"/>
      <c r="C36" s="489"/>
      <c r="D36" s="490"/>
      <c r="E36" s="491"/>
      <c r="F36" s="491"/>
      <c r="G36" s="413"/>
      <c r="H36" s="492"/>
      <c r="I36" s="413"/>
      <c r="J36" s="413"/>
      <c r="K36" s="413"/>
      <c r="L36" s="413"/>
      <c r="M36" s="413"/>
      <c r="N36" s="413"/>
      <c r="O36" s="413"/>
      <c r="P36" s="413"/>
      <c r="Q36" s="413"/>
      <c r="R36" s="413"/>
      <c r="S36" s="413"/>
    </row>
    <row r="37" spans="1:19" ht="17.399999999999999">
      <c r="A37" s="500"/>
      <c r="B37" s="501">
        <v>98504</v>
      </c>
      <c r="C37" s="501" t="s">
        <v>18</v>
      </c>
      <c r="D37" s="502" t="s">
        <v>560</v>
      </c>
      <c r="E37" s="503" t="s">
        <v>27</v>
      </c>
      <c r="F37" s="503"/>
      <c r="G37" s="504"/>
      <c r="H37" s="505">
        <v>13.88</v>
      </c>
      <c r="I37" s="500"/>
      <c r="J37" s="500"/>
      <c r="K37" s="413"/>
      <c r="L37" s="413"/>
      <c r="M37" s="413"/>
      <c r="N37" s="413"/>
      <c r="O37" s="413"/>
      <c r="P37" s="413"/>
      <c r="Q37" s="413"/>
      <c r="R37" s="413"/>
      <c r="S37" s="413"/>
    </row>
    <row r="38" spans="1:19" ht="27.6">
      <c r="A38" s="413"/>
      <c r="B38" s="489"/>
      <c r="C38" s="493" t="s">
        <v>821</v>
      </c>
      <c r="D38" s="493" t="s">
        <v>821</v>
      </c>
      <c r="E38" s="493" t="s">
        <v>821</v>
      </c>
      <c r="F38" s="493" t="s">
        <v>821</v>
      </c>
      <c r="G38" s="493" t="s">
        <v>821</v>
      </c>
      <c r="H38" s="493" t="s">
        <v>821</v>
      </c>
      <c r="I38" s="493" t="s">
        <v>1155</v>
      </c>
      <c r="J38" s="493" t="s">
        <v>3118</v>
      </c>
      <c r="K38" s="493" t="s">
        <v>3119</v>
      </c>
      <c r="L38" s="493" t="s">
        <v>3120</v>
      </c>
      <c r="M38" s="493" t="s">
        <v>942</v>
      </c>
      <c r="N38" s="493" t="s">
        <v>943</v>
      </c>
      <c r="O38" s="493" t="s">
        <v>942</v>
      </c>
      <c r="P38" s="493" t="s">
        <v>943</v>
      </c>
      <c r="Q38" s="493" t="s">
        <v>942</v>
      </c>
      <c r="R38" s="493" t="s">
        <v>943</v>
      </c>
      <c r="S38" s="494">
        <v>0</v>
      </c>
    </row>
    <row r="39" spans="1:19" ht="27.6">
      <c r="A39" s="413"/>
      <c r="B39" s="489"/>
      <c r="C39" s="493" t="s">
        <v>3121</v>
      </c>
      <c r="D39" s="493" t="s">
        <v>3122</v>
      </c>
      <c r="E39" s="493" t="s">
        <v>913</v>
      </c>
      <c r="F39" s="493" t="s">
        <v>1061</v>
      </c>
      <c r="G39" s="493" t="s">
        <v>1550</v>
      </c>
      <c r="H39" s="493" t="s">
        <v>1550</v>
      </c>
      <c r="I39" s="493" t="s">
        <v>821</v>
      </c>
      <c r="J39" s="493" t="s">
        <v>821</v>
      </c>
      <c r="K39" s="493" t="s">
        <v>821</v>
      </c>
      <c r="L39" s="493" t="s">
        <v>821</v>
      </c>
      <c r="M39" s="493" t="s">
        <v>821</v>
      </c>
      <c r="N39" s="493" t="s">
        <v>821</v>
      </c>
      <c r="O39" s="493" t="s">
        <v>821</v>
      </c>
      <c r="P39" s="493" t="s">
        <v>821</v>
      </c>
      <c r="Q39" s="493" t="s">
        <v>821</v>
      </c>
      <c r="R39" s="493" t="s">
        <v>821</v>
      </c>
      <c r="S39" s="494"/>
    </row>
    <row r="40" spans="1:19" ht="27.6">
      <c r="A40" s="413"/>
      <c r="B40" s="489"/>
      <c r="C40" s="493" t="s">
        <v>740</v>
      </c>
      <c r="D40" s="493" t="s">
        <v>620</v>
      </c>
      <c r="E40" s="493" t="s">
        <v>619</v>
      </c>
      <c r="F40" s="493" t="s">
        <v>3123</v>
      </c>
      <c r="G40" s="493" t="s">
        <v>915</v>
      </c>
      <c r="H40" s="493" t="s">
        <v>2224</v>
      </c>
      <c r="I40" s="493" t="s">
        <v>821</v>
      </c>
      <c r="J40" s="493" t="s">
        <v>821</v>
      </c>
      <c r="K40" s="493" t="s">
        <v>821</v>
      </c>
      <c r="L40" s="493" t="s">
        <v>821</v>
      </c>
      <c r="M40" s="493" t="s">
        <v>821</v>
      </c>
      <c r="N40" s="493" t="s">
        <v>821</v>
      </c>
      <c r="O40" s="493" t="s">
        <v>821</v>
      </c>
      <c r="P40" s="493" t="s">
        <v>821</v>
      </c>
      <c r="Q40" s="493" t="s">
        <v>821</v>
      </c>
      <c r="R40" s="493" t="s">
        <v>821</v>
      </c>
      <c r="S40" s="494"/>
    </row>
    <row r="41" spans="1:19" ht="27.6">
      <c r="A41" s="413"/>
      <c r="B41" s="489"/>
      <c r="C41" s="493" t="s">
        <v>3124</v>
      </c>
      <c r="D41" s="493" t="s">
        <v>3125</v>
      </c>
      <c r="E41" s="493" t="s">
        <v>619</v>
      </c>
      <c r="F41" s="493" t="s">
        <v>3126</v>
      </c>
      <c r="G41" s="493" t="s">
        <v>3079</v>
      </c>
      <c r="H41" s="493" t="s">
        <v>2009</v>
      </c>
      <c r="I41" s="493" t="s">
        <v>821</v>
      </c>
      <c r="J41" s="493" t="s">
        <v>821</v>
      </c>
      <c r="K41" s="493" t="s">
        <v>821</v>
      </c>
      <c r="L41" s="493" t="s">
        <v>821</v>
      </c>
      <c r="M41" s="493" t="s">
        <v>821</v>
      </c>
      <c r="N41" s="493" t="s">
        <v>821</v>
      </c>
      <c r="O41" s="493" t="s">
        <v>821</v>
      </c>
      <c r="P41" s="493" t="s">
        <v>821</v>
      </c>
      <c r="Q41" s="493" t="s">
        <v>821</v>
      </c>
      <c r="R41" s="493" t="s">
        <v>821</v>
      </c>
      <c r="S41" s="494"/>
    </row>
    <row r="42" spans="1:19">
      <c r="A42" s="413"/>
      <c r="B42" s="489"/>
      <c r="C42" s="489"/>
      <c r="D42" s="490"/>
      <c r="E42" s="491"/>
      <c r="F42" s="491"/>
      <c r="G42" s="413"/>
      <c r="H42" s="492"/>
      <c r="I42" s="413"/>
      <c r="J42" s="413"/>
      <c r="K42" s="413"/>
      <c r="L42" s="413"/>
      <c r="M42" s="413"/>
      <c r="N42" s="413"/>
      <c r="O42" s="413"/>
      <c r="P42" s="413"/>
      <c r="Q42" s="413"/>
      <c r="R42" s="413"/>
      <c r="S42" s="413"/>
    </row>
    <row r="43" spans="1:19">
      <c r="A43" s="413"/>
      <c r="B43" s="489"/>
      <c r="C43" s="489"/>
      <c r="D43" s="490"/>
      <c r="E43" s="491"/>
      <c r="F43" s="491"/>
      <c r="G43" s="413"/>
      <c r="H43" s="492"/>
      <c r="I43" s="413"/>
      <c r="J43" s="413"/>
      <c r="K43" s="413"/>
      <c r="L43" s="413"/>
      <c r="M43" s="413"/>
      <c r="N43" s="413"/>
      <c r="O43" s="413"/>
      <c r="P43" s="413"/>
      <c r="Q43" s="413"/>
      <c r="R43" s="413"/>
      <c r="S43" s="413"/>
    </row>
    <row r="44" spans="1:19">
      <c r="A44" s="413"/>
      <c r="B44" s="489"/>
      <c r="C44" s="489"/>
      <c r="D44" s="490"/>
      <c r="E44" s="491"/>
      <c r="F44" s="491"/>
      <c r="G44" s="413"/>
      <c r="H44" s="492"/>
      <c r="I44" s="413"/>
      <c r="J44" s="413"/>
      <c r="K44" s="413"/>
      <c r="L44" s="413"/>
      <c r="M44" s="413"/>
      <c r="N44" s="413"/>
      <c r="O44" s="413"/>
      <c r="P44" s="413"/>
      <c r="Q44" s="413"/>
      <c r="R44" s="413"/>
      <c r="S44" s="413"/>
    </row>
    <row r="45" spans="1:19">
      <c r="A45" s="413"/>
      <c r="B45" s="489"/>
      <c r="C45" s="489"/>
      <c r="D45" s="490"/>
      <c r="E45" s="491"/>
      <c r="F45" s="491"/>
      <c r="G45" s="413"/>
      <c r="H45" s="492"/>
      <c r="I45" s="413"/>
      <c r="J45" s="413"/>
      <c r="K45" s="413"/>
      <c r="L45" s="413"/>
      <c r="M45" s="413"/>
      <c r="N45" s="413"/>
      <c r="O45" s="413"/>
      <c r="P45" s="413"/>
      <c r="Q45" s="413"/>
      <c r="R45" s="413"/>
      <c r="S45" s="413"/>
    </row>
    <row r="46" spans="1:19">
      <c r="A46" s="413"/>
      <c r="B46" s="489"/>
      <c r="C46" s="489"/>
      <c r="D46" s="490"/>
      <c r="E46" s="491"/>
      <c r="F46" s="491"/>
      <c r="G46" s="413"/>
      <c r="H46" s="492"/>
      <c r="I46" s="413"/>
      <c r="J46" s="413"/>
      <c r="K46" s="413"/>
      <c r="L46" s="413"/>
      <c r="M46" s="413"/>
      <c r="N46" s="413"/>
      <c r="O46" s="413"/>
      <c r="P46" s="413"/>
      <c r="Q46" s="413"/>
      <c r="R46" s="413"/>
      <c r="S46" s="413"/>
    </row>
    <row r="47" spans="1:19">
      <c r="A47" s="413"/>
      <c r="B47" s="489"/>
      <c r="C47" s="489"/>
      <c r="D47" s="490"/>
      <c r="E47" s="491"/>
      <c r="F47" s="491"/>
      <c r="G47" s="413"/>
      <c r="H47" s="492"/>
      <c r="I47" s="413"/>
      <c r="J47" s="413"/>
      <c r="K47" s="413"/>
      <c r="L47" s="413"/>
      <c r="M47" s="413"/>
      <c r="N47" s="413"/>
      <c r="O47" s="413"/>
      <c r="P47" s="413"/>
      <c r="Q47" s="413"/>
      <c r="R47" s="413"/>
      <c r="S47" s="413"/>
    </row>
    <row r="48" spans="1:19" ht="69.599999999999994">
      <c r="A48" s="500"/>
      <c r="B48" s="501">
        <v>94273</v>
      </c>
      <c r="C48" s="501" t="s">
        <v>18</v>
      </c>
      <c r="D48" s="502" t="s">
        <v>562</v>
      </c>
      <c r="E48" s="503" t="s">
        <v>112</v>
      </c>
      <c r="F48" s="503"/>
      <c r="G48" s="504"/>
      <c r="H48" s="505">
        <v>54.89</v>
      </c>
      <c r="I48" s="500"/>
      <c r="J48" s="500"/>
      <c r="K48" s="413"/>
      <c r="L48" s="413"/>
      <c r="M48" s="413"/>
      <c r="N48" s="413"/>
      <c r="O48" s="413"/>
      <c r="P48" s="413"/>
      <c r="Q48" s="413"/>
      <c r="R48" s="413"/>
      <c r="S48" s="413"/>
    </row>
    <row r="49" spans="1:19" ht="27.6">
      <c r="A49" s="413"/>
      <c r="B49" s="489"/>
      <c r="C49" s="493" t="s">
        <v>821</v>
      </c>
      <c r="D49" s="493" t="s">
        <v>821</v>
      </c>
      <c r="E49" s="493" t="s">
        <v>821</v>
      </c>
      <c r="F49" s="493" t="s">
        <v>821</v>
      </c>
      <c r="G49" s="493" t="s">
        <v>821</v>
      </c>
      <c r="H49" s="493" t="s">
        <v>821</v>
      </c>
      <c r="I49" s="493" t="s">
        <v>2602</v>
      </c>
      <c r="J49" s="493" t="s">
        <v>3127</v>
      </c>
      <c r="K49" s="493" t="s">
        <v>3128</v>
      </c>
      <c r="L49" s="493" t="s">
        <v>3129</v>
      </c>
      <c r="M49" s="493" t="s">
        <v>942</v>
      </c>
      <c r="N49" s="493" t="s">
        <v>943</v>
      </c>
      <c r="O49" s="493" t="s">
        <v>942</v>
      </c>
      <c r="P49" s="493" t="s">
        <v>943</v>
      </c>
      <c r="Q49" s="493" t="s">
        <v>942</v>
      </c>
      <c r="R49" s="493" t="s">
        <v>943</v>
      </c>
      <c r="S49" s="494">
        <v>0</v>
      </c>
    </row>
    <row r="50" spans="1:19" ht="27.6">
      <c r="A50" s="413"/>
      <c r="B50" s="489"/>
      <c r="C50" s="493" t="s">
        <v>1143</v>
      </c>
      <c r="D50" s="493" t="s">
        <v>1144</v>
      </c>
      <c r="E50" s="493" t="s">
        <v>1017</v>
      </c>
      <c r="F50" s="493" t="s">
        <v>1600</v>
      </c>
      <c r="G50" s="493" t="s">
        <v>1145</v>
      </c>
      <c r="H50" s="493" t="s">
        <v>1370</v>
      </c>
      <c r="I50" s="493" t="s">
        <v>821</v>
      </c>
      <c r="J50" s="493" t="s">
        <v>821</v>
      </c>
      <c r="K50" s="493" t="s">
        <v>821</v>
      </c>
      <c r="L50" s="493" t="s">
        <v>821</v>
      </c>
      <c r="M50" s="493" t="s">
        <v>821</v>
      </c>
      <c r="N50" s="493" t="s">
        <v>821</v>
      </c>
      <c r="O50" s="493" t="s">
        <v>821</v>
      </c>
      <c r="P50" s="493" t="s">
        <v>821</v>
      </c>
      <c r="Q50" s="493" t="s">
        <v>821</v>
      </c>
      <c r="R50" s="493" t="s">
        <v>821</v>
      </c>
      <c r="S50" s="494"/>
    </row>
    <row r="51" spans="1:19" ht="27.6">
      <c r="A51" s="413"/>
      <c r="B51" s="489"/>
      <c r="C51" s="493" t="s">
        <v>3130</v>
      </c>
      <c r="D51" s="493" t="s">
        <v>3131</v>
      </c>
      <c r="E51" s="493" t="s">
        <v>781</v>
      </c>
      <c r="F51" s="493" t="s">
        <v>1678</v>
      </c>
      <c r="G51" s="493" t="s">
        <v>3132</v>
      </c>
      <c r="H51" s="493" t="s">
        <v>3133</v>
      </c>
      <c r="I51" s="493" t="s">
        <v>821</v>
      </c>
      <c r="J51" s="493" t="s">
        <v>821</v>
      </c>
      <c r="K51" s="493" t="s">
        <v>821</v>
      </c>
      <c r="L51" s="493" t="s">
        <v>821</v>
      </c>
      <c r="M51" s="493" t="s">
        <v>821</v>
      </c>
      <c r="N51" s="493" t="s">
        <v>821</v>
      </c>
      <c r="O51" s="493" t="s">
        <v>821</v>
      </c>
      <c r="P51" s="493" t="s">
        <v>821</v>
      </c>
      <c r="Q51" s="493" t="s">
        <v>821</v>
      </c>
      <c r="R51" s="493" t="s">
        <v>821</v>
      </c>
      <c r="S51" s="494"/>
    </row>
    <row r="52" spans="1:19" ht="27.6">
      <c r="A52" s="413"/>
      <c r="B52" s="489"/>
      <c r="C52" s="493" t="s">
        <v>663</v>
      </c>
      <c r="D52" s="493" t="s">
        <v>636</v>
      </c>
      <c r="E52" s="493" t="s">
        <v>619</v>
      </c>
      <c r="F52" s="493" t="s">
        <v>3134</v>
      </c>
      <c r="G52" s="493" t="s">
        <v>970</v>
      </c>
      <c r="H52" s="493" t="s">
        <v>3135</v>
      </c>
      <c r="I52" s="493" t="s">
        <v>821</v>
      </c>
      <c r="J52" s="493" t="s">
        <v>821</v>
      </c>
      <c r="K52" s="493" t="s">
        <v>821</v>
      </c>
      <c r="L52" s="493" t="s">
        <v>821</v>
      </c>
      <c r="M52" s="493" t="s">
        <v>821</v>
      </c>
      <c r="N52" s="493" t="s">
        <v>821</v>
      </c>
      <c r="O52" s="493" t="s">
        <v>821</v>
      </c>
      <c r="P52" s="493" t="s">
        <v>821</v>
      </c>
      <c r="Q52" s="493" t="s">
        <v>821</v>
      </c>
      <c r="R52" s="493" t="s">
        <v>821</v>
      </c>
      <c r="S52" s="494"/>
    </row>
    <row r="53" spans="1:19" ht="27.6">
      <c r="A53" s="413"/>
      <c r="B53" s="489"/>
      <c r="C53" s="493" t="s">
        <v>740</v>
      </c>
      <c r="D53" s="493" t="s">
        <v>620</v>
      </c>
      <c r="E53" s="493" t="s">
        <v>619</v>
      </c>
      <c r="F53" s="493" t="s">
        <v>3134</v>
      </c>
      <c r="G53" s="493" t="s">
        <v>915</v>
      </c>
      <c r="H53" s="493" t="s">
        <v>1341</v>
      </c>
      <c r="I53" s="493" t="s">
        <v>821</v>
      </c>
      <c r="J53" s="493" t="s">
        <v>821</v>
      </c>
      <c r="K53" s="493" t="s">
        <v>821</v>
      </c>
      <c r="L53" s="493" t="s">
        <v>821</v>
      </c>
      <c r="M53" s="493" t="s">
        <v>821</v>
      </c>
      <c r="N53" s="493" t="s">
        <v>821</v>
      </c>
      <c r="O53" s="493" t="s">
        <v>821</v>
      </c>
      <c r="P53" s="493" t="s">
        <v>821</v>
      </c>
      <c r="Q53" s="493" t="s">
        <v>821</v>
      </c>
      <c r="R53" s="493" t="s">
        <v>821</v>
      </c>
      <c r="S53" s="494"/>
    </row>
    <row r="54" spans="1:19" ht="27.6">
      <c r="A54" s="413"/>
      <c r="B54" s="489"/>
      <c r="C54" s="493" t="s">
        <v>2323</v>
      </c>
      <c r="D54" s="493" t="s">
        <v>2324</v>
      </c>
      <c r="E54" s="493" t="s">
        <v>1017</v>
      </c>
      <c r="F54" s="493" t="s">
        <v>3136</v>
      </c>
      <c r="G54" s="493" t="s">
        <v>2325</v>
      </c>
      <c r="H54" s="493" t="s">
        <v>3060</v>
      </c>
      <c r="I54" s="493" t="s">
        <v>821</v>
      </c>
      <c r="J54" s="493" t="s">
        <v>821</v>
      </c>
      <c r="K54" s="493" t="s">
        <v>821</v>
      </c>
      <c r="L54" s="493" t="s">
        <v>821</v>
      </c>
      <c r="M54" s="493" t="s">
        <v>821</v>
      </c>
      <c r="N54" s="493" t="s">
        <v>821</v>
      </c>
      <c r="O54" s="493" t="s">
        <v>821</v>
      </c>
      <c r="P54" s="493" t="s">
        <v>821</v>
      </c>
      <c r="Q54" s="493" t="s">
        <v>821</v>
      </c>
      <c r="R54" s="493" t="s">
        <v>821</v>
      </c>
      <c r="S54" s="494"/>
    </row>
    <row r="55" spans="1:19">
      <c r="A55" s="413"/>
      <c r="B55" s="489"/>
      <c r="C55" s="489"/>
      <c r="D55" s="490"/>
      <c r="E55" s="491"/>
      <c r="F55" s="491"/>
      <c r="G55" s="413"/>
      <c r="H55" s="492"/>
      <c r="I55" s="413"/>
      <c r="J55" s="413"/>
      <c r="K55" s="413"/>
      <c r="L55" s="413"/>
      <c r="M55" s="413"/>
      <c r="N55" s="413"/>
      <c r="O55" s="413"/>
      <c r="P55" s="413"/>
      <c r="Q55" s="413"/>
      <c r="R55" s="413"/>
      <c r="S55" s="413"/>
    </row>
    <row r="56" spans="1:19">
      <c r="A56" s="413"/>
      <c r="B56" s="489"/>
      <c r="C56" s="489"/>
      <c r="D56" s="490"/>
      <c r="E56" s="491"/>
      <c r="F56" s="491"/>
      <c r="G56" s="413"/>
      <c r="H56" s="492"/>
      <c r="I56" s="413"/>
      <c r="J56" s="413"/>
      <c r="K56" s="413"/>
      <c r="L56" s="413"/>
      <c r="M56" s="413"/>
      <c r="N56" s="413"/>
      <c r="O56" s="413"/>
      <c r="P56" s="413"/>
      <c r="Q56" s="413"/>
      <c r="R56" s="413"/>
      <c r="S56" s="413"/>
    </row>
    <row r="57" spans="1:19">
      <c r="A57" s="413"/>
      <c r="B57" s="489"/>
      <c r="C57" s="489"/>
      <c r="D57" s="490"/>
      <c r="E57" s="491"/>
      <c r="F57" s="491"/>
      <c r="G57" s="413"/>
      <c r="H57" s="492"/>
      <c r="I57" s="413"/>
      <c r="J57" s="413"/>
      <c r="K57" s="413"/>
      <c r="L57" s="413"/>
      <c r="M57" s="413"/>
      <c r="N57" s="413"/>
      <c r="O57" s="413"/>
      <c r="P57" s="413"/>
      <c r="Q57" s="413"/>
      <c r="R57" s="413"/>
      <c r="S57" s="413"/>
    </row>
    <row r="58" spans="1:19">
      <c r="A58" s="413"/>
      <c r="B58" s="489"/>
      <c r="C58" s="489"/>
      <c r="D58" s="490"/>
      <c r="E58" s="491"/>
      <c r="F58" s="491"/>
      <c r="G58" s="413"/>
      <c r="H58" s="492"/>
      <c r="I58" s="413"/>
      <c r="J58" s="413"/>
      <c r="K58" s="413"/>
      <c r="L58" s="413"/>
      <c r="M58" s="413"/>
      <c r="N58" s="413"/>
      <c r="O58" s="413"/>
      <c r="P58" s="413"/>
      <c r="Q58" s="413"/>
      <c r="R58" s="413"/>
      <c r="S58" s="413"/>
    </row>
    <row r="59" spans="1:19">
      <c r="A59" s="413"/>
      <c r="B59" s="489"/>
      <c r="C59" s="489"/>
      <c r="D59" s="490"/>
      <c r="E59" s="491"/>
      <c r="F59" s="491"/>
      <c r="G59" s="413"/>
      <c r="H59" s="492"/>
      <c r="I59" s="413"/>
      <c r="J59" s="413"/>
      <c r="K59" s="413"/>
      <c r="L59" s="413"/>
      <c r="M59" s="413"/>
      <c r="N59" s="413"/>
      <c r="O59" s="413"/>
      <c r="P59" s="413"/>
      <c r="Q59" s="413"/>
      <c r="R59" s="413"/>
      <c r="S59" s="413"/>
    </row>
    <row r="60" spans="1:19" ht="69.599999999999994">
      <c r="A60" s="500"/>
      <c r="B60" s="501">
        <v>94274</v>
      </c>
      <c r="C60" s="501" t="s">
        <v>18</v>
      </c>
      <c r="D60" s="502" t="s">
        <v>564</v>
      </c>
      <c r="E60" s="503" t="s">
        <v>112</v>
      </c>
      <c r="F60" s="503"/>
      <c r="G60" s="504"/>
      <c r="H60" s="505">
        <v>58.09</v>
      </c>
      <c r="I60" s="500"/>
      <c r="J60" s="500"/>
      <c r="K60" s="413"/>
      <c r="L60" s="413"/>
      <c r="M60" s="413"/>
      <c r="N60" s="413"/>
      <c r="O60" s="413"/>
      <c r="P60" s="413"/>
      <c r="Q60" s="413"/>
      <c r="R60" s="413"/>
      <c r="S60" s="413"/>
    </row>
    <row r="61" spans="1:19" ht="27.6">
      <c r="A61" s="413"/>
      <c r="B61" s="489"/>
      <c r="C61" s="493" t="s">
        <v>821</v>
      </c>
      <c r="D61" s="493" t="s">
        <v>821</v>
      </c>
      <c r="E61" s="493" t="s">
        <v>821</v>
      </c>
      <c r="F61" s="493" t="s">
        <v>821</v>
      </c>
      <c r="G61" s="493" t="s">
        <v>821</v>
      </c>
      <c r="H61" s="493" t="s">
        <v>821</v>
      </c>
      <c r="I61" s="493" t="s">
        <v>2088</v>
      </c>
      <c r="J61" s="493" t="s">
        <v>3137</v>
      </c>
      <c r="K61" s="493" t="s">
        <v>3138</v>
      </c>
      <c r="L61" s="493" t="s">
        <v>3139</v>
      </c>
      <c r="M61" s="493" t="s">
        <v>942</v>
      </c>
      <c r="N61" s="493" t="s">
        <v>943</v>
      </c>
      <c r="O61" s="493" t="s">
        <v>942</v>
      </c>
      <c r="P61" s="493" t="s">
        <v>943</v>
      </c>
      <c r="Q61" s="493" t="s">
        <v>942</v>
      </c>
      <c r="R61" s="493" t="s">
        <v>943</v>
      </c>
      <c r="S61" s="494">
        <v>0</v>
      </c>
    </row>
    <row r="62" spans="1:19" ht="27.6">
      <c r="A62" s="413"/>
      <c r="B62" s="489"/>
      <c r="C62" s="493" t="s">
        <v>1143</v>
      </c>
      <c r="D62" s="493" t="s">
        <v>1144</v>
      </c>
      <c r="E62" s="493" t="s">
        <v>1017</v>
      </c>
      <c r="F62" s="493" t="s">
        <v>1600</v>
      </c>
      <c r="G62" s="493" t="s">
        <v>1145</v>
      </c>
      <c r="H62" s="493" t="s">
        <v>1370</v>
      </c>
      <c r="I62" s="493" t="s">
        <v>821</v>
      </c>
      <c r="J62" s="493" t="s">
        <v>821</v>
      </c>
      <c r="K62" s="493" t="s">
        <v>821</v>
      </c>
      <c r="L62" s="493" t="s">
        <v>821</v>
      </c>
      <c r="M62" s="493" t="s">
        <v>821</v>
      </c>
      <c r="N62" s="493" t="s">
        <v>821</v>
      </c>
      <c r="O62" s="493" t="s">
        <v>821</v>
      </c>
      <c r="P62" s="493" t="s">
        <v>821</v>
      </c>
      <c r="Q62" s="493" t="s">
        <v>821</v>
      </c>
      <c r="R62" s="493" t="s">
        <v>821</v>
      </c>
      <c r="S62" s="494"/>
    </row>
    <row r="63" spans="1:19" ht="27.6">
      <c r="A63" s="413"/>
      <c r="B63" s="489"/>
      <c r="C63" s="493" t="s">
        <v>3130</v>
      </c>
      <c r="D63" s="493" t="s">
        <v>3131</v>
      </c>
      <c r="E63" s="493" t="s">
        <v>781</v>
      </c>
      <c r="F63" s="493" t="s">
        <v>1678</v>
      </c>
      <c r="G63" s="493" t="s">
        <v>3132</v>
      </c>
      <c r="H63" s="493" t="s">
        <v>3133</v>
      </c>
      <c r="I63" s="493" t="s">
        <v>821</v>
      </c>
      <c r="J63" s="493" t="s">
        <v>821</v>
      </c>
      <c r="K63" s="493" t="s">
        <v>821</v>
      </c>
      <c r="L63" s="493" t="s">
        <v>821</v>
      </c>
      <c r="M63" s="493" t="s">
        <v>821</v>
      </c>
      <c r="N63" s="493" t="s">
        <v>821</v>
      </c>
      <c r="O63" s="493" t="s">
        <v>821</v>
      </c>
      <c r="P63" s="493" t="s">
        <v>821</v>
      </c>
      <c r="Q63" s="493" t="s">
        <v>821</v>
      </c>
      <c r="R63" s="493" t="s">
        <v>821</v>
      </c>
      <c r="S63" s="494"/>
    </row>
    <row r="64" spans="1:19" ht="27.6">
      <c r="A64" s="413"/>
      <c r="B64" s="489"/>
      <c r="C64" s="493" t="s">
        <v>663</v>
      </c>
      <c r="D64" s="493" t="s">
        <v>636</v>
      </c>
      <c r="E64" s="493" t="s">
        <v>619</v>
      </c>
      <c r="F64" s="493" t="s">
        <v>3140</v>
      </c>
      <c r="G64" s="493" t="s">
        <v>970</v>
      </c>
      <c r="H64" s="493" t="s">
        <v>2082</v>
      </c>
      <c r="I64" s="493" t="s">
        <v>821</v>
      </c>
      <c r="J64" s="493" t="s">
        <v>821</v>
      </c>
      <c r="K64" s="493" t="s">
        <v>821</v>
      </c>
      <c r="L64" s="493" t="s">
        <v>821</v>
      </c>
      <c r="M64" s="493" t="s">
        <v>821</v>
      </c>
      <c r="N64" s="493" t="s">
        <v>821</v>
      </c>
      <c r="O64" s="493" t="s">
        <v>821</v>
      </c>
      <c r="P64" s="493" t="s">
        <v>821</v>
      </c>
      <c r="Q64" s="493" t="s">
        <v>821</v>
      </c>
      <c r="R64" s="493" t="s">
        <v>821</v>
      </c>
      <c r="S64" s="494"/>
    </row>
    <row r="65" spans="1:19" ht="27.6">
      <c r="A65" s="413"/>
      <c r="B65" s="489"/>
      <c r="C65" s="493" t="s">
        <v>740</v>
      </c>
      <c r="D65" s="493" t="s">
        <v>620</v>
      </c>
      <c r="E65" s="493" t="s">
        <v>619</v>
      </c>
      <c r="F65" s="493" t="s">
        <v>3140</v>
      </c>
      <c r="G65" s="493" t="s">
        <v>915</v>
      </c>
      <c r="H65" s="493" t="s">
        <v>1897</v>
      </c>
      <c r="I65" s="493" t="s">
        <v>821</v>
      </c>
      <c r="J65" s="493" t="s">
        <v>821</v>
      </c>
      <c r="K65" s="493" t="s">
        <v>821</v>
      </c>
      <c r="L65" s="493" t="s">
        <v>821</v>
      </c>
      <c r="M65" s="493" t="s">
        <v>821</v>
      </c>
      <c r="N65" s="493" t="s">
        <v>821</v>
      </c>
      <c r="O65" s="493" t="s">
        <v>821</v>
      </c>
      <c r="P65" s="493" t="s">
        <v>821</v>
      </c>
      <c r="Q65" s="493" t="s">
        <v>821</v>
      </c>
      <c r="R65" s="493" t="s">
        <v>821</v>
      </c>
      <c r="S65" s="494"/>
    </row>
    <row r="66" spans="1:19" ht="27.6">
      <c r="A66" s="413"/>
      <c r="B66" s="489"/>
      <c r="C66" s="493" t="s">
        <v>2323</v>
      </c>
      <c r="D66" s="493" t="s">
        <v>2324</v>
      </c>
      <c r="E66" s="493" t="s">
        <v>1017</v>
      </c>
      <c r="F66" s="493" t="s">
        <v>3136</v>
      </c>
      <c r="G66" s="493" t="s">
        <v>2325</v>
      </c>
      <c r="H66" s="493" t="s">
        <v>3060</v>
      </c>
      <c r="I66" s="493" t="s">
        <v>821</v>
      </c>
      <c r="J66" s="493" t="s">
        <v>821</v>
      </c>
      <c r="K66" s="493" t="s">
        <v>821</v>
      </c>
      <c r="L66" s="493" t="s">
        <v>821</v>
      </c>
      <c r="M66" s="493" t="s">
        <v>821</v>
      </c>
      <c r="N66" s="493" t="s">
        <v>821</v>
      </c>
      <c r="O66" s="493" t="s">
        <v>821</v>
      </c>
      <c r="P66" s="493" t="s">
        <v>821</v>
      </c>
      <c r="Q66" s="493" t="s">
        <v>821</v>
      </c>
      <c r="R66" s="493" t="s">
        <v>821</v>
      </c>
      <c r="S66" s="494"/>
    </row>
    <row r="67" spans="1:19">
      <c r="A67" s="413"/>
      <c r="B67" s="489"/>
      <c r="C67" s="489"/>
      <c r="D67" s="490"/>
      <c r="E67" s="491"/>
      <c r="F67" s="491"/>
      <c r="G67" s="413"/>
      <c r="H67" s="492"/>
      <c r="I67" s="413"/>
      <c r="J67" s="413"/>
      <c r="K67" s="413"/>
      <c r="L67" s="413"/>
      <c r="M67" s="413"/>
      <c r="N67" s="413"/>
      <c r="O67" s="413"/>
      <c r="P67" s="413"/>
      <c r="Q67" s="413"/>
      <c r="R67" s="413"/>
      <c r="S67" s="413"/>
    </row>
    <row r="68" spans="1:19">
      <c r="A68" s="413"/>
      <c r="B68" s="489"/>
      <c r="C68" s="489"/>
      <c r="D68" s="490"/>
      <c r="E68" s="491"/>
      <c r="F68" s="491"/>
      <c r="G68" s="413"/>
      <c r="H68" s="492"/>
      <c r="I68" s="413"/>
      <c r="J68" s="413"/>
      <c r="K68" s="413"/>
      <c r="L68" s="413"/>
      <c r="M68" s="413"/>
      <c r="N68" s="413"/>
      <c r="O68" s="413"/>
      <c r="P68" s="413"/>
      <c r="Q68" s="413"/>
      <c r="R68" s="413"/>
      <c r="S68" s="413"/>
    </row>
    <row r="69" spans="1:19">
      <c r="A69" s="413"/>
      <c r="B69" s="489"/>
      <c r="C69" s="489"/>
      <c r="D69" s="490"/>
      <c r="E69" s="491"/>
      <c r="F69" s="491"/>
      <c r="G69" s="413"/>
      <c r="H69" s="492"/>
      <c r="I69" s="413"/>
      <c r="J69" s="413"/>
      <c r="K69" s="413"/>
      <c r="L69" s="413"/>
      <c r="M69" s="413"/>
      <c r="N69" s="413"/>
      <c r="O69" s="413"/>
      <c r="P69" s="413"/>
      <c r="Q69" s="413"/>
      <c r="R69" s="413"/>
      <c r="S69" s="413"/>
    </row>
    <row r="70" spans="1:19">
      <c r="A70" s="413"/>
      <c r="B70" s="489"/>
      <c r="C70" s="489"/>
      <c r="D70" s="490"/>
      <c r="E70" s="491"/>
      <c r="F70" s="491"/>
      <c r="G70" s="413"/>
      <c r="H70" s="492"/>
      <c r="I70" s="413"/>
      <c r="J70" s="413"/>
      <c r="K70" s="413"/>
      <c r="L70" s="413"/>
      <c r="M70" s="413"/>
      <c r="N70" s="413"/>
      <c r="O70" s="413"/>
      <c r="P70" s="413"/>
      <c r="Q70" s="413"/>
      <c r="R70" s="413"/>
      <c r="S70" s="413"/>
    </row>
    <row r="71" spans="1:19">
      <c r="A71" s="413"/>
      <c r="B71" s="489"/>
      <c r="C71" s="489"/>
      <c r="D71" s="490"/>
      <c r="E71" s="491"/>
      <c r="F71" s="491"/>
      <c r="G71" s="413"/>
      <c r="H71" s="492"/>
      <c r="I71" s="413"/>
      <c r="J71" s="413"/>
      <c r="K71" s="413"/>
      <c r="L71" s="413"/>
      <c r="M71" s="413"/>
      <c r="N71" s="413"/>
      <c r="O71" s="413"/>
      <c r="P71" s="413"/>
      <c r="Q71" s="413"/>
      <c r="R71" s="413"/>
      <c r="S71" s="413"/>
    </row>
    <row r="72" spans="1:19" ht="17.399999999999999">
      <c r="A72" s="500"/>
      <c r="B72" s="501">
        <v>93358</v>
      </c>
      <c r="C72" s="501" t="s">
        <v>18</v>
      </c>
      <c r="D72" s="502" t="s">
        <v>572</v>
      </c>
      <c r="E72" s="503" t="s">
        <v>58</v>
      </c>
      <c r="F72" s="503"/>
      <c r="G72" s="504"/>
      <c r="H72" s="505">
        <v>63.37</v>
      </c>
      <c r="I72" s="500"/>
      <c r="J72" s="500"/>
      <c r="K72" s="413"/>
      <c r="L72" s="413"/>
      <c r="M72" s="413"/>
      <c r="N72" s="413"/>
      <c r="O72" s="413"/>
      <c r="P72" s="413"/>
      <c r="Q72" s="413"/>
      <c r="R72" s="413"/>
      <c r="S72" s="413"/>
    </row>
    <row r="73" spans="1:19">
      <c r="A73" s="413"/>
      <c r="B73" s="489"/>
      <c r="C73" s="495" t="s">
        <v>821</v>
      </c>
      <c r="D73" s="495" t="s">
        <v>821</v>
      </c>
      <c r="E73" s="495" t="s">
        <v>821</v>
      </c>
      <c r="F73" s="495" t="s">
        <v>821</v>
      </c>
      <c r="G73" s="496" t="s">
        <v>821</v>
      </c>
      <c r="H73" s="496" t="s">
        <v>821</v>
      </c>
      <c r="I73" s="496" t="s">
        <v>3141</v>
      </c>
      <c r="J73" s="496" t="s">
        <v>3142</v>
      </c>
      <c r="K73" s="496" t="s">
        <v>3143</v>
      </c>
      <c r="L73" s="496" t="s">
        <v>3144</v>
      </c>
      <c r="M73" s="496" t="s">
        <v>942</v>
      </c>
      <c r="N73" s="496" t="s">
        <v>943</v>
      </c>
      <c r="O73" s="496" t="s">
        <v>942</v>
      </c>
      <c r="P73" s="496" t="s">
        <v>943</v>
      </c>
      <c r="Q73" s="496" t="s">
        <v>942</v>
      </c>
      <c r="R73" s="496" t="s">
        <v>943</v>
      </c>
      <c r="S73" s="497">
        <v>0</v>
      </c>
    </row>
    <row r="74" spans="1:19">
      <c r="A74" s="413"/>
      <c r="B74" s="489"/>
      <c r="C74" s="495" t="s">
        <v>740</v>
      </c>
      <c r="D74" s="495" t="s">
        <v>620</v>
      </c>
      <c r="E74" s="495" t="s">
        <v>619</v>
      </c>
      <c r="F74" s="495" t="s">
        <v>3145</v>
      </c>
      <c r="G74" s="496" t="s">
        <v>915</v>
      </c>
      <c r="H74" s="496" t="s">
        <v>1018</v>
      </c>
      <c r="I74" s="496" t="s">
        <v>821</v>
      </c>
      <c r="J74" s="496" t="s">
        <v>821</v>
      </c>
      <c r="K74" s="496" t="s">
        <v>821</v>
      </c>
      <c r="L74" s="496" t="s">
        <v>821</v>
      </c>
      <c r="M74" s="496" t="s">
        <v>821</v>
      </c>
      <c r="N74" s="496" t="s">
        <v>821</v>
      </c>
      <c r="O74" s="496" t="s">
        <v>821</v>
      </c>
      <c r="P74" s="496" t="s">
        <v>821</v>
      </c>
      <c r="Q74" s="496" t="s">
        <v>821</v>
      </c>
      <c r="R74" s="496" t="s">
        <v>821</v>
      </c>
      <c r="S74" s="497"/>
    </row>
    <row r="75" spans="1:19">
      <c r="A75" s="413"/>
      <c r="B75" s="489"/>
      <c r="C75" s="489"/>
      <c r="D75" s="490"/>
      <c r="E75" s="491"/>
      <c r="F75" s="491"/>
      <c r="G75" s="413"/>
      <c r="H75" s="492"/>
      <c r="I75" s="413"/>
      <c r="J75" s="413"/>
      <c r="K75" s="413"/>
      <c r="L75" s="413"/>
      <c r="M75" s="413"/>
      <c r="N75" s="413"/>
      <c r="O75" s="413"/>
      <c r="P75" s="413"/>
      <c r="Q75" s="413"/>
      <c r="R75" s="413"/>
      <c r="S75" s="413"/>
    </row>
    <row r="76" spans="1:19">
      <c r="A76" s="413"/>
      <c r="B76" s="489"/>
      <c r="C76" s="489"/>
      <c r="D76" s="490"/>
      <c r="E76" s="491"/>
      <c r="F76" s="491"/>
      <c r="G76" s="413"/>
      <c r="H76" s="492"/>
      <c r="I76" s="413"/>
      <c r="J76" s="413"/>
      <c r="K76" s="413"/>
      <c r="L76" s="413"/>
      <c r="M76" s="413"/>
      <c r="N76" s="413"/>
      <c r="O76" s="413"/>
      <c r="P76" s="413"/>
      <c r="Q76" s="413"/>
      <c r="R76" s="413"/>
      <c r="S76" s="413"/>
    </row>
    <row r="77" spans="1:19">
      <c r="A77" s="413"/>
      <c r="B77" s="489"/>
      <c r="C77" s="489"/>
      <c r="D77" s="490"/>
      <c r="E77" s="491"/>
      <c r="F77" s="491"/>
      <c r="G77" s="413"/>
      <c r="H77" s="492"/>
      <c r="I77" s="413"/>
      <c r="J77" s="413"/>
      <c r="K77" s="413"/>
      <c r="L77" s="413"/>
      <c r="M77" s="413"/>
      <c r="N77" s="413"/>
      <c r="O77" s="413"/>
      <c r="P77" s="413"/>
      <c r="Q77" s="413"/>
      <c r="R77" s="413"/>
      <c r="S77" s="413"/>
    </row>
    <row r="78" spans="1:19">
      <c r="A78" s="413"/>
      <c r="B78" s="489"/>
      <c r="C78" s="489"/>
      <c r="D78" s="490"/>
      <c r="E78" s="491"/>
      <c r="F78" s="491"/>
      <c r="G78" s="413"/>
      <c r="H78" s="492"/>
      <c r="I78" s="413"/>
      <c r="J78" s="413"/>
      <c r="K78" s="413"/>
      <c r="L78" s="413"/>
      <c r="M78" s="413"/>
      <c r="N78" s="413"/>
      <c r="O78" s="413"/>
      <c r="P78" s="413"/>
      <c r="Q78" s="413"/>
      <c r="R78" s="413"/>
      <c r="S78" s="413"/>
    </row>
    <row r="79" spans="1:19">
      <c r="A79" s="413"/>
      <c r="B79" s="489"/>
      <c r="C79" s="489"/>
      <c r="D79" s="490"/>
      <c r="E79" s="491"/>
      <c r="F79" s="491"/>
      <c r="G79" s="413"/>
      <c r="H79" s="492"/>
      <c r="I79" s="413"/>
      <c r="J79" s="413"/>
      <c r="K79" s="413"/>
      <c r="L79" s="413"/>
      <c r="M79" s="413"/>
      <c r="N79" s="413"/>
      <c r="O79" s="413"/>
      <c r="P79" s="413"/>
      <c r="Q79" s="413"/>
      <c r="R79" s="413"/>
      <c r="S79" s="413"/>
    </row>
    <row r="80" spans="1:19">
      <c r="A80" s="413"/>
      <c r="B80" s="489"/>
      <c r="C80" s="489"/>
      <c r="D80" s="490"/>
      <c r="E80" s="491"/>
      <c r="F80" s="491"/>
      <c r="G80" s="413"/>
      <c r="H80" s="492"/>
      <c r="I80" s="413"/>
      <c r="J80" s="413"/>
      <c r="K80" s="413"/>
      <c r="L80" s="413"/>
      <c r="M80" s="413"/>
      <c r="N80" s="413"/>
      <c r="O80" s="413"/>
      <c r="P80" s="413"/>
      <c r="Q80" s="413"/>
      <c r="R80" s="413"/>
      <c r="S80" s="413"/>
    </row>
    <row r="81" spans="1:19">
      <c r="A81" s="413"/>
      <c r="B81" s="489"/>
      <c r="C81" s="489"/>
      <c r="D81" s="490"/>
      <c r="E81" s="491"/>
      <c r="F81" s="491"/>
      <c r="G81" s="413"/>
      <c r="H81" s="492"/>
      <c r="I81" s="413"/>
      <c r="J81" s="413"/>
      <c r="K81" s="413"/>
      <c r="L81" s="413"/>
      <c r="M81" s="413"/>
      <c r="N81" s="413"/>
      <c r="O81" s="413"/>
      <c r="P81" s="413"/>
      <c r="Q81" s="413"/>
      <c r="R81" s="413"/>
      <c r="S81" s="413"/>
    </row>
    <row r="82" spans="1:19">
      <c r="A82" s="413"/>
      <c r="B82" s="489"/>
      <c r="C82" s="489"/>
      <c r="D82" s="490"/>
      <c r="E82" s="491"/>
      <c r="F82" s="491"/>
      <c r="G82" s="413"/>
      <c r="H82" s="492"/>
      <c r="I82" s="413"/>
      <c r="J82" s="413"/>
      <c r="K82" s="413"/>
      <c r="L82" s="413"/>
      <c r="M82" s="413"/>
      <c r="N82" s="413"/>
      <c r="O82" s="413"/>
      <c r="P82" s="413"/>
      <c r="Q82" s="413"/>
      <c r="R82" s="413"/>
      <c r="S82" s="413"/>
    </row>
    <row r="83" spans="1:19" ht="69.599999999999994">
      <c r="A83" s="500"/>
      <c r="B83" s="501">
        <v>103328</v>
      </c>
      <c r="C83" s="501" t="s">
        <v>18</v>
      </c>
      <c r="D83" s="502" t="s">
        <v>109</v>
      </c>
      <c r="E83" s="503" t="s">
        <v>27</v>
      </c>
      <c r="F83" s="503"/>
      <c r="G83" s="504"/>
      <c r="H83" s="505">
        <v>83.87</v>
      </c>
      <c r="I83" s="500"/>
      <c r="J83" s="500"/>
      <c r="K83" s="413"/>
      <c r="L83" s="413"/>
      <c r="M83" s="413"/>
      <c r="N83" s="413"/>
      <c r="O83" s="413"/>
      <c r="P83" s="413"/>
      <c r="Q83" s="413"/>
      <c r="R83" s="413"/>
      <c r="S83" s="413"/>
    </row>
    <row r="84" spans="1:19" ht="27.6">
      <c r="A84" s="413"/>
      <c r="B84" s="489"/>
      <c r="C84" s="493" t="s">
        <v>821</v>
      </c>
      <c r="D84" s="493" t="s">
        <v>821</v>
      </c>
      <c r="E84" s="493" t="s">
        <v>821</v>
      </c>
      <c r="F84" s="493" t="s">
        <v>821</v>
      </c>
      <c r="G84" s="493" t="s">
        <v>821</v>
      </c>
      <c r="H84" s="493" t="s">
        <v>821</v>
      </c>
      <c r="I84" s="493" t="s">
        <v>1408</v>
      </c>
      <c r="J84" s="493" t="s">
        <v>1409</v>
      </c>
      <c r="K84" s="493" t="s">
        <v>1410</v>
      </c>
      <c r="L84" s="493" t="s">
        <v>1411</v>
      </c>
      <c r="M84" s="493" t="s">
        <v>1238</v>
      </c>
      <c r="N84" s="493" t="s">
        <v>1412</v>
      </c>
      <c r="O84" s="493" t="s">
        <v>942</v>
      </c>
      <c r="P84" s="493" t="s">
        <v>943</v>
      </c>
      <c r="Q84" s="493" t="s">
        <v>1238</v>
      </c>
      <c r="R84" s="493" t="s">
        <v>1412</v>
      </c>
      <c r="S84" s="494">
        <v>2.4299999999999999E-3</v>
      </c>
    </row>
    <row r="85" spans="1:19" ht="41.4">
      <c r="A85" s="413"/>
      <c r="B85" s="489"/>
      <c r="C85" s="493" t="s">
        <v>1413</v>
      </c>
      <c r="D85" s="493" t="s">
        <v>1414</v>
      </c>
      <c r="E85" s="493" t="s">
        <v>775</v>
      </c>
      <c r="F85" s="493" t="s">
        <v>1415</v>
      </c>
      <c r="G85" s="493" t="s">
        <v>1416</v>
      </c>
      <c r="H85" s="493" t="s">
        <v>1417</v>
      </c>
      <c r="I85" s="493" t="s">
        <v>821</v>
      </c>
      <c r="J85" s="493" t="s">
        <v>821</v>
      </c>
      <c r="K85" s="493" t="s">
        <v>821</v>
      </c>
      <c r="L85" s="493" t="s">
        <v>821</v>
      </c>
      <c r="M85" s="493" t="s">
        <v>821</v>
      </c>
      <c r="N85" s="493" t="s">
        <v>821</v>
      </c>
      <c r="O85" s="493" t="s">
        <v>821</v>
      </c>
      <c r="P85" s="493" t="s">
        <v>821</v>
      </c>
      <c r="Q85" s="493" t="s">
        <v>821</v>
      </c>
      <c r="R85" s="493" t="s">
        <v>821</v>
      </c>
      <c r="S85" s="494"/>
    </row>
    <row r="86" spans="1:19" ht="41.4">
      <c r="A86" s="413"/>
      <c r="B86" s="489"/>
      <c r="C86" s="493" t="s">
        <v>1418</v>
      </c>
      <c r="D86" s="493" t="s">
        <v>1419</v>
      </c>
      <c r="E86" s="493" t="s">
        <v>781</v>
      </c>
      <c r="F86" s="493" t="s">
        <v>1420</v>
      </c>
      <c r="G86" s="493" t="s">
        <v>1421</v>
      </c>
      <c r="H86" s="493" t="s">
        <v>1422</v>
      </c>
      <c r="I86" s="493" t="s">
        <v>821</v>
      </c>
      <c r="J86" s="493" t="s">
        <v>821</v>
      </c>
      <c r="K86" s="493" t="s">
        <v>821</v>
      </c>
      <c r="L86" s="493" t="s">
        <v>821</v>
      </c>
      <c r="M86" s="493" t="s">
        <v>821</v>
      </c>
      <c r="N86" s="493" t="s">
        <v>821</v>
      </c>
      <c r="O86" s="493" t="s">
        <v>821</v>
      </c>
      <c r="P86" s="493" t="s">
        <v>821</v>
      </c>
      <c r="Q86" s="493" t="s">
        <v>821</v>
      </c>
      <c r="R86" s="493" t="s">
        <v>821</v>
      </c>
      <c r="S86" s="494"/>
    </row>
    <row r="87" spans="1:19" ht="27.6">
      <c r="A87" s="413"/>
      <c r="B87" s="489"/>
      <c r="C87" s="493" t="s">
        <v>1423</v>
      </c>
      <c r="D87" s="493" t="s">
        <v>1424</v>
      </c>
      <c r="E87" s="493" t="s">
        <v>1305</v>
      </c>
      <c r="F87" s="493" t="s">
        <v>1425</v>
      </c>
      <c r="G87" s="493" t="s">
        <v>1426</v>
      </c>
      <c r="H87" s="493" t="s">
        <v>1258</v>
      </c>
      <c r="I87" s="493" t="s">
        <v>821</v>
      </c>
      <c r="J87" s="493" t="s">
        <v>821</v>
      </c>
      <c r="K87" s="493" t="s">
        <v>821</v>
      </c>
      <c r="L87" s="493" t="s">
        <v>821</v>
      </c>
      <c r="M87" s="493" t="s">
        <v>821</v>
      </c>
      <c r="N87" s="493" t="s">
        <v>821</v>
      </c>
      <c r="O87" s="493" t="s">
        <v>821</v>
      </c>
      <c r="P87" s="493" t="s">
        <v>821</v>
      </c>
      <c r="Q87" s="493" t="s">
        <v>821</v>
      </c>
      <c r="R87" s="493" t="s">
        <v>821</v>
      </c>
      <c r="S87" s="494"/>
    </row>
    <row r="88" spans="1:19" ht="55.2">
      <c r="A88" s="413"/>
      <c r="B88" s="489"/>
      <c r="C88" s="493" t="s">
        <v>1034</v>
      </c>
      <c r="D88" s="493" t="s">
        <v>1035</v>
      </c>
      <c r="E88" s="493" t="s">
        <v>1017</v>
      </c>
      <c r="F88" s="493" t="s">
        <v>1427</v>
      </c>
      <c r="G88" s="493" t="s">
        <v>1037</v>
      </c>
      <c r="H88" s="493" t="s">
        <v>1428</v>
      </c>
      <c r="I88" s="493" t="s">
        <v>821</v>
      </c>
      <c r="J88" s="493" t="s">
        <v>821</v>
      </c>
      <c r="K88" s="493" t="s">
        <v>821</v>
      </c>
      <c r="L88" s="493" t="s">
        <v>821</v>
      </c>
      <c r="M88" s="493" t="s">
        <v>821</v>
      </c>
      <c r="N88" s="493" t="s">
        <v>821</v>
      </c>
      <c r="O88" s="493" t="s">
        <v>821</v>
      </c>
      <c r="P88" s="493" t="s">
        <v>821</v>
      </c>
      <c r="Q88" s="493" t="s">
        <v>821</v>
      </c>
      <c r="R88" s="493" t="s">
        <v>821</v>
      </c>
      <c r="S88" s="494"/>
    </row>
    <row r="89" spans="1:19" ht="27.6">
      <c r="A89" s="413"/>
      <c r="B89" s="489"/>
      <c r="C89" s="493" t="s">
        <v>663</v>
      </c>
      <c r="D89" s="493" t="s">
        <v>636</v>
      </c>
      <c r="E89" s="493" t="s">
        <v>619</v>
      </c>
      <c r="F89" s="493" t="s">
        <v>1429</v>
      </c>
      <c r="G89" s="493" t="s">
        <v>970</v>
      </c>
      <c r="H89" s="493" t="s">
        <v>1430</v>
      </c>
      <c r="I89" s="493" t="s">
        <v>821</v>
      </c>
      <c r="J89" s="493" t="s">
        <v>821</v>
      </c>
      <c r="K89" s="493" t="s">
        <v>821</v>
      </c>
      <c r="L89" s="493" t="s">
        <v>821</v>
      </c>
      <c r="M89" s="493" t="s">
        <v>821</v>
      </c>
      <c r="N89" s="493" t="s">
        <v>821</v>
      </c>
      <c r="O89" s="493" t="s">
        <v>821</v>
      </c>
      <c r="P89" s="493" t="s">
        <v>821</v>
      </c>
      <c r="Q89" s="493" t="s">
        <v>821</v>
      </c>
      <c r="R89" s="493" t="s">
        <v>821</v>
      </c>
      <c r="S89" s="494"/>
    </row>
    <row r="90" spans="1:19" ht="27.6">
      <c r="A90" s="413"/>
      <c r="B90" s="489"/>
      <c r="C90" s="493" t="s">
        <v>740</v>
      </c>
      <c r="D90" s="493" t="s">
        <v>620</v>
      </c>
      <c r="E90" s="493" t="s">
        <v>619</v>
      </c>
      <c r="F90" s="493" t="s">
        <v>1431</v>
      </c>
      <c r="G90" s="493" t="s">
        <v>915</v>
      </c>
      <c r="H90" s="493" t="s">
        <v>1432</v>
      </c>
      <c r="I90" s="493" t="s">
        <v>821</v>
      </c>
      <c r="J90" s="493" t="s">
        <v>821</v>
      </c>
      <c r="K90" s="493" t="s">
        <v>821</v>
      </c>
      <c r="L90" s="493" t="s">
        <v>821</v>
      </c>
      <c r="M90" s="493" t="s">
        <v>821</v>
      </c>
      <c r="N90" s="493" t="s">
        <v>821</v>
      </c>
      <c r="O90" s="493" t="s">
        <v>821</v>
      </c>
      <c r="P90" s="493" t="s">
        <v>821</v>
      </c>
      <c r="Q90" s="493" t="s">
        <v>821</v>
      </c>
      <c r="R90" s="493" t="s">
        <v>821</v>
      </c>
      <c r="S90" s="494"/>
    </row>
    <row r="91" spans="1:19">
      <c r="A91" s="413"/>
      <c r="B91" s="489"/>
      <c r="C91" s="489"/>
      <c r="D91" s="490"/>
      <c r="E91" s="491"/>
      <c r="F91" s="491"/>
      <c r="G91" s="413"/>
      <c r="H91" s="492"/>
      <c r="I91" s="413"/>
      <c r="J91" s="413"/>
      <c r="K91" s="413"/>
      <c r="L91" s="413"/>
      <c r="M91" s="413"/>
      <c r="N91" s="413"/>
      <c r="O91" s="413"/>
      <c r="P91" s="413"/>
      <c r="Q91" s="413"/>
      <c r="R91" s="413"/>
      <c r="S91" s="413"/>
    </row>
    <row r="92" spans="1:19">
      <c r="A92" s="413"/>
      <c r="B92" s="489"/>
      <c r="C92" s="489"/>
      <c r="D92" s="490"/>
      <c r="E92" s="491"/>
      <c r="F92" s="491"/>
      <c r="G92" s="413"/>
      <c r="H92" s="492"/>
      <c r="I92" s="413"/>
      <c r="J92" s="413"/>
      <c r="K92" s="413"/>
      <c r="L92" s="413"/>
      <c r="M92" s="413"/>
      <c r="N92" s="413"/>
      <c r="O92" s="413"/>
      <c r="P92" s="413"/>
      <c r="Q92" s="413"/>
      <c r="R92" s="413"/>
      <c r="S92" s="413"/>
    </row>
    <row r="93" spans="1:19">
      <c r="A93" s="413"/>
      <c r="B93" s="489"/>
      <c r="C93" s="489"/>
      <c r="D93" s="490"/>
      <c r="E93" s="491"/>
      <c r="F93" s="491"/>
      <c r="G93" s="413"/>
      <c r="H93" s="492"/>
      <c r="I93" s="413"/>
      <c r="J93" s="413"/>
      <c r="K93" s="413"/>
      <c r="L93" s="413"/>
      <c r="M93" s="413"/>
      <c r="N93" s="413"/>
      <c r="O93" s="413"/>
      <c r="P93" s="413"/>
      <c r="Q93" s="413"/>
      <c r="R93" s="413"/>
      <c r="S93" s="413"/>
    </row>
    <row r="94" spans="1:19">
      <c r="A94" s="413"/>
      <c r="B94" s="489"/>
      <c r="C94" s="489"/>
      <c r="D94" s="490"/>
      <c r="E94" s="491"/>
      <c r="F94" s="491"/>
      <c r="G94" s="413"/>
      <c r="H94" s="492"/>
      <c r="I94" s="413"/>
      <c r="J94" s="413"/>
      <c r="K94" s="413"/>
      <c r="L94" s="413"/>
      <c r="M94" s="413"/>
      <c r="N94" s="413"/>
      <c r="O94" s="413"/>
      <c r="P94" s="413"/>
      <c r="Q94" s="413"/>
      <c r="R94" s="413"/>
      <c r="S94" s="413"/>
    </row>
    <row r="95" spans="1:19" ht="55.8">
      <c r="A95" s="500"/>
      <c r="B95" s="501">
        <v>92411</v>
      </c>
      <c r="C95" s="501" t="s">
        <v>18</v>
      </c>
      <c r="D95" s="502" t="s">
        <v>99</v>
      </c>
      <c r="E95" s="503" t="s">
        <v>27</v>
      </c>
      <c r="F95" s="503"/>
      <c r="G95" s="504"/>
      <c r="H95" s="505">
        <v>170.17</v>
      </c>
      <c r="I95" s="500"/>
      <c r="J95" s="500"/>
      <c r="K95" s="413"/>
      <c r="L95" s="413"/>
      <c r="M95" s="413"/>
      <c r="N95" s="413"/>
      <c r="O95" s="413"/>
      <c r="P95" s="413"/>
      <c r="Q95" s="413"/>
      <c r="R95" s="413"/>
      <c r="S95" s="413"/>
    </row>
    <row r="96" spans="1:19" ht="27.6">
      <c r="A96" s="413"/>
      <c r="B96" s="489"/>
      <c r="C96" s="493" t="s">
        <v>821</v>
      </c>
      <c r="D96" s="493" t="s">
        <v>821</v>
      </c>
      <c r="E96" s="493" t="s">
        <v>821</v>
      </c>
      <c r="F96" s="493" t="s">
        <v>821</v>
      </c>
      <c r="G96" s="493" t="s">
        <v>821</v>
      </c>
      <c r="H96" s="493" t="s">
        <v>821</v>
      </c>
      <c r="I96" s="493" t="s">
        <v>1347</v>
      </c>
      <c r="J96" s="493" t="s">
        <v>1348</v>
      </c>
      <c r="K96" s="493" t="s">
        <v>1349</v>
      </c>
      <c r="L96" s="493" t="s">
        <v>1350</v>
      </c>
      <c r="M96" s="493" t="s">
        <v>1238</v>
      </c>
      <c r="N96" s="493" t="s">
        <v>1351</v>
      </c>
      <c r="O96" s="493" t="s">
        <v>942</v>
      </c>
      <c r="P96" s="493" t="s">
        <v>943</v>
      </c>
      <c r="Q96" s="493" t="s">
        <v>1352</v>
      </c>
      <c r="R96" s="493" t="s">
        <v>1353</v>
      </c>
      <c r="S96" s="494">
        <v>0</v>
      </c>
    </row>
    <row r="97" spans="1:19" ht="27.6">
      <c r="A97" s="413"/>
      <c r="B97" s="489"/>
      <c r="C97" s="493" t="s">
        <v>1069</v>
      </c>
      <c r="D97" s="493" t="s">
        <v>1070</v>
      </c>
      <c r="E97" s="493" t="s">
        <v>1071</v>
      </c>
      <c r="F97" s="493" t="s">
        <v>1072</v>
      </c>
      <c r="G97" s="493" t="s">
        <v>1073</v>
      </c>
      <c r="H97" s="493" t="s">
        <v>1074</v>
      </c>
      <c r="I97" s="493" t="s">
        <v>821</v>
      </c>
      <c r="J97" s="493" t="s">
        <v>821</v>
      </c>
      <c r="K97" s="493" t="s">
        <v>821</v>
      </c>
      <c r="L97" s="493" t="s">
        <v>821</v>
      </c>
      <c r="M97" s="493" t="s">
        <v>821</v>
      </c>
      <c r="N97" s="493" t="s">
        <v>821</v>
      </c>
      <c r="O97" s="493" t="s">
        <v>821</v>
      </c>
      <c r="P97" s="493" t="s">
        <v>821</v>
      </c>
      <c r="Q97" s="493" t="s">
        <v>821</v>
      </c>
      <c r="R97" s="493" t="s">
        <v>821</v>
      </c>
      <c r="S97" s="494"/>
    </row>
    <row r="98" spans="1:19" ht="27.6">
      <c r="A98" s="413"/>
      <c r="B98" s="489"/>
      <c r="C98" s="493" t="s">
        <v>1091</v>
      </c>
      <c r="D98" s="493" t="s">
        <v>1092</v>
      </c>
      <c r="E98" s="493" t="s">
        <v>623</v>
      </c>
      <c r="F98" s="493" t="s">
        <v>1354</v>
      </c>
      <c r="G98" s="493" t="s">
        <v>1094</v>
      </c>
      <c r="H98" s="493" t="s">
        <v>1355</v>
      </c>
      <c r="I98" s="493" t="s">
        <v>821</v>
      </c>
      <c r="J98" s="493" t="s">
        <v>821</v>
      </c>
      <c r="K98" s="493" t="s">
        <v>821</v>
      </c>
      <c r="L98" s="493" t="s">
        <v>821</v>
      </c>
      <c r="M98" s="493" t="s">
        <v>821</v>
      </c>
      <c r="N98" s="493" t="s">
        <v>821</v>
      </c>
      <c r="O98" s="493" t="s">
        <v>821</v>
      </c>
      <c r="P98" s="493" t="s">
        <v>821</v>
      </c>
      <c r="Q98" s="493" t="s">
        <v>821</v>
      </c>
      <c r="R98" s="493" t="s">
        <v>821</v>
      </c>
      <c r="S98" s="494"/>
    </row>
    <row r="99" spans="1:19" ht="27.6">
      <c r="A99" s="413"/>
      <c r="B99" s="489"/>
      <c r="C99" s="493" t="s">
        <v>1096</v>
      </c>
      <c r="D99" s="493" t="s">
        <v>1097</v>
      </c>
      <c r="E99" s="493" t="s">
        <v>619</v>
      </c>
      <c r="F99" s="493" t="s">
        <v>1356</v>
      </c>
      <c r="G99" s="493" t="s">
        <v>1099</v>
      </c>
      <c r="H99" s="493" t="s">
        <v>1357</v>
      </c>
      <c r="I99" s="493" t="s">
        <v>821</v>
      </c>
      <c r="J99" s="493" t="s">
        <v>821</v>
      </c>
      <c r="K99" s="493" t="s">
        <v>821</v>
      </c>
      <c r="L99" s="493" t="s">
        <v>821</v>
      </c>
      <c r="M99" s="493" t="s">
        <v>821</v>
      </c>
      <c r="N99" s="493" t="s">
        <v>821</v>
      </c>
      <c r="O99" s="493" t="s">
        <v>821</v>
      </c>
      <c r="P99" s="493" t="s">
        <v>821</v>
      </c>
      <c r="Q99" s="493" t="s">
        <v>821</v>
      </c>
      <c r="R99" s="493" t="s">
        <v>821</v>
      </c>
      <c r="S99" s="494"/>
    </row>
    <row r="100" spans="1:19" ht="27.6">
      <c r="A100" s="413"/>
      <c r="B100" s="489"/>
      <c r="C100" s="493" t="s">
        <v>1100</v>
      </c>
      <c r="D100" s="493" t="s">
        <v>618</v>
      </c>
      <c r="E100" s="493" t="s">
        <v>619</v>
      </c>
      <c r="F100" s="493" t="s">
        <v>1358</v>
      </c>
      <c r="G100" s="493" t="s">
        <v>1102</v>
      </c>
      <c r="H100" s="493" t="s">
        <v>1359</v>
      </c>
      <c r="I100" s="493" t="s">
        <v>821</v>
      </c>
      <c r="J100" s="493" t="s">
        <v>821</v>
      </c>
      <c r="K100" s="493" t="s">
        <v>821</v>
      </c>
      <c r="L100" s="493" t="s">
        <v>821</v>
      </c>
      <c r="M100" s="493" t="s">
        <v>821</v>
      </c>
      <c r="N100" s="493" t="s">
        <v>821</v>
      </c>
      <c r="O100" s="493" t="s">
        <v>821</v>
      </c>
      <c r="P100" s="493" t="s">
        <v>821</v>
      </c>
      <c r="Q100" s="493" t="s">
        <v>821</v>
      </c>
      <c r="R100" s="493" t="s">
        <v>821</v>
      </c>
      <c r="S100" s="494"/>
    </row>
    <row r="101" spans="1:19" ht="27.6">
      <c r="A101" s="413"/>
      <c r="B101" s="489"/>
      <c r="C101" s="493" t="s">
        <v>1360</v>
      </c>
      <c r="D101" s="493" t="s">
        <v>1361</v>
      </c>
      <c r="E101" s="493" t="s">
        <v>913</v>
      </c>
      <c r="F101" s="493" t="s">
        <v>1362</v>
      </c>
      <c r="G101" s="493" t="s">
        <v>1363</v>
      </c>
      <c r="H101" s="493" t="s">
        <v>1364</v>
      </c>
      <c r="I101" s="493" t="s">
        <v>821</v>
      </c>
      <c r="J101" s="493" t="s">
        <v>821</v>
      </c>
      <c r="K101" s="493" t="s">
        <v>821</v>
      </c>
      <c r="L101" s="493" t="s">
        <v>821</v>
      </c>
      <c r="M101" s="493" t="s">
        <v>821</v>
      </c>
      <c r="N101" s="493" t="s">
        <v>821</v>
      </c>
      <c r="O101" s="493" t="s">
        <v>821</v>
      </c>
      <c r="P101" s="493" t="s">
        <v>821</v>
      </c>
      <c r="Q101" s="493" t="s">
        <v>821</v>
      </c>
      <c r="R101" s="493" t="s">
        <v>821</v>
      </c>
      <c r="S101" s="494"/>
    </row>
    <row r="102" spans="1:19">
      <c r="A102" s="413"/>
      <c r="B102" s="489"/>
      <c r="C102" s="489"/>
      <c r="D102" s="490"/>
      <c r="E102" s="491"/>
      <c r="F102" s="491"/>
      <c r="G102" s="413"/>
      <c r="H102" s="492"/>
      <c r="I102" s="413"/>
      <c r="J102" s="413"/>
      <c r="K102" s="413"/>
      <c r="L102" s="413"/>
      <c r="M102" s="413"/>
      <c r="N102" s="413"/>
      <c r="O102" s="413"/>
      <c r="P102" s="413"/>
      <c r="Q102" s="413"/>
      <c r="R102" s="413"/>
      <c r="S102" s="413"/>
    </row>
    <row r="103" spans="1:19">
      <c r="A103" s="413"/>
      <c r="B103" s="489"/>
      <c r="C103" s="489"/>
      <c r="D103" s="490"/>
      <c r="E103" s="491"/>
      <c r="F103" s="491"/>
      <c r="G103" s="413"/>
      <c r="H103" s="492"/>
      <c r="I103" s="413"/>
      <c r="J103" s="413"/>
      <c r="K103" s="413"/>
      <c r="L103" s="413"/>
      <c r="M103" s="413"/>
      <c r="N103" s="413"/>
      <c r="O103" s="413"/>
      <c r="P103" s="413"/>
      <c r="Q103" s="413"/>
      <c r="R103" s="413"/>
      <c r="S103" s="413"/>
    </row>
    <row r="104" spans="1:19">
      <c r="A104" s="413"/>
      <c r="B104" s="489"/>
      <c r="C104" s="489"/>
      <c r="D104" s="490"/>
      <c r="E104" s="491"/>
      <c r="F104" s="491"/>
      <c r="G104" s="413"/>
      <c r="H104" s="492"/>
      <c r="I104" s="413"/>
      <c r="J104" s="413"/>
      <c r="K104" s="413"/>
      <c r="L104" s="413"/>
      <c r="M104" s="413"/>
      <c r="N104" s="413"/>
      <c r="O104" s="413"/>
      <c r="P104" s="413"/>
      <c r="Q104" s="413"/>
      <c r="R104" s="413"/>
      <c r="S104" s="413"/>
    </row>
    <row r="105" spans="1:19">
      <c r="A105" s="413"/>
      <c r="B105" s="489"/>
      <c r="C105" s="489"/>
      <c r="D105" s="490"/>
      <c r="E105" s="491"/>
      <c r="F105" s="491"/>
      <c r="G105" s="413"/>
      <c r="H105" s="492"/>
      <c r="I105" s="413"/>
      <c r="J105" s="413"/>
      <c r="K105" s="413"/>
      <c r="L105" s="413"/>
      <c r="M105" s="413"/>
      <c r="N105" s="413"/>
      <c r="O105" s="413"/>
      <c r="P105" s="413"/>
      <c r="Q105" s="413"/>
      <c r="R105" s="413"/>
      <c r="S105" s="413"/>
    </row>
    <row r="106" spans="1:19">
      <c r="A106" s="413"/>
      <c r="B106" s="489"/>
      <c r="C106" s="489"/>
      <c r="D106" s="490"/>
      <c r="E106" s="491"/>
      <c r="F106" s="491"/>
      <c r="G106" s="413"/>
      <c r="H106" s="492"/>
      <c r="I106" s="413"/>
      <c r="J106" s="413"/>
      <c r="K106" s="413"/>
      <c r="L106" s="413"/>
      <c r="M106" s="413"/>
      <c r="N106" s="413"/>
      <c r="O106" s="413"/>
      <c r="P106" s="413"/>
      <c r="Q106" s="413"/>
      <c r="R106" s="413"/>
      <c r="S106" s="413"/>
    </row>
    <row r="107" spans="1:19" ht="42">
      <c r="A107" s="500"/>
      <c r="B107" s="501">
        <v>94971</v>
      </c>
      <c r="C107" s="501" t="s">
        <v>18</v>
      </c>
      <c r="D107" s="502" t="s">
        <v>81</v>
      </c>
      <c r="E107" s="503" t="s">
        <v>58</v>
      </c>
      <c r="F107" s="503"/>
      <c r="G107" s="504"/>
      <c r="H107" s="505">
        <v>521.88</v>
      </c>
      <c r="I107" s="500"/>
      <c r="J107" s="500"/>
      <c r="K107" s="413"/>
      <c r="L107" s="413"/>
      <c r="M107" s="413"/>
      <c r="N107" s="413"/>
      <c r="O107" s="413"/>
      <c r="P107" s="413"/>
      <c r="Q107" s="413"/>
      <c r="R107" s="413"/>
      <c r="S107" s="413"/>
    </row>
    <row r="108" spans="1:19" ht="27.6">
      <c r="A108" s="413"/>
      <c r="B108" s="489"/>
      <c r="C108" s="493" t="s">
        <v>821</v>
      </c>
      <c r="D108" s="493" t="s">
        <v>821</v>
      </c>
      <c r="E108" s="493" t="s">
        <v>821</v>
      </c>
      <c r="F108" s="493" t="s">
        <v>821</v>
      </c>
      <c r="G108" s="493" t="s">
        <v>821</v>
      </c>
      <c r="H108" s="493" t="s">
        <v>821</v>
      </c>
      <c r="I108" s="493" t="s">
        <v>1319</v>
      </c>
      <c r="J108" s="493" t="s">
        <v>1320</v>
      </c>
      <c r="K108" s="493" t="s">
        <v>1321</v>
      </c>
      <c r="L108" s="493" t="s">
        <v>1322</v>
      </c>
      <c r="M108" s="493" t="s">
        <v>1323</v>
      </c>
      <c r="N108" s="493" t="s">
        <v>1324</v>
      </c>
      <c r="O108" s="493" t="s">
        <v>942</v>
      </c>
      <c r="P108" s="493" t="s">
        <v>943</v>
      </c>
      <c r="Q108" s="493" t="s">
        <v>1019</v>
      </c>
      <c r="R108" s="493" t="s">
        <v>1325</v>
      </c>
      <c r="S108" s="494">
        <v>0</v>
      </c>
    </row>
    <row r="109" spans="1:19" ht="27.6">
      <c r="A109" s="413"/>
      <c r="B109" s="489"/>
      <c r="C109" s="493" t="s">
        <v>1143</v>
      </c>
      <c r="D109" s="493" t="s">
        <v>1144</v>
      </c>
      <c r="E109" s="493" t="s">
        <v>1017</v>
      </c>
      <c r="F109" s="493" t="s">
        <v>1327</v>
      </c>
      <c r="G109" s="493" t="s">
        <v>1145</v>
      </c>
      <c r="H109" s="493" t="s">
        <v>1328</v>
      </c>
      <c r="I109" s="493" t="s">
        <v>821</v>
      </c>
      <c r="J109" s="493" t="s">
        <v>821</v>
      </c>
      <c r="K109" s="493" t="s">
        <v>821</v>
      </c>
      <c r="L109" s="493" t="s">
        <v>821</v>
      </c>
      <c r="M109" s="493" t="s">
        <v>821</v>
      </c>
      <c r="N109" s="493" t="s">
        <v>821</v>
      </c>
      <c r="O109" s="493" t="s">
        <v>821</v>
      </c>
      <c r="P109" s="493" t="s">
        <v>821</v>
      </c>
      <c r="Q109" s="493" t="s">
        <v>821</v>
      </c>
      <c r="R109" s="493" t="s">
        <v>821</v>
      </c>
      <c r="S109" s="494"/>
    </row>
    <row r="110" spans="1:19" ht="27.6">
      <c r="A110" s="413"/>
      <c r="B110" s="489"/>
      <c r="C110" s="493" t="s">
        <v>1146</v>
      </c>
      <c r="D110" s="493" t="s">
        <v>1147</v>
      </c>
      <c r="E110" s="493" t="s">
        <v>623</v>
      </c>
      <c r="F110" s="493" t="s">
        <v>1329</v>
      </c>
      <c r="G110" s="493" t="s">
        <v>1139</v>
      </c>
      <c r="H110" s="493" t="s">
        <v>1330</v>
      </c>
      <c r="I110" s="493" t="s">
        <v>821</v>
      </c>
      <c r="J110" s="493" t="s">
        <v>821</v>
      </c>
      <c r="K110" s="493" t="s">
        <v>821</v>
      </c>
      <c r="L110" s="493" t="s">
        <v>821</v>
      </c>
      <c r="M110" s="493" t="s">
        <v>821</v>
      </c>
      <c r="N110" s="493" t="s">
        <v>821</v>
      </c>
      <c r="O110" s="493" t="s">
        <v>821</v>
      </c>
      <c r="P110" s="493" t="s">
        <v>821</v>
      </c>
      <c r="Q110" s="493" t="s">
        <v>821</v>
      </c>
      <c r="R110" s="493" t="s">
        <v>821</v>
      </c>
      <c r="S110" s="494"/>
    </row>
    <row r="111" spans="1:19" ht="27.6">
      <c r="A111" s="413"/>
      <c r="B111" s="489"/>
      <c r="C111" s="493" t="s">
        <v>1148</v>
      </c>
      <c r="D111" s="493" t="s">
        <v>1149</v>
      </c>
      <c r="E111" s="493" t="s">
        <v>1017</v>
      </c>
      <c r="F111" s="493" t="s">
        <v>1331</v>
      </c>
      <c r="G111" s="493" t="s">
        <v>1150</v>
      </c>
      <c r="H111" s="493" t="s">
        <v>1332</v>
      </c>
      <c r="I111" s="493" t="s">
        <v>821</v>
      </c>
      <c r="J111" s="493" t="s">
        <v>821</v>
      </c>
      <c r="K111" s="493" t="s">
        <v>821</v>
      </c>
      <c r="L111" s="493" t="s">
        <v>821</v>
      </c>
      <c r="M111" s="493" t="s">
        <v>821</v>
      </c>
      <c r="N111" s="493" t="s">
        <v>821</v>
      </c>
      <c r="O111" s="493" t="s">
        <v>821</v>
      </c>
      <c r="P111" s="493" t="s">
        <v>821</v>
      </c>
      <c r="Q111" s="493" t="s">
        <v>821</v>
      </c>
      <c r="R111" s="493" t="s">
        <v>821</v>
      </c>
      <c r="S111" s="494"/>
    </row>
    <row r="112" spans="1:19" ht="27.6">
      <c r="A112" s="413"/>
      <c r="B112" s="489"/>
      <c r="C112" s="493" t="s">
        <v>740</v>
      </c>
      <c r="D112" s="493" t="s">
        <v>620</v>
      </c>
      <c r="E112" s="493" t="s">
        <v>619</v>
      </c>
      <c r="F112" s="493" t="s">
        <v>1334</v>
      </c>
      <c r="G112" s="493" t="s">
        <v>915</v>
      </c>
      <c r="H112" s="493" t="s">
        <v>1335</v>
      </c>
      <c r="I112" s="493" t="s">
        <v>821</v>
      </c>
      <c r="J112" s="493" t="s">
        <v>821</v>
      </c>
      <c r="K112" s="493" t="s">
        <v>821</v>
      </c>
      <c r="L112" s="493" t="s">
        <v>821</v>
      </c>
      <c r="M112" s="493" t="s">
        <v>821</v>
      </c>
      <c r="N112" s="493" t="s">
        <v>821</v>
      </c>
      <c r="O112" s="493" t="s">
        <v>821</v>
      </c>
      <c r="P112" s="493" t="s">
        <v>821</v>
      </c>
      <c r="Q112" s="493" t="s">
        <v>821</v>
      </c>
      <c r="R112" s="493" t="s">
        <v>821</v>
      </c>
      <c r="S112" s="494"/>
    </row>
    <row r="113" spans="1:19" ht="27.6">
      <c r="A113" s="413"/>
      <c r="B113" s="489"/>
      <c r="C113" s="493" t="s">
        <v>1151</v>
      </c>
      <c r="D113" s="493" t="s">
        <v>1152</v>
      </c>
      <c r="E113" s="493" t="s">
        <v>619</v>
      </c>
      <c r="F113" s="493" t="s">
        <v>1336</v>
      </c>
      <c r="G113" s="493" t="s">
        <v>1153</v>
      </c>
      <c r="H113" s="493" t="s">
        <v>1337</v>
      </c>
      <c r="I113" s="493" t="s">
        <v>821</v>
      </c>
      <c r="J113" s="493" t="s">
        <v>821</v>
      </c>
      <c r="K113" s="493" t="s">
        <v>821</v>
      </c>
      <c r="L113" s="493" t="s">
        <v>821</v>
      </c>
      <c r="M113" s="493" t="s">
        <v>821</v>
      </c>
      <c r="N113" s="493" t="s">
        <v>821</v>
      </c>
      <c r="O113" s="493" t="s">
        <v>821</v>
      </c>
      <c r="P113" s="493" t="s">
        <v>821</v>
      </c>
      <c r="Q113" s="493" t="s">
        <v>821</v>
      </c>
      <c r="R113" s="493" t="s">
        <v>821</v>
      </c>
      <c r="S113" s="494"/>
    </row>
    <row r="114" spans="1:19" ht="55.2">
      <c r="A114" s="413"/>
      <c r="B114" s="489"/>
      <c r="C114" s="493" t="s">
        <v>1338</v>
      </c>
      <c r="D114" s="493" t="s">
        <v>1339</v>
      </c>
      <c r="E114" s="493" t="s">
        <v>1105</v>
      </c>
      <c r="F114" s="493" t="s">
        <v>1340</v>
      </c>
      <c r="G114" s="493" t="s">
        <v>1341</v>
      </c>
      <c r="H114" s="493" t="s">
        <v>1342</v>
      </c>
      <c r="I114" s="493" t="s">
        <v>821</v>
      </c>
      <c r="J114" s="493" t="s">
        <v>821</v>
      </c>
      <c r="K114" s="493" t="s">
        <v>821</v>
      </c>
      <c r="L114" s="493" t="s">
        <v>821</v>
      </c>
      <c r="M114" s="493" t="s">
        <v>821</v>
      </c>
      <c r="N114" s="493" t="s">
        <v>821</v>
      </c>
      <c r="O114" s="493" t="s">
        <v>821</v>
      </c>
      <c r="P114" s="493" t="s">
        <v>821</v>
      </c>
      <c r="Q114" s="493" t="s">
        <v>821</v>
      </c>
      <c r="R114" s="493" t="s">
        <v>821</v>
      </c>
      <c r="S114" s="494"/>
    </row>
    <row r="115" spans="1:19" ht="55.2">
      <c r="A115" s="413"/>
      <c r="B115" s="489"/>
      <c r="C115" s="493" t="s">
        <v>1343</v>
      </c>
      <c r="D115" s="493" t="s">
        <v>1344</v>
      </c>
      <c r="E115" s="493" t="s">
        <v>1109</v>
      </c>
      <c r="F115" s="493" t="s">
        <v>1345</v>
      </c>
      <c r="G115" s="493" t="s">
        <v>1346</v>
      </c>
      <c r="H115" s="493" t="s">
        <v>1233</v>
      </c>
      <c r="I115" s="493" t="s">
        <v>821</v>
      </c>
      <c r="J115" s="493" t="s">
        <v>821</v>
      </c>
      <c r="K115" s="493" t="s">
        <v>821</v>
      </c>
      <c r="L115" s="493" t="s">
        <v>821</v>
      </c>
      <c r="M115" s="493" t="s">
        <v>821</v>
      </c>
      <c r="N115" s="493" t="s">
        <v>821</v>
      </c>
      <c r="O115" s="493" t="s">
        <v>821</v>
      </c>
      <c r="P115" s="493" t="s">
        <v>821</v>
      </c>
      <c r="Q115" s="493" t="s">
        <v>821</v>
      </c>
      <c r="R115" s="493" t="s">
        <v>821</v>
      </c>
      <c r="S115" s="494"/>
    </row>
    <row r="116" spans="1:19">
      <c r="A116" s="413"/>
      <c r="B116" s="489"/>
      <c r="C116" s="489"/>
      <c r="D116" s="490"/>
      <c r="E116" s="491"/>
      <c r="F116" s="491"/>
      <c r="G116" s="413"/>
      <c r="H116" s="492"/>
      <c r="I116" s="413"/>
      <c r="J116" s="413"/>
      <c r="K116" s="413"/>
      <c r="L116" s="413"/>
      <c r="M116" s="413"/>
      <c r="N116" s="413"/>
      <c r="O116" s="413"/>
      <c r="P116" s="413"/>
      <c r="Q116" s="413"/>
      <c r="R116" s="413"/>
      <c r="S116" s="413"/>
    </row>
    <row r="117" spans="1:19">
      <c r="A117" s="413"/>
      <c r="B117" s="489"/>
      <c r="C117" s="489"/>
      <c r="D117" s="490"/>
      <c r="E117" s="491"/>
      <c r="F117" s="491"/>
      <c r="G117" s="413"/>
      <c r="H117" s="492"/>
      <c r="I117" s="413"/>
      <c r="J117" s="413"/>
      <c r="K117" s="413"/>
      <c r="L117" s="413"/>
      <c r="M117" s="413"/>
      <c r="N117" s="413"/>
      <c r="O117" s="413"/>
      <c r="P117" s="413"/>
      <c r="Q117" s="413"/>
      <c r="R117" s="413"/>
      <c r="S117" s="413"/>
    </row>
    <row r="118" spans="1:19">
      <c r="A118" s="413"/>
      <c r="B118" s="489"/>
      <c r="C118" s="489"/>
      <c r="D118" s="490"/>
      <c r="E118" s="491"/>
      <c r="F118" s="491"/>
      <c r="G118" s="413"/>
      <c r="H118" s="492"/>
      <c r="I118" s="413"/>
      <c r="J118" s="413"/>
      <c r="K118" s="413"/>
      <c r="L118" s="413"/>
      <c r="M118" s="413"/>
      <c r="N118" s="413"/>
      <c r="O118" s="413"/>
      <c r="P118" s="413"/>
      <c r="Q118" s="413"/>
      <c r="R118" s="413"/>
      <c r="S118" s="413"/>
    </row>
    <row r="119" spans="1:19" ht="42">
      <c r="A119" s="500"/>
      <c r="B119" s="501">
        <v>103670</v>
      </c>
      <c r="C119" s="501" t="s">
        <v>18</v>
      </c>
      <c r="D119" s="502" t="s">
        <v>83</v>
      </c>
      <c r="E119" s="503" t="s">
        <v>58</v>
      </c>
      <c r="F119" s="503"/>
      <c r="G119" s="504"/>
      <c r="H119" s="505">
        <v>218.17</v>
      </c>
      <c r="I119" s="500"/>
      <c r="J119" s="500"/>
      <c r="K119" s="413"/>
      <c r="L119" s="413"/>
      <c r="M119" s="413"/>
      <c r="N119" s="413"/>
      <c r="O119" s="413"/>
      <c r="P119" s="413"/>
      <c r="Q119" s="413"/>
      <c r="R119" s="413"/>
      <c r="S119" s="413"/>
    </row>
    <row r="120" spans="1:19" ht="27.6">
      <c r="A120" s="413"/>
      <c r="B120" s="498"/>
      <c r="C120" s="493" t="s">
        <v>821</v>
      </c>
      <c r="D120" s="493" t="s">
        <v>821</v>
      </c>
      <c r="E120" s="493" t="s">
        <v>821</v>
      </c>
      <c r="F120" s="493" t="s">
        <v>821</v>
      </c>
      <c r="G120" s="493" t="s">
        <v>821</v>
      </c>
      <c r="H120" s="493" t="s">
        <v>821</v>
      </c>
      <c r="I120" s="493" t="s">
        <v>1113</v>
      </c>
      <c r="J120" s="493" t="s">
        <v>1114</v>
      </c>
      <c r="K120" s="493" t="s">
        <v>1115</v>
      </c>
      <c r="L120" s="493" t="s">
        <v>1116</v>
      </c>
      <c r="M120" s="493" t="s">
        <v>1019</v>
      </c>
      <c r="N120" s="493" t="s">
        <v>1117</v>
      </c>
      <c r="O120" s="493" t="s">
        <v>942</v>
      </c>
      <c r="P120" s="493" t="s">
        <v>943</v>
      </c>
      <c r="Q120" s="493" t="s">
        <v>1118</v>
      </c>
      <c r="R120" s="493" t="s">
        <v>1119</v>
      </c>
      <c r="S120" s="494">
        <v>8.2500000000000004E-3</v>
      </c>
    </row>
    <row r="121" spans="1:19" ht="27.6">
      <c r="A121" s="413"/>
      <c r="B121" s="498"/>
      <c r="C121" s="493" t="s">
        <v>1100</v>
      </c>
      <c r="D121" s="493" t="s">
        <v>618</v>
      </c>
      <c r="E121" s="493" t="s">
        <v>619</v>
      </c>
      <c r="F121" s="493" t="s">
        <v>1120</v>
      </c>
      <c r="G121" s="493" t="s">
        <v>1102</v>
      </c>
      <c r="H121" s="493" t="s">
        <v>1121</v>
      </c>
      <c r="I121" s="493" t="s">
        <v>821</v>
      </c>
      <c r="J121" s="493" t="s">
        <v>821</v>
      </c>
      <c r="K121" s="493" t="s">
        <v>821</v>
      </c>
      <c r="L121" s="493" t="s">
        <v>821</v>
      </c>
      <c r="M121" s="493" t="s">
        <v>821</v>
      </c>
      <c r="N121" s="493" t="s">
        <v>821</v>
      </c>
      <c r="O121" s="493" t="s">
        <v>821</v>
      </c>
      <c r="P121" s="493" t="s">
        <v>821</v>
      </c>
      <c r="Q121" s="493" t="s">
        <v>821</v>
      </c>
      <c r="R121" s="493" t="s">
        <v>821</v>
      </c>
      <c r="S121" s="494"/>
    </row>
    <row r="122" spans="1:19" ht="27.6">
      <c r="A122" s="413"/>
      <c r="B122" s="498"/>
      <c r="C122" s="493" t="s">
        <v>663</v>
      </c>
      <c r="D122" s="493" t="s">
        <v>636</v>
      </c>
      <c r="E122" s="493" t="s">
        <v>619</v>
      </c>
      <c r="F122" s="493" t="s">
        <v>1120</v>
      </c>
      <c r="G122" s="493" t="s">
        <v>970</v>
      </c>
      <c r="H122" s="493" t="s">
        <v>1122</v>
      </c>
      <c r="I122" s="493" t="s">
        <v>821</v>
      </c>
      <c r="J122" s="493" t="s">
        <v>821</v>
      </c>
      <c r="K122" s="493" t="s">
        <v>821</v>
      </c>
      <c r="L122" s="493" t="s">
        <v>821</v>
      </c>
      <c r="M122" s="493" t="s">
        <v>821</v>
      </c>
      <c r="N122" s="493" t="s">
        <v>821</v>
      </c>
      <c r="O122" s="493" t="s">
        <v>821</v>
      </c>
      <c r="P122" s="493" t="s">
        <v>821</v>
      </c>
      <c r="Q122" s="493" t="s">
        <v>821</v>
      </c>
      <c r="R122" s="493" t="s">
        <v>821</v>
      </c>
      <c r="S122" s="494"/>
    </row>
    <row r="123" spans="1:19" ht="27.6">
      <c r="A123" s="413"/>
      <c r="B123" s="498"/>
      <c r="C123" s="493" t="s">
        <v>740</v>
      </c>
      <c r="D123" s="493" t="s">
        <v>620</v>
      </c>
      <c r="E123" s="493" t="s">
        <v>619</v>
      </c>
      <c r="F123" s="493" t="s">
        <v>1123</v>
      </c>
      <c r="G123" s="493" t="s">
        <v>915</v>
      </c>
      <c r="H123" s="493" t="s">
        <v>1124</v>
      </c>
      <c r="I123" s="493" t="s">
        <v>821</v>
      </c>
      <c r="J123" s="493" t="s">
        <v>821</v>
      </c>
      <c r="K123" s="493" t="s">
        <v>821</v>
      </c>
      <c r="L123" s="493" t="s">
        <v>821</v>
      </c>
      <c r="M123" s="493" t="s">
        <v>821</v>
      </c>
      <c r="N123" s="493" t="s">
        <v>821</v>
      </c>
      <c r="O123" s="493" t="s">
        <v>821</v>
      </c>
      <c r="P123" s="493" t="s">
        <v>821</v>
      </c>
      <c r="Q123" s="493" t="s">
        <v>821</v>
      </c>
      <c r="R123" s="493" t="s">
        <v>821</v>
      </c>
      <c r="S123" s="494"/>
    </row>
    <row r="124" spans="1:19" ht="41.4">
      <c r="A124" s="413"/>
      <c r="B124" s="498"/>
      <c r="C124" s="493" t="s">
        <v>1125</v>
      </c>
      <c r="D124" s="493" t="s">
        <v>1126</v>
      </c>
      <c r="E124" s="493" t="s">
        <v>1105</v>
      </c>
      <c r="F124" s="493" t="s">
        <v>1127</v>
      </c>
      <c r="G124" s="493" t="s">
        <v>1128</v>
      </c>
      <c r="H124" s="493" t="s">
        <v>1129</v>
      </c>
      <c r="I124" s="493" t="s">
        <v>821</v>
      </c>
      <c r="J124" s="493" t="s">
        <v>821</v>
      </c>
      <c r="K124" s="493" t="s">
        <v>821</v>
      </c>
      <c r="L124" s="493" t="s">
        <v>821</v>
      </c>
      <c r="M124" s="493" t="s">
        <v>821</v>
      </c>
      <c r="N124" s="493" t="s">
        <v>821</v>
      </c>
      <c r="O124" s="493" t="s">
        <v>821</v>
      </c>
      <c r="P124" s="493" t="s">
        <v>821</v>
      </c>
      <c r="Q124" s="493" t="s">
        <v>821</v>
      </c>
      <c r="R124" s="493" t="s">
        <v>821</v>
      </c>
      <c r="S124" s="494"/>
    </row>
    <row r="125" spans="1:19" ht="41.4">
      <c r="A125" s="413"/>
      <c r="B125" s="498"/>
      <c r="C125" s="493" t="s">
        <v>1130</v>
      </c>
      <c r="D125" s="493" t="s">
        <v>1131</v>
      </c>
      <c r="E125" s="493" t="s">
        <v>1109</v>
      </c>
      <c r="F125" s="493" t="s">
        <v>1132</v>
      </c>
      <c r="G125" s="493" t="s">
        <v>1133</v>
      </c>
      <c r="H125" s="493" t="s">
        <v>1134</v>
      </c>
      <c r="I125" s="493" t="s">
        <v>821</v>
      </c>
      <c r="J125" s="493" t="s">
        <v>821</v>
      </c>
      <c r="K125" s="493" t="s">
        <v>821</v>
      </c>
      <c r="L125" s="493" t="s">
        <v>821</v>
      </c>
      <c r="M125" s="493" t="s">
        <v>821</v>
      </c>
      <c r="N125" s="493" t="s">
        <v>821</v>
      </c>
      <c r="O125" s="493" t="s">
        <v>821</v>
      </c>
      <c r="P125" s="493" t="s">
        <v>821</v>
      </c>
      <c r="Q125" s="493" t="s">
        <v>821</v>
      </c>
      <c r="R125" s="493" t="s">
        <v>821</v>
      </c>
      <c r="S125" s="494"/>
    </row>
    <row r="126" spans="1:19">
      <c r="A126" s="413"/>
      <c r="B126" s="498"/>
      <c r="C126" s="489"/>
      <c r="D126" s="490"/>
      <c r="E126" s="491"/>
      <c r="F126" s="491"/>
      <c r="G126" s="413"/>
      <c r="H126" s="492"/>
      <c r="I126" s="413"/>
      <c r="J126" s="413"/>
      <c r="K126" s="413"/>
      <c r="L126" s="413"/>
      <c r="M126" s="413"/>
      <c r="N126" s="413"/>
      <c r="O126" s="413"/>
      <c r="P126" s="413"/>
      <c r="Q126" s="413"/>
      <c r="R126" s="413"/>
      <c r="S126" s="413"/>
    </row>
    <row r="127" spans="1:19">
      <c r="A127" s="413"/>
      <c r="B127" s="498"/>
      <c r="C127" s="489"/>
      <c r="D127" s="490"/>
      <c r="E127" s="491"/>
      <c r="F127" s="491"/>
      <c r="G127" s="413"/>
      <c r="H127" s="492"/>
      <c r="I127" s="413"/>
      <c r="J127" s="413"/>
      <c r="K127" s="413"/>
      <c r="L127" s="413"/>
      <c r="M127" s="413"/>
      <c r="N127" s="413"/>
      <c r="O127" s="413"/>
      <c r="P127" s="413"/>
      <c r="Q127" s="413"/>
      <c r="R127" s="413"/>
      <c r="S127" s="413"/>
    </row>
    <row r="128" spans="1:19">
      <c r="A128" s="413"/>
      <c r="B128" s="498"/>
      <c r="C128" s="489"/>
      <c r="D128" s="490"/>
      <c r="E128" s="491"/>
      <c r="F128" s="491"/>
      <c r="G128" s="413"/>
      <c r="H128" s="492"/>
      <c r="I128" s="413"/>
      <c r="J128" s="413"/>
      <c r="K128" s="413"/>
      <c r="L128" s="413"/>
      <c r="M128" s="413"/>
      <c r="N128" s="413"/>
      <c r="O128" s="413"/>
      <c r="P128" s="413"/>
      <c r="Q128" s="413"/>
      <c r="R128" s="413"/>
      <c r="S128" s="413"/>
    </row>
    <row r="129" spans="1:19">
      <c r="A129" s="413"/>
      <c r="B129" s="498"/>
      <c r="C129" s="489"/>
      <c r="D129" s="490"/>
      <c r="E129" s="491"/>
      <c r="F129" s="491"/>
      <c r="G129" s="413"/>
      <c r="H129" s="492"/>
      <c r="I129" s="413"/>
      <c r="J129" s="413"/>
      <c r="K129" s="413"/>
      <c r="L129" s="413"/>
      <c r="M129" s="413"/>
      <c r="N129" s="413"/>
      <c r="O129" s="413"/>
      <c r="P129" s="413"/>
      <c r="Q129" s="413"/>
      <c r="R129" s="413"/>
      <c r="S129" s="413"/>
    </row>
    <row r="130" spans="1:19">
      <c r="A130" s="413"/>
      <c r="B130" s="498"/>
      <c r="C130" s="489"/>
      <c r="D130" s="490"/>
      <c r="E130" s="491"/>
      <c r="F130" s="491"/>
      <c r="G130" s="413"/>
      <c r="H130" s="492"/>
      <c r="I130" s="413"/>
      <c r="J130" s="413"/>
      <c r="K130" s="413"/>
      <c r="L130" s="413"/>
      <c r="M130" s="413"/>
      <c r="N130" s="413"/>
      <c r="O130" s="413"/>
      <c r="P130" s="413"/>
      <c r="Q130" s="413"/>
      <c r="R130" s="413"/>
      <c r="S130" s="413"/>
    </row>
    <row r="131" spans="1:19" ht="55.8">
      <c r="A131" s="500"/>
      <c r="B131" s="501">
        <v>92762</v>
      </c>
      <c r="C131" s="501" t="s">
        <v>18</v>
      </c>
      <c r="D131" s="502" t="s">
        <v>101</v>
      </c>
      <c r="E131" s="503" t="s">
        <v>89</v>
      </c>
      <c r="F131" s="503"/>
      <c r="G131" s="504"/>
      <c r="H131" s="505">
        <v>15.29</v>
      </c>
      <c r="I131" s="500"/>
      <c r="J131" s="500"/>
      <c r="K131" s="413"/>
      <c r="L131" s="413"/>
      <c r="M131" s="413"/>
      <c r="N131" s="413"/>
      <c r="O131" s="413"/>
      <c r="P131" s="413"/>
      <c r="Q131" s="413"/>
      <c r="R131" s="413"/>
      <c r="S131" s="413"/>
    </row>
    <row r="132" spans="1:19" ht="27.6">
      <c r="A132" s="413"/>
      <c r="B132" s="489"/>
      <c r="C132" s="493" t="s">
        <v>821</v>
      </c>
      <c r="D132" s="493" t="s">
        <v>821</v>
      </c>
      <c r="E132" s="493" t="s">
        <v>821</v>
      </c>
      <c r="F132" s="493" t="s">
        <v>821</v>
      </c>
      <c r="G132" s="493" t="s">
        <v>821</v>
      </c>
      <c r="H132" s="493" t="s">
        <v>821</v>
      </c>
      <c r="I132" s="493" t="s">
        <v>1134</v>
      </c>
      <c r="J132" s="493" t="s">
        <v>1365</v>
      </c>
      <c r="K132" s="493" t="s">
        <v>1366</v>
      </c>
      <c r="L132" s="493" t="s">
        <v>1367</v>
      </c>
      <c r="M132" s="493" t="s">
        <v>942</v>
      </c>
      <c r="N132" s="493" t="s">
        <v>943</v>
      </c>
      <c r="O132" s="493" t="s">
        <v>942</v>
      </c>
      <c r="P132" s="493" t="s">
        <v>943</v>
      </c>
      <c r="Q132" s="493" t="s">
        <v>942</v>
      </c>
      <c r="R132" s="493" t="s">
        <v>943</v>
      </c>
      <c r="S132" s="494">
        <v>6.9199999999999999E-3</v>
      </c>
    </row>
    <row r="133" spans="1:19" ht="41.4">
      <c r="A133" s="413"/>
      <c r="B133" s="489"/>
      <c r="C133" s="493" t="s">
        <v>1040</v>
      </c>
      <c r="D133" s="493" t="s">
        <v>1041</v>
      </c>
      <c r="E133" s="493" t="s">
        <v>775</v>
      </c>
      <c r="F133" s="493" t="s">
        <v>1042</v>
      </c>
      <c r="G133" s="493" t="s">
        <v>1043</v>
      </c>
      <c r="H133" s="493" t="s">
        <v>1044</v>
      </c>
      <c r="I133" s="493" t="s">
        <v>821</v>
      </c>
      <c r="J133" s="493" t="s">
        <v>821</v>
      </c>
      <c r="K133" s="493" t="s">
        <v>821</v>
      </c>
      <c r="L133" s="493" t="s">
        <v>821</v>
      </c>
      <c r="M133" s="493" t="s">
        <v>821</v>
      </c>
      <c r="N133" s="493" t="s">
        <v>821</v>
      </c>
      <c r="O133" s="493" t="s">
        <v>821</v>
      </c>
      <c r="P133" s="493" t="s">
        <v>821</v>
      </c>
      <c r="Q133" s="493" t="s">
        <v>821</v>
      </c>
      <c r="R133" s="493" t="s">
        <v>821</v>
      </c>
      <c r="S133" s="494"/>
    </row>
    <row r="134" spans="1:19" ht="27.6">
      <c r="A134" s="413"/>
      <c r="B134" s="489"/>
      <c r="C134" s="493" t="s">
        <v>1045</v>
      </c>
      <c r="D134" s="493" t="s">
        <v>1046</v>
      </c>
      <c r="E134" s="493" t="s">
        <v>623</v>
      </c>
      <c r="F134" s="493" t="s">
        <v>1047</v>
      </c>
      <c r="G134" s="493" t="s">
        <v>1048</v>
      </c>
      <c r="H134" s="493" t="s">
        <v>1049</v>
      </c>
      <c r="I134" s="493" t="s">
        <v>821</v>
      </c>
      <c r="J134" s="493" t="s">
        <v>821</v>
      </c>
      <c r="K134" s="493" t="s">
        <v>821</v>
      </c>
      <c r="L134" s="493" t="s">
        <v>821</v>
      </c>
      <c r="M134" s="493" t="s">
        <v>821</v>
      </c>
      <c r="N134" s="493" t="s">
        <v>821</v>
      </c>
      <c r="O134" s="493" t="s">
        <v>821</v>
      </c>
      <c r="P134" s="493" t="s">
        <v>821</v>
      </c>
      <c r="Q134" s="493" t="s">
        <v>821</v>
      </c>
      <c r="R134" s="493" t="s">
        <v>821</v>
      </c>
      <c r="S134" s="494"/>
    </row>
    <row r="135" spans="1:19" ht="27.6">
      <c r="A135" s="413"/>
      <c r="B135" s="489"/>
      <c r="C135" s="493" t="s">
        <v>1050</v>
      </c>
      <c r="D135" s="493" t="s">
        <v>1051</v>
      </c>
      <c r="E135" s="493" t="s">
        <v>619</v>
      </c>
      <c r="F135" s="493" t="s">
        <v>1368</v>
      </c>
      <c r="G135" s="493" t="s">
        <v>1053</v>
      </c>
      <c r="H135" s="493" t="s">
        <v>1263</v>
      </c>
      <c r="I135" s="493" t="s">
        <v>821</v>
      </c>
      <c r="J135" s="493" t="s">
        <v>821</v>
      </c>
      <c r="K135" s="493" t="s">
        <v>821</v>
      </c>
      <c r="L135" s="493" t="s">
        <v>821</v>
      </c>
      <c r="M135" s="493" t="s">
        <v>821</v>
      </c>
      <c r="N135" s="493" t="s">
        <v>821</v>
      </c>
      <c r="O135" s="493" t="s">
        <v>821</v>
      </c>
      <c r="P135" s="493" t="s">
        <v>821</v>
      </c>
      <c r="Q135" s="493" t="s">
        <v>821</v>
      </c>
      <c r="R135" s="493" t="s">
        <v>821</v>
      </c>
      <c r="S135" s="494"/>
    </row>
    <row r="136" spans="1:19" ht="27.6">
      <c r="A136" s="413"/>
      <c r="B136" s="489"/>
      <c r="C136" s="493" t="s">
        <v>1054</v>
      </c>
      <c r="D136" s="493" t="s">
        <v>1055</v>
      </c>
      <c r="E136" s="493" t="s">
        <v>619</v>
      </c>
      <c r="F136" s="493" t="s">
        <v>1369</v>
      </c>
      <c r="G136" s="493" t="s">
        <v>1057</v>
      </c>
      <c r="H136" s="493" t="s">
        <v>1370</v>
      </c>
      <c r="I136" s="493" t="s">
        <v>821</v>
      </c>
      <c r="J136" s="493" t="s">
        <v>821</v>
      </c>
      <c r="K136" s="493" t="s">
        <v>821</v>
      </c>
      <c r="L136" s="493" t="s">
        <v>821</v>
      </c>
      <c r="M136" s="493" t="s">
        <v>821</v>
      </c>
      <c r="N136" s="493" t="s">
        <v>821</v>
      </c>
      <c r="O136" s="493" t="s">
        <v>821</v>
      </c>
      <c r="P136" s="493" t="s">
        <v>821</v>
      </c>
      <c r="Q136" s="493" t="s">
        <v>821</v>
      </c>
      <c r="R136" s="493" t="s">
        <v>821</v>
      </c>
      <c r="S136" s="494"/>
    </row>
    <row r="137" spans="1:19" ht="27.6">
      <c r="A137" s="413"/>
      <c r="B137" s="489"/>
      <c r="C137" s="493" t="s">
        <v>1059</v>
      </c>
      <c r="D137" s="493" t="s">
        <v>1060</v>
      </c>
      <c r="E137" s="493" t="s">
        <v>623</v>
      </c>
      <c r="F137" s="493" t="s">
        <v>1061</v>
      </c>
      <c r="G137" s="493" t="s">
        <v>1062</v>
      </c>
      <c r="H137" s="493" t="s">
        <v>1062</v>
      </c>
      <c r="I137" s="493" t="s">
        <v>821</v>
      </c>
      <c r="J137" s="493" t="s">
        <v>821</v>
      </c>
      <c r="K137" s="493" t="s">
        <v>821</v>
      </c>
      <c r="L137" s="493" t="s">
        <v>821</v>
      </c>
      <c r="M137" s="493" t="s">
        <v>821</v>
      </c>
      <c r="N137" s="493" t="s">
        <v>821</v>
      </c>
      <c r="O137" s="493" t="s">
        <v>821</v>
      </c>
      <c r="P137" s="493" t="s">
        <v>821</v>
      </c>
      <c r="Q137" s="493" t="s">
        <v>821</v>
      </c>
      <c r="R137" s="493" t="s">
        <v>821</v>
      </c>
      <c r="S137" s="494"/>
    </row>
    <row r="138" spans="1:19">
      <c r="A138" s="413"/>
      <c r="B138" s="489"/>
      <c r="C138" s="489"/>
      <c r="D138" s="490"/>
      <c r="E138" s="491"/>
      <c r="F138" s="491"/>
      <c r="G138" s="413"/>
      <c r="H138" s="492"/>
      <c r="I138" s="413"/>
      <c r="J138" s="413"/>
      <c r="K138" s="413"/>
      <c r="L138" s="413"/>
      <c r="M138" s="413"/>
      <c r="N138" s="413"/>
      <c r="O138" s="413"/>
      <c r="P138" s="413"/>
      <c r="Q138" s="413"/>
      <c r="R138" s="413"/>
      <c r="S138" s="413"/>
    </row>
    <row r="139" spans="1:19">
      <c r="A139" s="413"/>
      <c r="B139" s="489"/>
      <c r="C139" s="489"/>
      <c r="D139" s="490"/>
      <c r="E139" s="491"/>
      <c r="F139" s="491"/>
      <c r="G139" s="413"/>
      <c r="H139" s="492"/>
      <c r="I139" s="413"/>
      <c r="J139" s="413"/>
      <c r="K139" s="413"/>
      <c r="L139" s="413"/>
      <c r="M139" s="413"/>
      <c r="N139" s="413"/>
      <c r="O139" s="413"/>
      <c r="P139" s="413"/>
      <c r="Q139" s="413"/>
      <c r="R139" s="413"/>
      <c r="S139" s="413"/>
    </row>
    <row r="140" spans="1:19">
      <c r="A140" s="413"/>
      <c r="B140" s="489"/>
      <c r="C140" s="489"/>
      <c r="D140" s="490"/>
      <c r="E140" s="491"/>
      <c r="F140" s="491"/>
      <c r="G140" s="413"/>
      <c r="H140" s="492"/>
      <c r="I140" s="413"/>
      <c r="J140" s="413"/>
      <c r="K140" s="413"/>
      <c r="L140" s="413"/>
      <c r="M140" s="413"/>
      <c r="N140" s="413"/>
      <c r="O140" s="413"/>
      <c r="P140" s="413"/>
      <c r="Q140" s="413"/>
      <c r="R140" s="413"/>
      <c r="S140" s="413"/>
    </row>
    <row r="141" spans="1:19">
      <c r="A141" s="413"/>
      <c r="B141" s="489"/>
      <c r="C141" s="489"/>
      <c r="D141" s="490"/>
      <c r="E141" s="491"/>
      <c r="F141" s="491"/>
      <c r="G141" s="413"/>
      <c r="H141" s="492"/>
      <c r="I141" s="413"/>
      <c r="J141" s="413"/>
      <c r="K141" s="413"/>
      <c r="L141" s="413"/>
      <c r="M141" s="413"/>
      <c r="N141" s="413"/>
      <c r="O141" s="413"/>
      <c r="P141" s="413"/>
      <c r="Q141" s="413"/>
      <c r="R141" s="413"/>
      <c r="S141" s="413"/>
    </row>
    <row r="142" spans="1:19" ht="55.8">
      <c r="A142" s="500"/>
      <c r="B142" s="501">
        <v>92759</v>
      </c>
      <c r="C142" s="501" t="s">
        <v>18</v>
      </c>
      <c r="D142" s="502" t="s">
        <v>103</v>
      </c>
      <c r="E142" s="503" t="s">
        <v>89</v>
      </c>
      <c r="F142" s="503"/>
      <c r="G142" s="504"/>
      <c r="H142" s="505">
        <v>16.899999999999999</v>
      </c>
      <c r="I142" s="500"/>
      <c r="J142" s="500"/>
      <c r="K142" s="413"/>
      <c r="L142" s="413"/>
      <c r="M142" s="413"/>
      <c r="N142" s="413"/>
      <c r="O142" s="413"/>
      <c r="P142" s="413"/>
      <c r="Q142" s="413"/>
      <c r="R142" s="413"/>
      <c r="S142" s="413"/>
    </row>
    <row r="143" spans="1:19" ht="27.6">
      <c r="A143" s="413"/>
      <c r="B143" s="489"/>
      <c r="C143" s="493" t="s">
        <v>821</v>
      </c>
      <c r="D143" s="493" t="s">
        <v>821</v>
      </c>
      <c r="E143" s="493" t="s">
        <v>821</v>
      </c>
      <c r="F143" s="493" t="s">
        <v>821</v>
      </c>
      <c r="G143" s="493" t="s">
        <v>821</v>
      </c>
      <c r="H143" s="493" t="s">
        <v>821</v>
      </c>
      <c r="I143" s="493" t="s">
        <v>1371</v>
      </c>
      <c r="J143" s="493" t="s">
        <v>1372</v>
      </c>
      <c r="K143" s="493" t="s">
        <v>1373</v>
      </c>
      <c r="L143" s="493" t="s">
        <v>1374</v>
      </c>
      <c r="M143" s="493" t="s">
        <v>942</v>
      </c>
      <c r="N143" s="493" t="s">
        <v>943</v>
      </c>
      <c r="O143" s="493" t="s">
        <v>942</v>
      </c>
      <c r="P143" s="493" t="s">
        <v>943</v>
      </c>
      <c r="Q143" s="493" t="s">
        <v>942</v>
      </c>
      <c r="R143" s="493" t="s">
        <v>943</v>
      </c>
      <c r="S143" s="494">
        <v>1.489E-2</v>
      </c>
    </row>
    <row r="144" spans="1:19" ht="41.4">
      <c r="A144" s="413"/>
      <c r="B144" s="489"/>
      <c r="C144" s="493" t="s">
        <v>1040</v>
      </c>
      <c r="D144" s="493" t="s">
        <v>1041</v>
      </c>
      <c r="E144" s="493" t="s">
        <v>775</v>
      </c>
      <c r="F144" s="493" t="s">
        <v>1375</v>
      </c>
      <c r="G144" s="493" t="s">
        <v>1043</v>
      </c>
      <c r="H144" s="493" t="s">
        <v>1302</v>
      </c>
      <c r="I144" s="493" t="s">
        <v>821</v>
      </c>
      <c r="J144" s="493" t="s">
        <v>821</v>
      </c>
      <c r="K144" s="493" t="s">
        <v>821</v>
      </c>
      <c r="L144" s="493" t="s">
        <v>821</v>
      </c>
      <c r="M144" s="493" t="s">
        <v>821</v>
      </c>
      <c r="N144" s="493" t="s">
        <v>821</v>
      </c>
      <c r="O144" s="493" t="s">
        <v>821</v>
      </c>
      <c r="P144" s="493" t="s">
        <v>821</v>
      </c>
      <c r="Q144" s="493" t="s">
        <v>821</v>
      </c>
      <c r="R144" s="493" t="s">
        <v>821</v>
      </c>
      <c r="S144" s="494"/>
    </row>
    <row r="145" spans="1:19" ht="27.6">
      <c r="A145" s="413"/>
      <c r="B145" s="489"/>
      <c r="C145" s="493" t="s">
        <v>1045</v>
      </c>
      <c r="D145" s="493" t="s">
        <v>1046</v>
      </c>
      <c r="E145" s="493" t="s">
        <v>623</v>
      </c>
      <c r="F145" s="493" t="s">
        <v>1047</v>
      </c>
      <c r="G145" s="493" t="s">
        <v>1048</v>
      </c>
      <c r="H145" s="493" t="s">
        <v>1049</v>
      </c>
      <c r="I145" s="493" t="s">
        <v>821</v>
      </c>
      <c r="J145" s="493" t="s">
        <v>821</v>
      </c>
      <c r="K145" s="493" t="s">
        <v>821</v>
      </c>
      <c r="L145" s="493" t="s">
        <v>821</v>
      </c>
      <c r="M145" s="493" t="s">
        <v>821</v>
      </c>
      <c r="N145" s="493" t="s">
        <v>821</v>
      </c>
      <c r="O145" s="493" t="s">
        <v>821</v>
      </c>
      <c r="P145" s="493" t="s">
        <v>821</v>
      </c>
      <c r="Q145" s="493" t="s">
        <v>821</v>
      </c>
      <c r="R145" s="493" t="s">
        <v>821</v>
      </c>
      <c r="S145" s="494"/>
    </row>
    <row r="146" spans="1:19" ht="27.6">
      <c r="A146" s="413"/>
      <c r="B146" s="489"/>
      <c r="C146" s="493" t="s">
        <v>1050</v>
      </c>
      <c r="D146" s="493" t="s">
        <v>1051</v>
      </c>
      <c r="E146" s="493" t="s">
        <v>619</v>
      </c>
      <c r="F146" s="493" t="s">
        <v>1376</v>
      </c>
      <c r="G146" s="493" t="s">
        <v>1053</v>
      </c>
      <c r="H146" s="493" t="s">
        <v>1027</v>
      </c>
      <c r="I146" s="493" t="s">
        <v>821</v>
      </c>
      <c r="J146" s="493" t="s">
        <v>821</v>
      </c>
      <c r="K146" s="493" t="s">
        <v>821</v>
      </c>
      <c r="L146" s="493" t="s">
        <v>821</v>
      </c>
      <c r="M146" s="493" t="s">
        <v>821</v>
      </c>
      <c r="N146" s="493" t="s">
        <v>821</v>
      </c>
      <c r="O146" s="493" t="s">
        <v>821</v>
      </c>
      <c r="P146" s="493" t="s">
        <v>821</v>
      </c>
      <c r="Q146" s="493" t="s">
        <v>821</v>
      </c>
      <c r="R146" s="493" t="s">
        <v>821</v>
      </c>
      <c r="S146" s="494"/>
    </row>
    <row r="147" spans="1:19" ht="27.6">
      <c r="A147" s="413"/>
      <c r="B147" s="489"/>
      <c r="C147" s="493" t="s">
        <v>1054</v>
      </c>
      <c r="D147" s="493" t="s">
        <v>1055</v>
      </c>
      <c r="E147" s="493" t="s">
        <v>619</v>
      </c>
      <c r="F147" s="493" t="s">
        <v>1377</v>
      </c>
      <c r="G147" s="493" t="s">
        <v>1057</v>
      </c>
      <c r="H147" s="493" t="s">
        <v>1378</v>
      </c>
      <c r="I147" s="493" t="s">
        <v>821</v>
      </c>
      <c r="J147" s="493" t="s">
        <v>821</v>
      </c>
      <c r="K147" s="493" t="s">
        <v>821</v>
      </c>
      <c r="L147" s="493" t="s">
        <v>821</v>
      </c>
      <c r="M147" s="493" t="s">
        <v>821</v>
      </c>
      <c r="N147" s="493" t="s">
        <v>821</v>
      </c>
      <c r="O147" s="493" t="s">
        <v>821</v>
      </c>
      <c r="P147" s="493" t="s">
        <v>821</v>
      </c>
      <c r="Q147" s="493" t="s">
        <v>821</v>
      </c>
      <c r="R147" s="493" t="s">
        <v>821</v>
      </c>
      <c r="S147" s="494"/>
    </row>
    <row r="148" spans="1:19" ht="27.6">
      <c r="A148" s="413"/>
      <c r="B148" s="489"/>
      <c r="C148" s="493" t="s">
        <v>1379</v>
      </c>
      <c r="D148" s="493" t="s">
        <v>1380</v>
      </c>
      <c r="E148" s="493" t="s">
        <v>623</v>
      </c>
      <c r="F148" s="493" t="s">
        <v>1061</v>
      </c>
      <c r="G148" s="493" t="s">
        <v>1381</v>
      </c>
      <c r="H148" s="493" t="s">
        <v>1381</v>
      </c>
      <c r="I148" s="493" t="s">
        <v>821</v>
      </c>
      <c r="J148" s="493" t="s">
        <v>821</v>
      </c>
      <c r="K148" s="493" t="s">
        <v>821</v>
      </c>
      <c r="L148" s="493" t="s">
        <v>821</v>
      </c>
      <c r="M148" s="493" t="s">
        <v>821</v>
      </c>
      <c r="N148" s="493" t="s">
        <v>821</v>
      </c>
      <c r="O148" s="493" t="s">
        <v>821</v>
      </c>
      <c r="P148" s="493" t="s">
        <v>821</v>
      </c>
      <c r="Q148" s="493" t="s">
        <v>821</v>
      </c>
      <c r="R148" s="493" t="s">
        <v>821</v>
      </c>
      <c r="S148" s="494"/>
    </row>
    <row r="149" spans="1:19">
      <c r="A149" s="413"/>
      <c r="B149" s="489"/>
      <c r="C149" s="489"/>
      <c r="D149" s="490"/>
      <c r="E149" s="491"/>
      <c r="F149" s="491"/>
      <c r="G149" s="413"/>
      <c r="H149" s="492"/>
      <c r="I149" s="413"/>
      <c r="J149" s="413"/>
      <c r="K149" s="413"/>
      <c r="L149" s="413"/>
      <c r="M149" s="413"/>
      <c r="N149" s="413"/>
      <c r="O149" s="413"/>
      <c r="P149" s="413"/>
      <c r="Q149" s="413"/>
      <c r="R149" s="413"/>
      <c r="S149" s="413"/>
    </row>
    <row r="150" spans="1:19">
      <c r="A150" s="413"/>
      <c r="B150" s="489"/>
      <c r="C150" s="489"/>
      <c r="D150" s="490"/>
      <c r="E150" s="491"/>
      <c r="F150" s="491"/>
      <c r="G150" s="413"/>
      <c r="H150" s="492"/>
      <c r="I150" s="413"/>
      <c r="J150" s="413"/>
      <c r="K150" s="413"/>
      <c r="L150" s="413"/>
      <c r="M150" s="413"/>
      <c r="N150" s="413"/>
      <c r="O150" s="413"/>
      <c r="P150" s="413"/>
      <c r="Q150" s="413"/>
      <c r="R150" s="413"/>
      <c r="S150" s="413"/>
    </row>
    <row r="151" spans="1:19">
      <c r="A151" s="413"/>
      <c r="B151" s="489"/>
      <c r="C151" s="489"/>
      <c r="D151" s="490"/>
      <c r="E151" s="491"/>
      <c r="F151" s="491"/>
      <c r="G151" s="413"/>
      <c r="H151" s="492"/>
      <c r="I151" s="413"/>
      <c r="J151" s="413"/>
      <c r="K151" s="413"/>
      <c r="L151" s="413"/>
      <c r="M151" s="413"/>
      <c r="N151" s="413"/>
      <c r="O151" s="413"/>
      <c r="P151" s="413"/>
      <c r="Q151" s="413"/>
      <c r="R151" s="413"/>
      <c r="S151" s="413"/>
    </row>
    <row r="152" spans="1:19">
      <c r="A152" s="413"/>
      <c r="B152" s="489"/>
      <c r="C152" s="489"/>
      <c r="D152" s="490"/>
      <c r="E152" s="491"/>
      <c r="F152" s="491"/>
      <c r="G152" s="413"/>
      <c r="H152" s="492"/>
      <c r="I152" s="413"/>
      <c r="J152" s="413"/>
      <c r="K152" s="413"/>
      <c r="L152" s="413"/>
      <c r="M152" s="413"/>
      <c r="N152" s="413"/>
      <c r="O152" s="413"/>
      <c r="P152" s="413"/>
      <c r="Q152" s="413"/>
      <c r="R152" s="413"/>
      <c r="S152" s="413"/>
    </row>
    <row r="153" spans="1:19" ht="55.8">
      <c r="A153" s="500"/>
      <c r="B153" s="501">
        <v>87879</v>
      </c>
      <c r="C153" s="501" t="s">
        <v>18</v>
      </c>
      <c r="D153" s="502" t="s">
        <v>158</v>
      </c>
      <c r="E153" s="503" t="s">
        <v>27</v>
      </c>
      <c r="F153" s="503"/>
      <c r="G153" s="504"/>
      <c r="H153" s="505">
        <v>3.83</v>
      </c>
      <c r="I153" s="500"/>
      <c r="J153" s="500"/>
      <c r="K153" s="413"/>
      <c r="L153" s="413"/>
      <c r="M153" s="413"/>
      <c r="N153" s="413"/>
      <c r="O153" s="413"/>
      <c r="P153" s="413"/>
      <c r="Q153" s="413"/>
      <c r="R153" s="413"/>
      <c r="S153" s="413"/>
    </row>
    <row r="154" spans="1:19" ht="27.6">
      <c r="A154" s="413"/>
      <c r="B154" s="489"/>
      <c r="C154" s="493" t="s">
        <v>821</v>
      </c>
      <c r="D154" s="493" t="s">
        <v>821</v>
      </c>
      <c r="E154" s="493" t="s">
        <v>821</v>
      </c>
      <c r="F154" s="493" t="s">
        <v>821</v>
      </c>
      <c r="G154" s="493" t="s">
        <v>821</v>
      </c>
      <c r="H154" s="493" t="s">
        <v>821</v>
      </c>
      <c r="I154" s="493" t="s">
        <v>1589</v>
      </c>
      <c r="J154" s="493" t="s">
        <v>1590</v>
      </c>
      <c r="K154" s="493" t="s">
        <v>1591</v>
      </c>
      <c r="L154" s="493" t="s">
        <v>1592</v>
      </c>
      <c r="M154" s="493" t="s">
        <v>942</v>
      </c>
      <c r="N154" s="493" t="s">
        <v>943</v>
      </c>
      <c r="O154" s="493" t="s">
        <v>942</v>
      </c>
      <c r="P154" s="493" t="s">
        <v>943</v>
      </c>
      <c r="Q154" s="493" t="s">
        <v>942</v>
      </c>
      <c r="R154" s="493" t="s">
        <v>943</v>
      </c>
      <c r="S154" s="494">
        <v>0</v>
      </c>
    </row>
    <row r="155" spans="1:19" ht="41.4">
      <c r="A155" s="413"/>
      <c r="B155" s="489"/>
      <c r="C155" s="493" t="s">
        <v>1593</v>
      </c>
      <c r="D155" s="493" t="s">
        <v>1594</v>
      </c>
      <c r="E155" s="493" t="s">
        <v>1017</v>
      </c>
      <c r="F155" s="493" t="s">
        <v>1595</v>
      </c>
      <c r="G155" s="493" t="s">
        <v>1596</v>
      </c>
      <c r="H155" s="493" t="s">
        <v>1597</v>
      </c>
      <c r="I155" s="493" t="s">
        <v>821</v>
      </c>
      <c r="J155" s="493" t="s">
        <v>821</v>
      </c>
      <c r="K155" s="493" t="s">
        <v>821</v>
      </c>
      <c r="L155" s="493" t="s">
        <v>821</v>
      </c>
      <c r="M155" s="493" t="s">
        <v>821</v>
      </c>
      <c r="N155" s="493" t="s">
        <v>821</v>
      </c>
      <c r="O155" s="493" t="s">
        <v>821</v>
      </c>
      <c r="P155" s="493" t="s">
        <v>821</v>
      </c>
      <c r="Q155" s="493" t="s">
        <v>821</v>
      </c>
      <c r="R155" s="493" t="s">
        <v>821</v>
      </c>
      <c r="S155" s="494"/>
    </row>
    <row r="156" spans="1:19" ht="27.6">
      <c r="A156" s="413"/>
      <c r="B156" s="489"/>
      <c r="C156" s="493" t="s">
        <v>663</v>
      </c>
      <c r="D156" s="493" t="s">
        <v>636</v>
      </c>
      <c r="E156" s="493" t="s">
        <v>619</v>
      </c>
      <c r="F156" s="493" t="s">
        <v>1598</v>
      </c>
      <c r="G156" s="493" t="s">
        <v>970</v>
      </c>
      <c r="H156" s="493" t="s">
        <v>1599</v>
      </c>
      <c r="I156" s="493" t="s">
        <v>821</v>
      </c>
      <c r="J156" s="493" t="s">
        <v>821</v>
      </c>
      <c r="K156" s="493" t="s">
        <v>821</v>
      </c>
      <c r="L156" s="493" t="s">
        <v>821</v>
      </c>
      <c r="M156" s="493" t="s">
        <v>821</v>
      </c>
      <c r="N156" s="493" t="s">
        <v>821</v>
      </c>
      <c r="O156" s="493" t="s">
        <v>821</v>
      </c>
      <c r="P156" s="493" t="s">
        <v>821</v>
      </c>
      <c r="Q156" s="493" t="s">
        <v>821</v>
      </c>
      <c r="R156" s="493" t="s">
        <v>821</v>
      </c>
      <c r="S156" s="494"/>
    </row>
    <row r="157" spans="1:19" ht="27.6">
      <c r="A157" s="413"/>
      <c r="B157" s="489"/>
      <c r="C157" s="493" t="s">
        <v>740</v>
      </c>
      <c r="D157" s="493" t="s">
        <v>620</v>
      </c>
      <c r="E157" s="493" t="s">
        <v>619</v>
      </c>
      <c r="F157" s="493" t="s">
        <v>1600</v>
      </c>
      <c r="G157" s="493" t="s">
        <v>915</v>
      </c>
      <c r="H157" s="493" t="s">
        <v>1044</v>
      </c>
      <c r="I157" s="493" t="s">
        <v>821</v>
      </c>
      <c r="J157" s="493" t="s">
        <v>821</v>
      </c>
      <c r="K157" s="493" t="s">
        <v>821</v>
      </c>
      <c r="L157" s="493" t="s">
        <v>821</v>
      </c>
      <c r="M157" s="493" t="s">
        <v>821</v>
      </c>
      <c r="N157" s="493" t="s">
        <v>821</v>
      </c>
      <c r="O157" s="493" t="s">
        <v>821</v>
      </c>
      <c r="P157" s="493" t="s">
        <v>821</v>
      </c>
      <c r="Q157" s="493" t="s">
        <v>821</v>
      </c>
      <c r="R157" s="493" t="s">
        <v>821</v>
      </c>
      <c r="S157" s="494"/>
    </row>
    <row r="158" spans="1:19">
      <c r="A158" s="413"/>
      <c r="B158" s="489"/>
      <c r="C158" s="489"/>
      <c r="D158" s="490"/>
      <c r="E158" s="491"/>
      <c r="F158" s="491"/>
      <c r="G158" s="413"/>
      <c r="H158" s="492"/>
      <c r="I158" s="413"/>
      <c r="J158" s="413"/>
      <c r="K158" s="413"/>
      <c r="L158" s="413"/>
      <c r="M158" s="413"/>
      <c r="N158" s="413"/>
      <c r="O158" s="413"/>
      <c r="P158" s="413"/>
      <c r="Q158" s="413"/>
      <c r="R158" s="413"/>
      <c r="S158" s="413"/>
    </row>
    <row r="159" spans="1:19">
      <c r="A159" s="413"/>
      <c r="B159" s="489"/>
      <c r="C159" s="489"/>
      <c r="D159" s="490"/>
      <c r="E159" s="491"/>
      <c r="F159" s="491"/>
      <c r="G159" s="413"/>
      <c r="H159" s="492"/>
      <c r="I159" s="413"/>
      <c r="J159" s="413"/>
      <c r="K159" s="413"/>
      <c r="L159" s="413"/>
      <c r="M159" s="413"/>
      <c r="N159" s="413"/>
      <c r="O159" s="413"/>
      <c r="P159" s="413"/>
      <c r="Q159" s="413"/>
      <c r="R159" s="413"/>
      <c r="S159" s="413"/>
    </row>
    <row r="160" spans="1:19">
      <c r="A160" s="413"/>
      <c r="B160" s="489"/>
      <c r="C160" s="489"/>
      <c r="D160" s="490"/>
      <c r="E160" s="491"/>
      <c r="F160" s="491"/>
      <c r="G160" s="413"/>
      <c r="H160" s="492"/>
      <c r="I160" s="413"/>
      <c r="J160" s="413"/>
      <c r="K160" s="413"/>
      <c r="L160" s="413"/>
      <c r="M160" s="413"/>
      <c r="N160" s="413"/>
      <c r="O160" s="413"/>
      <c r="P160" s="413"/>
      <c r="Q160" s="413"/>
      <c r="R160" s="413"/>
      <c r="S160" s="413"/>
    </row>
    <row r="161" spans="1:19">
      <c r="A161" s="413"/>
      <c r="B161" s="489"/>
      <c r="C161" s="489"/>
      <c r="D161" s="490"/>
      <c r="E161" s="491"/>
      <c r="F161" s="491"/>
      <c r="G161" s="413"/>
      <c r="H161" s="492"/>
      <c r="I161" s="413"/>
      <c r="J161" s="413"/>
      <c r="K161" s="413"/>
      <c r="L161" s="413"/>
      <c r="M161" s="413"/>
      <c r="N161" s="413"/>
      <c r="O161" s="413"/>
      <c r="P161" s="413"/>
      <c r="Q161" s="413"/>
      <c r="R161" s="413"/>
      <c r="S161" s="413"/>
    </row>
    <row r="162" spans="1:19">
      <c r="A162" s="413"/>
      <c r="B162" s="489"/>
      <c r="C162" s="489"/>
      <c r="D162" s="490"/>
      <c r="E162" s="491"/>
      <c r="F162" s="491"/>
      <c r="G162" s="413"/>
      <c r="H162" s="492"/>
      <c r="I162" s="413"/>
      <c r="J162" s="413"/>
      <c r="K162" s="413"/>
      <c r="L162" s="413"/>
      <c r="M162" s="413"/>
      <c r="N162" s="413"/>
      <c r="O162" s="413"/>
      <c r="P162" s="413"/>
      <c r="Q162" s="413"/>
      <c r="R162" s="413"/>
      <c r="S162" s="413"/>
    </row>
    <row r="163" spans="1:19">
      <c r="A163" s="413"/>
      <c r="B163" s="489"/>
      <c r="C163" s="489"/>
      <c r="D163" s="490"/>
      <c r="E163" s="491"/>
      <c r="F163" s="491"/>
      <c r="G163" s="413"/>
      <c r="H163" s="492"/>
      <c r="I163" s="413"/>
      <c r="J163" s="413"/>
      <c r="K163" s="413"/>
      <c r="L163" s="413"/>
      <c r="M163" s="413"/>
      <c r="N163" s="413"/>
      <c r="O163" s="413"/>
      <c r="P163" s="413"/>
      <c r="Q163" s="413"/>
      <c r="R163" s="413"/>
      <c r="S163" s="413"/>
    </row>
    <row r="164" spans="1:19" ht="83.4">
      <c r="A164" s="500"/>
      <c r="B164" s="501" t="s">
        <v>160</v>
      </c>
      <c r="C164" s="501" t="s">
        <v>18</v>
      </c>
      <c r="D164" s="502" t="s">
        <v>161</v>
      </c>
      <c r="E164" s="503" t="s">
        <v>27</v>
      </c>
      <c r="F164" s="503"/>
      <c r="G164" s="504"/>
      <c r="H164" s="505">
        <v>32.26</v>
      </c>
      <c r="I164" s="500"/>
      <c r="J164" s="500"/>
      <c r="K164" s="413"/>
      <c r="L164" s="413"/>
      <c r="M164" s="413"/>
      <c r="N164" s="413"/>
      <c r="O164" s="413"/>
      <c r="P164" s="413"/>
      <c r="Q164" s="413"/>
      <c r="R164" s="413"/>
      <c r="S164" s="413"/>
    </row>
    <row r="165" spans="1:19" ht="27.6">
      <c r="A165" s="413"/>
      <c r="B165" s="489"/>
      <c r="C165" s="493" t="s">
        <v>821</v>
      </c>
      <c r="D165" s="493" t="s">
        <v>821</v>
      </c>
      <c r="E165" s="493" t="s">
        <v>821</v>
      </c>
      <c r="F165" s="493" t="s">
        <v>821</v>
      </c>
      <c r="G165" s="493" t="s">
        <v>821</v>
      </c>
      <c r="H165" s="493" t="s">
        <v>821</v>
      </c>
      <c r="I165" s="493" t="s">
        <v>1601</v>
      </c>
      <c r="J165" s="493" t="s">
        <v>1602</v>
      </c>
      <c r="K165" s="493" t="s">
        <v>1603</v>
      </c>
      <c r="L165" s="493" t="s">
        <v>1604</v>
      </c>
      <c r="M165" s="493" t="s">
        <v>1605</v>
      </c>
      <c r="N165" s="493" t="s">
        <v>1606</v>
      </c>
      <c r="O165" s="493" t="s">
        <v>942</v>
      </c>
      <c r="P165" s="493" t="s">
        <v>943</v>
      </c>
      <c r="Q165" s="493" t="s">
        <v>1607</v>
      </c>
      <c r="R165" s="493" t="s">
        <v>1608</v>
      </c>
      <c r="S165" s="494">
        <v>0</v>
      </c>
    </row>
    <row r="166" spans="1:19" ht="55.2">
      <c r="A166" s="413"/>
      <c r="B166" s="489"/>
      <c r="C166" s="493" t="s">
        <v>1034</v>
      </c>
      <c r="D166" s="493" t="s">
        <v>1035</v>
      </c>
      <c r="E166" s="493" t="s">
        <v>1017</v>
      </c>
      <c r="F166" s="493" t="s">
        <v>1609</v>
      </c>
      <c r="G166" s="493" t="s">
        <v>1037</v>
      </c>
      <c r="H166" s="493" t="s">
        <v>1610</v>
      </c>
      <c r="I166" s="493" t="s">
        <v>821</v>
      </c>
      <c r="J166" s="493" t="s">
        <v>821</v>
      </c>
      <c r="K166" s="493" t="s">
        <v>821</v>
      </c>
      <c r="L166" s="493" t="s">
        <v>821</v>
      </c>
      <c r="M166" s="493" t="s">
        <v>821</v>
      </c>
      <c r="N166" s="493" t="s">
        <v>821</v>
      </c>
      <c r="O166" s="493" t="s">
        <v>821</v>
      </c>
      <c r="P166" s="493" t="s">
        <v>821</v>
      </c>
      <c r="Q166" s="493" t="s">
        <v>821</v>
      </c>
      <c r="R166" s="493" t="s">
        <v>821</v>
      </c>
      <c r="S166" s="494"/>
    </row>
    <row r="167" spans="1:19" ht="27.6">
      <c r="A167" s="413"/>
      <c r="B167" s="489"/>
      <c r="C167" s="493" t="s">
        <v>663</v>
      </c>
      <c r="D167" s="493" t="s">
        <v>636</v>
      </c>
      <c r="E167" s="493" t="s">
        <v>619</v>
      </c>
      <c r="F167" s="493" t="s">
        <v>1611</v>
      </c>
      <c r="G167" s="493" t="s">
        <v>970</v>
      </c>
      <c r="H167" s="493" t="s">
        <v>1612</v>
      </c>
      <c r="I167" s="493" t="s">
        <v>821</v>
      </c>
      <c r="J167" s="493" t="s">
        <v>821</v>
      </c>
      <c r="K167" s="493" t="s">
        <v>821</v>
      </c>
      <c r="L167" s="493" t="s">
        <v>821</v>
      </c>
      <c r="M167" s="493" t="s">
        <v>821</v>
      </c>
      <c r="N167" s="493" t="s">
        <v>821</v>
      </c>
      <c r="O167" s="493" t="s">
        <v>821</v>
      </c>
      <c r="P167" s="493" t="s">
        <v>821</v>
      </c>
      <c r="Q167" s="493" t="s">
        <v>821</v>
      </c>
      <c r="R167" s="493" t="s">
        <v>821</v>
      </c>
      <c r="S167" s="494"/>
    </row>
    <row r="168" spans="1:19" ht="27.6">
      <c r="A168" s="413"/>
      <c r="B168" s="489"/>
      <c r="C168" s="493" t="s">
        <v>740</v>
      </c>
      <c r="D168" s="493" t="s">
        <v>620</v>
      </c>
      <c r="E168" s="493" t="s">
        <v>619</v>
      </c>
      <c r="F168" s="493" t="s">
        <v>1613</v>
      </c>
      <c r="G168" s="493" t="s">
        <v>915</v>
      </c>
      <c r="H168" s="493" t="s">
        <v>1614</v>
      </c>
      <c r="I168" s="493" t="s">
        <v>821</v>
      </c>
      <c r="J168" s="493" t="s">
        <v>821</v>
      </c>
      <c r="K168" s="493" t="s">
        <v>821</v>
      </c>
      <c r="L168" s="493" t="s">
        <v>821</v>
      </c>
      <c r="M168" s="493" t="s">
        <v>821</v>
      </c>
      <c r="N168" s="493" t="s">
        <v>821</v>
      </c>
      <c r="O168" s="493" t="s">
        <v>821</v>
      </c>
      <c r="P168" s="493" t="s">
        <v>821</v>
      </c>
      <c r="Q168" s="493" t="s">
        <v>821</v>
      </c>
      <c r="R168" s="493" t="s">
        <v>821</v>
      </c>
      <c r="S168" s="494"/>
    </row>
    <row r="169" spans="1:19">
      <c r="A169" s="413"/>
      <c r="B169" s="489"/>
      <c r="C169" s="489"/>
      <c r="D169" s="490"/>
      <c r="E169" s="491"/>
      <c r="F169" s="491"/>
      <c r="G169" s="413"/>
      <c r="H169" s="492"/>
      <c r="I169" s="413"/>
      <c r="J169" s="413"/>
      <c r="K169" s="413"/>
      <c r="L169" s="413"/>
      <c r="M169" s="413"/>
      <c r="N169" s="413"/>
      <c r="O169" s="413"/>
      <c r="P169" s="413"/>
      <c r="Q169" s="413"/>
      <c r="R169" s="413"/>
      <c r="S169" s="413"/>
    </row>
    <row r="170" spans="1:19">
      <c r="A170" s="413"/>
      <c r="B170" s="489"/>
      <c r="C170" s="489"/>
      <c r="D170" s="490"/>
      <c r="E170" s="491"/>
      <c r="F170" s="491"/>
      <c r="G170" s="413"/>
      <c r="H170" s="492"/>
      <c r="I170" s="413"/>
      <c r="J170" s="413"/>
      <c r="K170" s="413"/>
      <c r="L170" s="413"/>
      <c r="M170" s="413"/>
      <c r="N170" s="413"/>
      <c r="O170" s="413"/>
      <c r="P170" s="413"/>
      <c r="Q170" s="413"/>
      <c r="R170" s="413"/>
      <c r="S170" s="413"/>
    </row>
    <row r="171" spans="1:19">
      <c r="A171" s="413"/>
      <c r="B171" s="489"/>
      <c r="C171" s="489"/>
      <c r="D171" s="490"/>
      <c r="E171" s="491"/>
      <c r="F171" s="491"/>
      <c r="G171" s="413"/>
      <c r="H171" s="492"/>
      <c r="I171" s="413"/>
      <c r="J171" s="413"/>
      <c r="K171" s="413"/>
      <c r="L171" s="413"/>
      <c r="M171" s="413"/>
      <c r="N171" s="413"/>
      <c r="O171" s="413"/>
      <c r="P171" s="413"/>
      <c r="Q171" s="413"/>
      <c r="R171" s="413"/>
      <c r="S171" s="413"/>
    </row>
    <row r="172" spans="1:19">
      <c r="A172" s="413"/>
      <c r="B172" s="489"/>
      <c r="C172" s="489"/>
      <c r="D172" s="490"/>
      <c r="E172" s="491"/>
      <c r="F172" s="491"/>
      <c r="G172" s="413"/>
      <c r="H172" s="492"/>
      <c r="I172" s="413"/>
      <c r="J172" s="413"/>
      <c r="K172" s="413"/>
      <c r="L172" s="413"/>
      <c r="M172" s="413"/>
      <c r="N172" s="413"/>
      <c r="O172" s="413"/>
      <c r="P172" s="413"/>
      <c r="Q172" s="413"/>
      <c r="R172" s="413"/>
      <c r="S172" s="413"/>
    </row>
    <row r="173" spans="1:19">
      <c r="A173" s="413"/>
      <c r="B173" s="489"/>
      <c r="C173" s="489"/>
      <c r="D173" s="490"/>
      <c r="E173" s="491"/>
      <c r="F173" s="491"/>
      <c r="G173" s="413"/>
      <c r="H173" s="492"/>
      <c r="I173" s="413"/>
      <c r="J173" s="413"/>
      <c r="K173" s="413"/>
      <c r="L173" s="413"/>
      <c r="M173" s="413"/>
      <c r="N173" s="413"/>
      <c r="O173" s="413"/>
      <c r="P173" s="413"/>
      <c r="Q173" s="413"/>
      <c r="R173" s="413"/>
      <c r="S173" s="413"/>
    </row>
    <row r="174" spans="1:19">
      <c r="A174" s="413"/>
      <c r="B174" s="489"/>
      <c r="C174" s="489"/>
      <c r="D174" s="490"/>
      <c r="E174" s="491"/>
      <c r="F174" s="491"/>
      <c r="G174" s="413"/>
      <c r="H174" s="492"/>
      <c r="I174" s="413"/>
      <c r="J174" s="413"/>
      <c r="K174" s="413"/>
      <c r="L174" s="413"/>
      <c r="M174" s="413"/>
      <c r="N174" s="413"/>
      <c r="O174" s="413"/>
      <c r="P174" s="413"/>
      <c r="Q174" s="413"/>
      <c r="R174" s="413"/>
      <c r="S174" s="413"/>
    </row>
    <row r="175" spans="1:19" ht="28.2">
      <c r="A175" s="500"/>
      <c r="B175" s="501" t="s">
        <v>200</v>
      </c>
      <c r="C175" s="501" t="s">
        <v>18</v>
      </c>
      <c r="D175" s="502" t="s">
        <v>201</v>
      </c>
      <c r="E175" s="503" t="s">
        <v>27</v>
      </c>
      <c r="F175" s="503"/>
      <c r="G175" s="504"/>
      <c r="H175" s="505">
        <v>13.71</v>
      </c>
      <c r="I175" s="500"/>
      <c r="J175" s="500"/>
      <c r="K175" s="413"/>
      <c r="L175" s="413"/>
      <c r="M175" s="413"/>
      <c r="N175" s="413"/>
      <c r="O175" s="413"/>
      <c r="P175" s="413"/>
      <c r="Q175" s="413"/>
      <c r="R175" s="413"/>
      <c r="S175" s="413"/>
    </row>
    <row r="176" spans="1:19" ht="27.6">
      <c r="A176" s="413"/>
      <c r="B176" s="489"/>
      <c r="C176" s="493" t="s">
        <v>821</v>
      </c>
      <c r="D176" s="493" t="s">
        <v>821</v>
      </c>
      <c r="E176" s="493" t="s">
        <v>821</v>
      </c>
      <c r="F176" s="493" t="s">
        <v>821</v>
      </c>
      <c r="G176" s="493" t="s">
        <v>821</v>
      </c>
      <c r="H176" s="493" t="s">
        <v>821</v>
      </c>
      <c r="I176" s="493" t="s">
        <v>1859</v>
      </c>
      <c r="J176" s="493" t="s">
        <v>1860</v>
      </c>
      <c r="K176" s="493" t="s">
        <v>1077</v>
      </c>
      <c r="L176" s="493" t="s">
        <v>1861</v>
      </c>
      <c r="M176" s="493" t="s">
        <v>942</v>
      </c>
      <c r="N176" s="493" t="s">
        <v>943</v>
      </c>
      <c r="O176" s="493" t="s">
        <v>942</v>
      </c>
      <c r="P176" s="493" t="s">
        <v>943</v>
      </c>
      <c r="Q176" s="493" t="s">
        <v>942</v>
      </c>
      <c r="R176" s="493" t="s">
        <v>943</v>
      </c>
      <c r="S176" s="494">
        <v>0</v>
      </c>
    </row>
    <row r="177" spans="1:19" ht="27.6">
      <c r="A177" s="413"/>
      <c r="B177" s="489"/>
      <c r="C177" s="493" t="s">
        <v>1862</v>
      </c>
      <c r="D177" s="493" t="s">
        <v>1863</v>
      </c>
      <c r="E177" s="493" t="s">
        <v>1071</v>
      </c>
      <c r="F177" s="493" t="s">
        <v>1864</v>
      </c>
      <c r="G177" s="493" t="s">
        <v>1865</v>
      </c>
      <c r="H177" s="493" t="s">
        <v>1866</v>
      </c>
      <c r="I177" s="493" t="s">
        <v>821</v>
      </c>
      <c r="J177" s="493" t="s">
        <v>821</v>
      </c>
      <c r="K177" s="493" t="s">
        <v>821</v>
      </c>
      <c r="L177" s="493" t="s">
        <v>821</v>
      </c>
      <c r="M177" s="493" t="s">
        <v>821</v>
      </c>
      <c r="N177" s="493" t="s">
        <v>821</v>
      </c>
      <c r="O177" s="493" t="s">
        <v>821</v>
      </c>
      <c r="P177" s="493" t="s">
        <v>821</v>
      </c>
      <c r="Q177" s="493" t="s">
        <v>821</v>
      </c>
      <c r="R177" s="493" t="s">
        <v>821</v>
      </c>
      <c r="S177" s="494"/>
    </row>
    <row r="178" spans="1:19" ht="27.6">
      <c r="A178" s="413"/>
      <c r="B178" s="489"/>
      <c r="C178" s="493" t="s">
        <v>1852</v>
      </c>
      <c r="D178" s="493" t="s">
        <v>1853</v>
      </c>
      <c r="E178" s="493" t="s">
        <v>619</v>
      </c>
      <c r="F178" s="493" t="s">
        <v>1867</v>
      </c>
      <c r="G178" s="493" t="s">
        <v>1855</v>
      </c>
      <c r="H178" s="493" t="s">
        <v>1868</v>
      </c>
      <c r="I178" s="493" t="s">
        <v>821</v>
      </c>
      <c r="J178" s="493" t="s">
        <v>821</v>
      </c>
      <c r="K178" s="493" t="s">
        <v>821</v>
      </c>
      <c r="L178" s="493" t="s">
        <v>821</v>
      </c>
      <c r="M178" s="493" t="s">
        <v>821</v>
      </c>
      <c r="N178" s="493" t="s">
        <v>821</v>
      </c>
      <c r="O178" s="493" t="s">
        <v>821</v>
      </c>
      <c r="P178" s="493" t="s">
        <v>821</v>
      </c>
      <c r="Q178" s="493" t="s">
        <v>821</v>
      </c>
      <c r="R178" s="493" t="s">
        <v>821</v>
      </c>
      <c r="S178" s="494"/>
    </row>
    <row r="179" spans="1:19" ht="27.6">
      <c r="A179" s="413"/>
      <c r="B179" s="489"/>
      <c r="C179" s="493" t="s">
        <v>740</v>
      </c>
      <c r="D179" s="493" t="s">
        <v>620</v>
      </c>
      <c r="E179" s="493" t="s">
        <v>619</v>
      </c>
      <c r="F179" s="493" t="s">
        <v>1869</v>
      </c>
      <c r="G179" s="493" t="s">
        <v>915</v>
      </c>
      <c r="H179" s="493" t="s">
        <v>1095</v>
      </c>
      <c r="I179" s="493" t="s">
        <v>821</v>
      </c>
      <c r="J179" s="493" t="s">
        <v>821</v>
      </c>
      <c r="K179" s="493" t="s">
        <v>821</v>
      </c>
      <c r="L179" s="493" t="s">
        <v>821</v>
      </c>
      <c r="M179" s="493" t="s">
        <v>821</v>
      </c>
      <c r="N179" s="493" t="s">
        <v>821</v>
      </c>
      <c r="O179" s="493" t="s">
        <v>821</v>
      </c>
      <c r="P179" s="493" t="s">
        <v>821</v>
      </c>
      <c r="Q179" s="493" t="s">
        <v>821</v>
      </c>
      <c r="R179" s="493" t="s">
        <v>821</v>
      </c>
      <c r="S179" s="494"/>
    </row>
    <row r="180" spans="1:19">
      <c r="A180" s="413"/>
      <c r="B180" s="489"/>
      <c r="C180" s="489"/>
      <c r="D180" s="499"/>
      <c r="E180" s="491"/>
      <c r="F180" s="491"/>
      <c r="G180" s="413"/>
      <c r="H180" s="492"/>
      <c r="I180" s="413"/>
      <c r="J180" s="413"/>
      <c r="K180" s="413"/>
      <c r="L180" s="413"/>
      <c r="M180" s="413"/>
      <c r="N180" s="413"/>
      <c r="O180" s="413"/>
      <c r="P180" s="413"/>
      <c r="Q180" s="413"/>
      <c r="R180" s="413"/>
      <c r="S180" s="413"/>
    </row>
    <row r="181" spans="1:19">
      <c r="A181" s="413"/>
      <c r="B181" s="489"/>
      <c r="C181" s="489"/>
      <c r="D181" s="499"/>
      <c r="E181" s="491"/>
      <c r="F181" s="491"/>
      <c r="G181" s="413"/>
      <c r="H181" s="492"/>
      <c r="I181" s="413"/>
      <c r="J181" s="413"/>
      <c r="K181" s="413"/>
      <c r="L181" s="413"/>
      <c r="M181" s="413"/>
      <c r="N181" s="413"/>
      <c r="O181" s="413"/>
      <c r="P181" s="413"/>
      <c r="Q181" s="413"/>
      <c r="R181" s="413"/>
      <c r="S181" s="413"/>
    </row>
    <row r="182" spans="1:19">
      <c r="A182" s="413"/>
      <c r="B182" s="489"/>
      <c r="C182" s="489"/>
      <c r="D182" s="499"/>
      <c r="E182" s="491"/>
      <c r="F182" s="491"/>
      <c r="G182" s="413"/>
      <c r="H182" s="492"/>
      <c r="I182" s="413"/>
      <c r="J182" s="413"/>
      <c r="K182" s="413"/>
      <c r="L182" s="413"/>
      <c r="M182" s="413"/>
      <c r="N182" s="413"/>
      <c r="O182" s="413"/>
      <c r="P182" s="413"/>
      <c r="Q182" s="413"/>
      <c r="R182" s="413"/>
      <c r="S182" s="413"/>
    </row>
    <row r="183" spans="1:19">
      <c r="A183" s="413"/>
      <c r="B183" s="489"/>
      <c r="C183" s="489"/>
      <c r="D183" s="499"/>
      <c r="E183" s="491"/>
      <c r="F183" s="491"/>
      <c r="G183" s="413"/>
      <c r="H183" s="492"/>
      <c r="I183" s="413"/>
      <c r="J183" s="413"/>
      <c r="K183" s="413"/>
      <c r="L183" s="413"/>
      <c r="M183" s="413"/>
      <c r="N183" s="413"/>
      <c r="O183" s="413"/>
      <c r="P183" s="413"/>
      <c r="Q183" s="413"/>
      <c r="R183" s="413"/>
      <c r="S183" s="413"/>
    </row>
    <row r="184" spans="1:19">
      <c r="A184" s="413"/>
      <c r="B184" s="489"/>
      <c r="C184" s="489"/>
      <c r="D184" s="499"/>
      <c r="E184" s="491"/>
      <c r="F184" s="491"/>
      <c r="G184" s="413"/>
      <c r="H184" s="492"/>
      <c r="I184" s="413"/>
      <c r="J184" s="413"/>
      <c r="K184" s="413"/>
      <c r="L184" s="413"/>
      <c r="M184" s="413"/>
      <c r="N184" s="413"/>
      <c r="O184" s="413"/>
      <c r="P184" s="413"/>
      <c r="Q184" s="413"/>
      <c r="R184" s="413"/>
      <c r="S184" s="413"/>
    </row>
    <row r="185" spans="1:19">
      <c r="A185" s="413"/>
      <c r="B185" s="489"/>
      <c r="C185" s="489"/>
      <c r="D185" s="499"/>
      <c r="E185" s="491"/>
      <c r="F185" s="491"/>
      <c r="G185" s="413"/>
      <c r="H185" s="492"/>
      <c r="I185" s="413"/>
      <c r="J185" s="413"/>
      <c r="K185" s="413"/>
      <c r="L185" s="413"/>
      <c r="M185" s="413"/>
      <c r="N185" s="413"/>
      <c r="O185" s="413"/>
      <c r="P185" s="413"/>
      <c r="Q185" s="413"/>
      <c r="R185" s="413"/>
      <c r="S185" s="413"/>
    </row>
    <row r="186" spans="1:19" ht="42">
      <c r="A186" s="500"/>
      <c r="B186" s="501">
        <v>98563</v>
      </c>
      <c r="C186" s="501" t="s">
        <v>18</v>
      </c>
      <c r="D186" s="502" t="s">
        <v>583</v>
      </c>
      <c r="E186" s="503" t="s">
        <v>27</v>
      </c>
      <c r="F186" s="503"/>
      <c r="G186" s="504"/>
      <c r="H186" s="505">
        <v>33.65</v>
      </c>
      <c r="I186" s="500"/>
      <c r="J186" s="500"/>
      <c r="K186" s="413"/>
      <c r="L186" s="413"/>
      <c r="M186" s="413"/>
      <c r="N186" s="413"/>
      <c r="O186" s="413"/>
      <c r="P186" s="413"/>
      <c r="Q186" s="413"/>
      <c r="R186" s="413"/>
      <c r="S186" s="413"/>
    </row>
    <row r="187" spans="1:19" ht="27.6">
      <c r="A187" s="413"/>
      <c r="B187" s="489"/>
      <c r="C187" s="493" t="s">
        <v>821</v>
      </c>
      <c r="D187" s="493" t="s">
        <v>821</v>
      </c>
      <c r="E187" s="493" t="s">
        <v>821</v>
      </c>
      <c r="F187" s="493" t="s">
        <v>821</v>
      </c>
      <c r="G187" s="493" t="s">
        <v>821</v>
      </c>
      <c r="H187" s="493" t="s">
        <v>821</v>
      </c>
      <c r="I187" s="493" t="s">
        <v>2602</v>
      </c>
      <c r="J187" s="493" t="s">
        <v>3146</v>
      </c>
      <c r="K187" s="493" t="s">
        <v>3147</v>
      </c>
      <c r="L187" s="493" t="s">
        <v>3148</v>
      </c>
      <c r="M187" s="493" t="s">
        <v>942</v>
      </c>
      <c r="N187" s="493" t="s">
        <v>943</v>
      </c>
      <c r="O187" s="493" t="s">
        <v>942</v>
      </c>
      <c r="P187" s="493" t="s">
        <v>943</v>
      </c>
      <c r="Q187" s="493" t="s">
        <v>942</v>
      </c>
      <c r="R187" s="493" t="s">
        <v>943</v>
      </c>
      <c r="S187" s="494">
        <v>0</v>
      </c>
    </row>
    <row r="188" spans="1:19" ht="27.6">
      <c r="A188" s="413"/>
      <c r="B188" s="489"/>
      <c r="C188" s="493" t="s">
        <v>3149</v>
      </c>
      <c r="D188" s="493" t="s">
        <v>3150</v>
      </c>
      <c r="E188" s="493" t="s">
        <v>913</v>
      </c>
      <c r="F188" s="493" t="s">
        <v>3151</v>
      </c>
      <c r="G188" s="493" t="s">
        <v>2070</v>
      </c>
      <c r="H188" s="493" t="s">
        <v>3152</v>
      </c>
      <c r="I188" s="493" t="s">
        <v>821</v>
      </c>
      <c r="J188" s="493" t="s">
        <v>821</v>
      </c>
      <c r="K188" s="493" t="s">
        <v>821</v>
      </c>
      <c r="L188" s="493" t="s">
        <v>821</v>
      </c>
      <c r="M188" s="493" t="s">
        <v>821</v>
      </c>
      <c r="N188" s="493" t="s">
        <v>821</v>
      </c>
      <c r="O188" s="493" t="s">
        <v>821</v>
      </c>
      <c r="P188" s="493" t="s">
        <v>821</v>
      </c>
      <c r="Q188" s="493" t="s">
        <v>821</v>
      </c>
      <c r="R188" s="493" t="s">
        <v>821</v>
      </c>
      <c r="S188" s="494"/>
    </row>
    <row r="189" spans="1:19" ht="41.4">
      <c r="A189" s="413"/>
      <c r="B189" s="489"/>
      <c r="C189" s="493" t="s">
        <v>3153</v>
      </c>
      <c r="D189" s="493" t="s">
        <v>3154</v>
      </c>
      <c r="E189" s="493" t="s">
        <v>1017</v>
      </c>
      <c r="F189" s="493" t="s">
        <v>1047</v>
      </c>
      <c r="G189" s="493" t="s">
        <v>3155</v>
      </c>
      <c r="H189" s="493" t="s">
        <v>3156</v>
      </c>
      <c r="I189" s="493" t="s">
        <v>821</v>
      </c>
      <c r="J189" s="493" t="s">
        <v>821</v>
      </c>
      <c r="K189" s="493" t="s">
        <v>821</v>
      </c>
      <c r="L189" s="493" t="s">
        <v>821</v>
      </c>
      <c r="M189" s="493" t="s">
        <v>821</v>
      </c>
      <c r="N189" s="493" t="s">
        <v>821</v>
      </c>
      <c r="O189" s="493" t="s">
        <v>821</v>
      </c>
      <c r="P189" s="493" t="s">
        <v>821</v>
      </c>
      <c r="Q189" s="493" t="s">
        <v>821</v>
      </c>
      <c r="R189" s="493" t="s">
        <v>821</v>
      </c>
      <c r="S189" s="494"/>
    </row>
    <row r="190" spans="1:19" ht="27.6">
      <c r="A190" s="413"/>
      <c r="B190" s="489"/>
      <c r="C190" s="493" t="s">
        <v>663</v>
      </c>
      <c r="D190" s="493" t="s">
        <v>636</v>
      </c>
      <c r="E190" s="493" t="s">
        <v>619</v>
      </c>
      <c r="F190" s="493" t="s">
        <v>3157</v>
      </c>
      <c r="G190" s="493" t="s">
        <v>970</v>
      </c>
      <c r="H190" s="493" t="s">
        <v>3158</v>
      </c>
      <c r="I190" s="493" t="s">
        <v>821</v>
      </c>
      <c r="J190" s="493" t="s">
        <v>821</v>
      </c>
      <c r="K190" s="493" t="s">
        <v>821</v>
      </c>
      <c r="L190" s="493" t="s">
        <v>821</v>
      </c>
      <c r="M190" s="493" t="s">
        <v>821</v>
      </c>
      <c r="N190" s="493" t="s">
        <v>821</v>
      </c>
      <c r="O190" s="493" t="s">
        <v>821</v>
      </c>
      <c r="P190" s="493" t="s">
        <v>821</v>
      </c>
      <c r="Q190" s="493" t="s">
        <v>821</v>
      </c>
      <c r="R190" s="493" t="s">
        <v>821</v>
      </c>
      <c r="S190" s="494"/>
    </row>
    <row r="191" spans="1:19" ht="27.6">
      <c r="A191" s="413"/>
      <c r="B191" s="489"/>
      <c r="C191" s="493" t="s">
        <v>740</v>
      </c>
      <c r="D191" s="493" t="s">
        <v>620</v>
      </c>
      <c r="E191" s="493" t="s">
        <v>619</v>
      </c>
      <c r="F191" s="493" t="s">
        <v>3159</v>
      </c>
      <c r="G191" s="493" t="s">
        <v>915</v>
      </c>
      <c r="H191" s="493" t="s">
        <v>3160</v>
      </c>
      <c r="I191" s="493" t="s">
        <v>821</v>
      </c>
      <c r="J191" s="493" t="s">
        <v>821</v>
      </c>
      <c r="K191" s="493" t="s">
        <v>821</v>
      </c>
      <c r="L191" s="493" t="s">
        <v>821</v>
      </c>
      <c r="M191" s="493" t="s">
        <v>821</v>
      </c>
      <c r="N191" s="493" t="s">
        <v>821</v>
      </c>
      <c r="O191" s="493" t="s">
        <v>821</v>
      </c>
      <c r="P191" s="493" t="s">
        <v>821</v>
      </c>
      <c r="Q191" s="493" t="s">
        <v>821</v>
      </c>
      <c r="R191" s="493" t="s">
        <v>821</v>
      </c>
      <c r="S191" s="494"/>
    </row>
    <row r="192" spans="1:19">
      <c r="A192" s="413"/>
      <c r="B192" s="489"/>
      <c r="C192" s="489"/>
      <c r="D192" s="499"/>
      <c r="E192" s="491"/>
      <c r="F192" s="491"/>
      <c r="G192" s="413"/>
      <c r="H192" s="492"/>
      <c r="I192" s="413"/>
      <c r="J192" s="413"/>
      <c r="K192" s="413"/>
      <c r="L192" s="413"/>
      <c r="M192" s="413"/>
      <c r="N192" s="413"/>
      <c r="O192" s="413"/>
      <c r="P192" s="413"/>
      <c r="Q192" s="413"/>
      <c r="R192" s="413"/>
      <c r="S192" s="413"/>
    </row>
    <row r="193" spans="1:19">
      <c r="A193" s="413"/>
      <c r="B193" s="489"/>
      <c r="C193" s="489"/>
      <c r="D193" s="499"/>
      <c r="E193" s="491"/>
      <c r="F193" s="491"/>
      <c r="G193" s="413"/>
      <c r="H193" s="492"/>
      <c r="I193" s="413"/>
      <c r="J193" s="413"/>
      <c r="K193" s="413"/>
      <c r="L193" s="413"/>
      <c r="M193" s="413"/>
      <c r="N193" s="413"/>
      <c r="O193" s="413"/>
      <c r="P193" s="413"/>
      <c r="Q193" s="413"/>
      <c r="R193" s="413"/>
      <c r="S193" s="413"/>
    </row>
    <row r="194" spans="1:19">
      <c r="A194" s="413"/>
      <c r="B194" s="489"/>
      <c r="C194" s="489"/>
      <c r="D194" s="499"/>
      <c r="E194" s="491"/>
      <c r="F194" s="491"/>
      <c r="G194" s="413"/>
      <c r="H194" s="492"/>
      <c r="I194" s="413"/>
      <c r="J194" s="413"/>
      <c r="K194" s="413"/>
      <c r="L194" s="413"/>
      <c r="M194" s="413"/>
      <c r="N194" s="413"/>
      <c r="O194" s="413"/>
      <c r="P194" s="413"/>
      <c r="Q194" s="413"/>
      <c r="R194" s="413"/>
      <c r="S194" s="413"/>
    </row>
    <row r="195" spans="1:19">
      <c r="A195" s="413"/>
      <c r="B195" s="489"/>
      <c r="C195" s="489"/>
      <c r="D195" s="499"/>
      <c r="E195" s="491"/>
      <c r="F195" s="491"/>
      <c r="G195" s="413"/>
      <c r="H195" s="492"/>
      <c r="I195" s="413"/>
      <c r="J195" s="413"/>
      <c r="K195" s="413"/>
      <c r="L195" s="413"/>
      <c r="M195" s="413"/>
      <c r="N195" s="413"/>
      <c r="O195" s="413"/>
      <c r="P195" s="413"/>
      <c r="Q195" s="413"/>
      <c r="R195" s="413"/>
      <c r="S195" s="413"/>
    </row>
    <row r="196" spans="1:19">
      <c r="A196" s="413"/>
      <c r="B196" s="489"/>
      <c r="C196" s="489"/>
      <c r="D196" s="499"/>
      <c r="E196" s="491"/>
      <c r="F196" s="491"/>
      <c r="G196" s="413"/>
      <c r="H196" s="492"/>
      <c r="I196" s="413"/>
      <c r="J196" s="413"/>
      <c r="K196" s="413"/>
      <c r="L196" s="413"/>
      <c r="M196" s="413"/>
      <c r="N196" s="413"/>
      <c r="O196" s="413"/>
      <c r="P196" s="413"/>
      <c r="Q196" s="413"/>
      <c r="R196" s="413"/>
      <c r="S196" s="413"/>
    </row>
    <row r="197" spans="1:19" ht="42">
      <c r="A197" s="500"/>
      <c r="B197" s="501">
        <v>98564</v>
      </c>
      <c r="C197" s="501" t="s">
        <v>18</v>
      </c>
      <c r="D197" s="502" t="s">
        <v>585</v>
      </c>
      <c r="E197" s="503" t="s">
        <v>27</v>
      </c>
      <c r="F197" s="503"/>
      <c r="G197" s="504"/>
      <c r="H197" s="505">
        <v>49.52</v>
      </c>
      <c r="I197" s="500"/>
      <c r="J197" s="500"/>
      <c r="K197" s="413"/>
      <c r="L197" s="413"/>
      <c r="M197" s="413"/>
      <c r="N197" s="413"/>
      <c r="O197" s="413"/>
      <c r="P197" s="413"/>
      <c r="Q197" s="413"/>
      <c r="R197" s="413"/>
      <c r="S197" s="413"/>
    </row>
    <row r="198" spans="1:19" ht="27.6">
      <c r="A198" s="413"/>
      <c r="B198" s="489"/>
      <c r="C198" s="493" t="s">
        <v>821</v>
      </c>
      <c r="D198" s="493" t="s">
        <v>821</v>
      </c>
      <c r="E198" s="493" t="s">
        <v>821</v>
      </c>
      <c r="F198" s="493" t="s">
        <v>821</v>
      </c>
      <c r="G198" s="493" t="s">
        <v>821</v>
      </c>
      <c r="H198" s="493" t="s">
        <v>821</v>
      </c>
      <c r="I198" s="493" t="s">
        <v>3161</v>
      </c>
      <c r="J198" s="493" t="s">
        <v>3162</v>
      </c>
      <c r="K198" s="493" t="s">
        <v>3163</v>
      </c>
      <c r="L198" s="493" t="s">
        <v>3164</v>
      </c>
      <c r="M198" s="493" t="s">
        <v>942</v>
      </c>
      <c r="N198" s="493" t="s">
        <v>943</v>
      </c>
      <c r="O198" s="493" t="s">
        <v>942</v>
      </c>
      <c r="P198" s="493" t="s">
        <v>943</v>
      </c>
      <c r="Q198" s="493" t="s">
        <v>942</v>
      </c>
      <c r="R198" s="493" t="s">
        <v>943</v>
      </c>
      <c r="S198" s="494">
        <v>0</v>
      </c>
    </row>
    <row r="199" spans="1:19" ht="27.6">
      <c r="A199" s="413"/>
      <c r="B199" s="489"/>
      <c r="C199" s="493" t="s">
        <v>3165</v>
      </c>
      <c r="D199" s="493" t="s">
        <v>3166</v>
      </c>
      <c r="E199" s="493" t="s">
        <v>913</v>
      </c>
      <c r="F199" s="493" t="s">
        <v>1271</v>
      </c>
      <c r="G199" s="493" t="s">
        <v>3167</v>
      </c>
      <c r="H199" s="493" t="s">
        <v>3168</v>
      </c>
      <c r="I199" s="493" t="s">
        <v>821</v>
      </c>
      <c r="J199" s="493" t="s">
        <v>821</v>
      </c>
      <c r="K199" s="493" t="s">
        <v>821</v>
      </c>
      <c r="L199" s="493" t="s">
        <v>821</v>
      </c>
      <c r="M199" s="493" t="s">
        <v>821</v>
      </c>
      <c r="N199" s="493" t="s">
        <v>821</v>
      </c>
      <c r="O199" s="493" t="s">
        <v>821</v>
      </c>
      <c r="P199" s="493" t="s">
        <v>821</v>
      </c>
      <c r="Q199" s="493" t="s">
        <v>821</v>
      </c>
      <c r="R199" s="493" t="s">
        <v>821</v>
      </c>
      <c r="S199" s="494"/>
    </row>
    <row r="200" spans="1:19" ht="41.4">
      <c r="A200" s="413"/>
      <c r="B200" s="489"/>
      <c r="C200" s="493" t="s">
        <v>3153</v>
      </c>
      <c r="D200" s="493" t="s">
        <v>3154</v>
      </c>
      <c r="E200" s="493" t="s">
        <v>1017</v>
      </c>
      <c r="F200" s="493" t="s">
        <v>1047</v>
      </c>
      <c r="G200" s="493" t="s">
        <v>3155</v>
      </c>
      <c r="H200" s="493" t="s">
        <v>3156</v>
      </c>
      <c r="I200" s="493" t="s">
        <v>821</v>
      </c>
      <c r="J200" s="493" t="s">
        <v>821</v>
      </c>
      <c r="K200" s="493" t="s">
        <v>821</v>
      </c>
      <c r="L200" s="493" t="s">
        <v>821</v>
      </c>
      <c r="M200" s="493" t="s">
        <v>821</v>
      </c>
      <c r="N200" s="493" t="s">
        <v>821</v>
      </c>
      <c r="O200" s="493" t="s">
        <v>821</v>
      </c>
      <c r="P200" s="493" t="s">
        <v>821</v>
      </c>
      <c r="Q200" s="493" t="s">
        <v>821</v>
      </c>
      <c r="R200" s="493" t="s">
        <v>821</v>
      </c>
      <c r="S200" s="494"/>
    </row>
    <row r="201" spans="1:19" ht="27.6">
      <c r="A201" s="413"/>
      <c r="B201" s="489"/>
      <c r="C201" s="493" t="s">
        <v>663</v>
      </c>
      <c r="D201" s="493" t="s">
        <v>636</v>
      </c>
      <c r="E201" s="493" t="s">
        <v>619</v>
      </c>
      <c r="F201" s="493" t="s">
        <v>2531</v>
      </c>
      <c r="G201" s="493" t="s">
        <v>970</v>
      </c>
      <c r="H201" s="493" t="s">
        <v>2726</v>
      </c>
      <c r="I201" s="493" t="s">
        <v>821</v>
      </c>
      <c r="J201" s="493" t="s">
        <v>821</v>
      </c>
      <c r="K201" s="493" t="s">
        <v>821</v>
      </c>
      <c r="L201" s="493" t="s">
        <v>821</v>
      </c>
      <c r="M201" s="493" t="s">
        <v>821</v>
      </c>
      <c r="N201" s="493" t="s">
        <v>821</v>
      </c>
      <c r="O201" s="493" t="s">
        <v>821</v>
      </c>
      <c r="P201" s="493" t="s">
        <v>821</v>
      </c>
      <c r="Q201" s="493" t="s">
        <v>821</v>
      </c>
      <c r="R201" s="493" t="s">
        <v>821</v>
      </c>
      <c r="S201" s="494"/>
    </row>
    <row r="202" spans="1:19" ht="27.6">
      <c r="A202" s="413"/>
      <c r="B202" s="489"/>
      <c r="C202" s="493" t="s">
        <v>740</v>
      </c>
      <c r="D202" s="493" t="s">
        <v>620</v>
      </c>
      <c r="E202" s="493" t="s">
        <v>619</v>
      </c>
      <c r="F202" s="493" t="s">
        <v>3169</v>
      </c>
      <c r="G202" s="493" t="s">
        <v>915</v>
      </c>
      <c r="H202" s="493" t="s">
        <v>1664</v>
      </c>
      <c r="I202" s="493" t="s">
        <v>821</v>
      </c>
      <c r="J202" s="493" t="s">
        <v>821</v>
      </c>
      <c r="K202" s="493" t="s">
        <v>821</v>
      </c>
      <c r="L202" s="493" t="s">
        <v>821</v>
      </c>
      <c r="M202" s="493" t="s">
        <v>821</v>
      </c>
      <c r="N202" s="493" t="s">
        <v>821</v>
      </c>
      <c r="O202" s="493" t="s">
        <v>821</v>
      </c>
      <c r="P202" s="493" t="s">
        <v>821</v>
      </c>
      <c r="Q202" s="493" t="s">
        <v>821</v>
      </c>
      <c r="R202" s="493" t="s">
        <v>821</v>
      </c>
      <c r="S202" s="494"/>
    </row>
    <row r="203" spans="1:19">
      <c r="A203" s="413"/>
      <c r="B203" s="489"/>
      <c r="C203" s="489"/>
      <c r="D203" s="499"/>
      <c r="E203" s="491"/>
      <c r="F203" s="491"/>
      <c r="G203" s="413"/>
      <c r="H203" s="492"/>
      <c r="I203" s="413"/>
      <c r="J203" s="413"/>
      <c r="K203" s="413"/>
      <c r="L203" s="413"/>
      <c r="M203" s="413"/>
      <c r="N203" s="413"/>
      <c r="O203" s="413"/>
      <c r="P203" s="413"/>
      <c r="Q203" s="413"/>
      <c r="R203" s="413"/>
      <c r="S203" s="413"/>
    </row>
    <row r="204" spans="1:19">
      <c r="A204" s="413"/>
      <c r="B204" s="489"/>
      <c r="C204" s="489"/>
      <c r="D204" s="499"/>
      <c r="E204" s="491"/>
      <c r="F204" s="491"/>
      <c r="G204" s="413"/>
      <c r="H204" s="492"/>
      <c r="I204" s="413"/>
      <c r="J204" s="413"/>
      <c r="K204" s="413"/>
      <c r="L204" s="413"/>
      <c r="M204" s="413"/>
      <c r="N204" s="413"/>
      <c r="O204" s="413"/>
      <c r="P204" s="413"/>
      <c r="Q204" s="413"/>
      <c r="R204" s="413"/>
      <c r="S204" s="413"/>
    </row>
    <row r="205" spans="1:19">
      <c r="A205" s="413"/>
      <c r="B205" s="489"/>
      <c r="C205" s="489"/>
      <c r="D205" s="499"/>
      <c r="E205" s="491"/>
      <c r="F205" s="491"/>
      <c r="G205" s="413"/>
      <c r="H205" s="492"/>
      <c r="I205" s="413"/>
      <c r="J205" s="413"/>
      <c r="K205" s="413"/>
      <c r="L205" s="413"/>
      <c r="M205" s="413"/>
      <c r="N205" s="413"/>
      <c r="O205" s="413"/>
      <c r="P205" s="413"/>
      <c r="Q205" s="413"/>
      <c r="R205" s="413"/>
      <c r="S205" s="413"/>
    </row>
    <row r="206" spans="1:19">
      <c r="A206" s="413"/>
      <c r="B206" s="489"/>
      <c r="C206" s="489"/>
      <c r="D206" s="499"/>
      <c r="E206" s="491"/>
      <c r="F206" s="491"/>
      <c r="G206" s="413"/>
      <c r="H206" s="492"/>
      <c r="I206" s="413"/>
      <c r="J206" s="413"/>
      <c r="K206" s="413"/>
      <c r="L206" s="413"/>
      <c r="M206" s="413"/>
      <c r="N206" s="413"/>
      <c r="O206" s="413"/>
      <c r="P206" s="413"/>
      <c r="Q206" s="413"/>
      <c r="R206" s="413"/>
      <c r="S206" s="413"/>
    </row>
    <row r="207" spans="1:19">
      <c r="A207" s="413"/>
      <c r="B207" s="489"/>
      <c r="C207" s="489"/>
      <c r="D207" s="499"/>
      <c r="E207" s="491"/>
      <c r="F207" s="491"/>
      <c r="G207" s="413"/>
      <c r="H207" s="492"/>
      <c r="I207" s="413"/>
      <c r="J207" s="413"/>
      <c r="K207" s="413"/>
      <c r="L207" s="413"/>
      <c r="M207" s="413"/>
      <c r="N207" s="413"/>
      <c r="O207" s="413"/>
      <c r="P207" s="413"/>
      <c r="Q207" s="413"/>
      <c r="R207" s="413"/>
      <c r="S207" s="413"/>
    </row>
    <row r="208" spans="1:19" ht="28.2">
      <c r="A208" s="500"/>
      <c r="B208" s="501">
        <v>98553</v>
      </c>
      <c r="C208" s="501" t="s">
        <v>18</v>
      </c>
      <c r="D208" s="502" t="s">
        <v>587</v>
      </c>
      <c r="E208" s="503" t="s">
        <v>27</v>
      </c>
      <c r="F208" s="503"/>
      <c r="G208" s="504"/>
      <c r="H208" s="505">
        <v>149.82</v>
      </c>
      <c r="I208" s="500"/>
      <c r="J208" s="500"/>
      <c r="K208" s="413"/>
      <c r="L208" s="413"/>
      <c r="M208" s="413"/>
      <c r="N208" s="413"/>
      <c r="O208" s="413"/>
      <c r="P208" s="413"/>
      <c r="Q208" s="413"/>
      <c r="R208" s="413"/>
      <c r="S208" s="413"/>
    </row>
    <row r="209" spans="1:19">
      <c r="A209" s="413"/>
      <c r="B209" s="413"/>
      <c r="C209" s="495" t="s">
        <v>821</v>
      </c>
      <c r="D209" s="495" t="s">
        <v>821</v>
      </c>
      <c r="E209" s="495" t="s">
        <v>821</v>
      </c>
      <c r="F209" s="495" t="s">
        <v>821</v>
      </c>
      <c r="G209" s="496" t="s">
        <v>821</v>
      </c>
      <c r="H209" s="496" t="s">
        <v>821</v>
      </c>
      <c r="I209" s="496" t="s">
        <v>3170</v>
      </c>
      <c r="J209" s="496" t="s">
        <v>3171</v>
      </c>
      <c r="K209" s="496" t="s">
        <v>3172</v>
      </c>
      <c r="L209" s="496" t="s">
        <v>3173</v>
      </c>
      <c r="M209" s="496" t="s">
        <v>942</v>
      </c>
      <c r="N209" s="496" t="s">
        <v>943</v>
      </c>
      <c r="O209" s="496" t="s">
        <v>942</v>
      </c>
      <c r="P209" s="496" t="s">
        <v>943</v>
      </c>
      <c r="Q209" s="496" t="s">
        <v>942</v>
      </c>
      <c r="R209" s="496" t="s">
        <v>943</v>
      </c>
      <c r="S209" s="497">
        <v>0</v>
      </c>
    </row>
    <row r="210" spans="1:19">
      <c r="A210" s="413"/>
      <c r="B210" s="413"/>
      <c r="C210" s="495" t="s">
        <v>3174</v>
      </c>
      <c r="D210" s="495" t="s">
        <v>3175</v>
      </c>
      <c r="E210" s="495" t="s">
        <v>623</v>
      </c>
      <c r="F210" s="495" t="s">
        <v>1687</v>
      </c>
      <c r="G210" s="496" t="s">
        <v>3176</v>
      </c>
      <c r="H210" s="496" t="s">
        <v>3177</v>
      </c>
      <c r="I210" s="496" t="s">
        <v>821</v>
      </c>
      <c r="J210" s="496" t="s">
        <v>821</v>
      </c>
      <c r="K210" s="496" t="s">
        <v>821</v>
      </c>
      <c r="L210" s="496" t="s">
        <v>821</v>
      </c>
      <c r="M210" s="496" t="s">
        <v>821</v>
      </c>
      <c r="N210" s="496" t="s">
        <v>821</v>
      </c>
      <c r="O210" s="496" t="s">
        <v>821</v>
      </c>
      <c r="P210" s="496" t="s">
        <v>821</v>
      </c>
      <c r="Q210" s="496" t="s">
        <v>821</v>
      </c>
      <c r="R210" s="496" t="s">
        <v>821</v>
      </c>
      <c r="S210" s="497"/>
    </row>
    <row r="211" spans="1:19">
      <c r="A211" s="413"/>
      <c r="B211" s="413"/>
      <c r="C211" s="495" t="s">
        <v>3178</v>
      </c>
      <c r="D211" s="495" t="s">
        <v>3179</v>
      </c>
      <c r="E211" s="495" t="s">
        <v>619</v>
      </c>
      <c r="F211" s="495" t="s">
        <v>2565</v>
      </c>
      <c r="G211" s="496" t="s">
        <v>3180</v>
      </c>
      <c r="H211" s="496" t="s">
        <v>3181</v>
      </c>
      <c r="I211" s="496" t="s">
        <v>821</v>
      </c>
      <c r="J211" s="496" t="s">
        <v>821</v>
      </c>
      <c r="K211" s="496" t="s">
        <v>821</v>
      </c>
      <c r="L211" s="496" t="s">
        <v>821</v>
      </c>
      <c r="M211" s="496" t="s">
        <v>821</v>
      </c>
      <c r="N211" s="496" t="s">
        <v>821</v>
      </c>
      <c r="O211" s="496" t="s">
        <v>821</v>
      </c>
      <c r="P211" s="496" t="s">
        <v>821</v>
      </c>
      <c r="Q211" s="496" t="s">
        <v>821</v>
      </c>
      <c r="R211" s="496" t="s">
        <v>821</v>
      </c>
      <c r="S211" s="497"/>
    </row>
    <row r="212" spans="1:19">
      <c r="A212" s="413"/>
      <c r="B212" s="413"/>
      <c r="C212" s="495" t="s">
        <v>3182</v>
      </c>
      <c r="D212" s="495" t="s">
        <v>3183</v>
      </c>
      <c r="E212" s="495" t="s">
        <v>619</v>
      </c>
      <c r="F212" s="495" t="s">
        <v>3184</v>
      </c>
      <c r="G212" s="496" t="s">
        <v>3185</v>
      </c>
      <c r="H212" s="496" t="s">
        <v>3186</v>
      </c>
      <c r="I212" s="496" t="s">
        <v>821</v>
      </c>
      <c r="J212" s="496" t="s">
        <v>821</v>
      </c>
      <c r="K212" s="496" t="s">
        <v>821</v>
      </c>
      <c r="L212" s="496" t="s">
        <v>821</v>
      </c>
      <c r="M212" s="496" t="s">
        <v>821</v>
      </c>
      <c r="N212" s="496" t="s">
        <v>821</v>
      </c>
      <c r="O212" s="496" t="s">
        <v>821</v>
      </c>
      <c r="P212" s="496" t="s">
        <v>821</v>
      </c>
      <c r="Q212" s="496" t="s">
        <v>821</v>
      </c>
      <c r="R212" s="496" t="s">
        <v>821</v>
      </c>
      <c r="S212" s="497"/>
    </row>
    <row r="213" spans="1:19">
      <c r="A213" s="413"/>
      <c r="B213" s="413"/>
      <c r="C213" s="413"/>
      <c r="D213" s="413"/>
      <c r="E213" s="413"/>
      <c r="F213" s="413"/>
      <c r="G213" s="413"/>
      <c r="H213" s="413"/>
      <c r="I213" s="413"/>
      <c r="J213" s="413"/>
      <c r="K213" s="413"/>
      <c r="L213" s="413"/>
      <c r="M213" s="413"/>
      <c r="N213" s="413"/>
      <c r="O213" s="413"/>
      <c r="P213" s="413"/>
      <c r="Q213" s="413"/>
      <c r="R213" s="413"/>
      <c r="S213" s="413"/>
    </row>
    <row r="221" spans="1:19">
      <c r="D221" s="606" t="s">
        <v>907</v>
      </c>
      <c r="E221" s="606"/>
      <c r="F221" s="606"/>
      <c r="G221" s="606"/>
    </row>
    <row r="222" spans="1:19">
      <c r="D222" s="606" t="s">
        <v>908</v>
      </c>
      <c r="E222" s="606"/>
      <c r="F222" s="606"/>
      <c r="G222" s="606"/>
    </row>
    <row r="223" spans="1:19">
      <c r="D223" s="606" t="s">
        <v>909</v>
      </c>
      <c r="E223" s="606"/>
      <c r="F223" s="606"/>
      <c r="G223" s="606"/>
    </row>
    <row r="224" spans="1:19">
      <c r="D224"/>
      <c r="E224"/>
      <c r="F224"/>
      <c r="G224"/>
    </row>
    <row r="225" spans="4:7">
      <c r="D225"/>
      <c r="E225"/>
      <c r="F225"/>
      <c r="G225"/>
    </row>
    <row r="226" spans="4:7">
      <c r="D226"/>
      <c r="E226"/>
      <c r="F226"/>
      <c r="G226"/>
    </row>
    <row r="227" spans="4:7">
      <c r="D227"/>
      <c r="E227"/>
      <c r="F227"/>
      <c r="G227"/>
    </row>
    <row r="228" spans="4:7">
      <c r="D228"/>
      <c r="E228"/>
      <c r="F228"/>
      <c r="G228"/>
    </row>
    <row r="229" spans="4:7">
      <c r="D229"/>
      <c r="E229"/>
      <c r="F229"/>
      <c r="G229"/>
    </row>
    <row r="230" spans="4:7">
      <c r="D230" s="606" t="s">
        <v>3187</v>
      </c>
      <c r="E230" s="606"/>
      <c r="F230" s="606"/>
      <c r="G230" s="606"/>
    </row>
    <row r="231" spans="4:7">
      <c r="D231" s="606" t="s">
        <v>3188</v>
      </c>
      <c r="E231" s="606"/>
      <c r="F231" s="606"/>
      <c r="G231" s="606"/>
    </row>
    <row r="232" spans="4:7">
      <c r="D232" s="606" t="s">
        <v>3189</v>
      </c>
      <c r="E232" s="606"/>
      <c r="F232" s="606"/>
      <c r="G232" s="606"/>
    </row>
  </sheetData>
  <mergeCells count="11">
    <mergeCell ref="D222:G222"/>
    <mergeCell ref="D223:G223"/>
    <mergeCell ref="D230:G230"/>
    <mergeCell ref="D231:G231"/>
    <mergeCell ref="D232:G232"/>
    <mergeCell ref="D221:G221"/>
    <mergeCell ref="A1:B2"/>
    <mergeCell ref="C1:D1"/>
    <mergeCell ref="E1:F1"/>
    <mergeCell ref="C2:D2"/>
    <mergeCell ref="E2:G2"/>
  </mergeCells>
  <pageMargins left="0.511811024" right="0.511811024" top="0.78740157499999996" bottom="0.78740157499999996" header="0.31496062000000002" footer="0.3149606200000000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6E92F-7ECA-4653-80B5-46A865F4C15C}">
  <dimension ref="A1:Y675"/>
  <sheetViews>
    <sheetView topLeftCell="A648" zoomScale="120" zoomScaleNormal="120" workbookViewId="0">
      <selection activeCell="D664" sqref="D664:G675"/>
    </sheetView>
  </sheetViews>
  <sheetFormatPr defaultRowHeight="13.8"/>
  <cols>
    <col min="1" max="1" width="8.796875" style="379"/>
    <col min="2" max="2" width="8.796875" style="486"/>
    <col min="3" max="3" width="8.796875" style="379"/>
    <col min="4" max="4" width="56.296875" style="379" customWidth="1"/>
    <col min="5" max="7" width="8.796875" style="379"/>
    <col min="8" max="8" width="12.5" style="379" customWidth="1"/>
    <col min="9" max="16384" width="8.796875" style="379"/>
  </cols>
  <sheetData>
    <row r="1" spans="1:19" customFormat="1" ht="33" customHeight="1">
      <c r="A1" s="688" t="s">
        <v>790</v>
      </c>
      <c r="B1" s="688"/>
      <c r="C1" s="608" t="s">
        <v>789</v>
      </c>
      <c r="D1" s="608"/>
      <c r="E1" s="594" t="s">
        <v>792</v>
      </c>
      <c r="F1" s="594"/>
      <c r="G1" s="378" t="s">
        <v>793</v>
      </c>
      <c r="H1" s="306">
        <f>BDI!L33</f>
        <v>0.21655431160823602</v>
      </c>
    </row>
    <row r="2" spans="1:19" customFormat="1" ht="30.6" customHeight="1">
      <c r="A2" s="688"/>
      <c r="B2" s="688"/>
      <c r="C2" s="609" t="s">
        <v>791</v>
      </c>
      <c r="D2" s="609"/>
      <c r="E2" s="607" t="s">
        <v>803</v>
      </c>
      <c r="F2" s="607"/>
      <c r="G2" s="607"/>
      <c r="H2" s="338"/>
    </row>
    <row r="3" spans="1:19" customFormat="1" ht="66">
      <c r="B3" s="413"/>
      <c r="C3" s="434"/>
      <c r="D3" s="316"/>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9" ht="28.2">
      <c r="A4" s="500">
        <v>1</v>
      </c>
      <c r="B4" s="501">
        <v>90447</v>
      </c>
      <c r="C4" s="501" t="s">
        <v>18</v>
      </c>
      <c r="D4" s="502" t="s">
        <v>241</v>
      </c>
      <c r="E4" s="503" t="s">
        <v>112</v>
      </c>
      <c r="F4" s="503"/>
      <c r="G4" s="504" t="s">
        <v>604</v>
      </c>
      <c r="H4" s="505">
        <v>5.05</v>
      </c>
      <c r="I4" s="500"/>
      <c r="J4" s="500"/>
    </row>
    <row r="5" spans="1:19" ht="27.6">
      <c r="A5" s="475"/>
      <c r="B5" s="482"/>
      <c r="C5" s="428" t="s">
        <v>821</v>
      </c>
      <c r="D5" s="428" t="s">
        <v>821</v>
      </c>
      <c r="E5" s="428" t="s">
        <v>821</v>
      </c>
      <c r="F5" s="428" t="s">
        <v>821</v>
      </c>
      <c r="G5" s="428" t="s">
        <v>821</v>
      </c>
      <c r="H5" s="428" t="s">
        <v>821</v>
      </c>
      <c r="I5" s="428" t="s">
        <v>2049</v>
      </c>
      <c r="J5" s="428" t="s">
        <v>2050</v>
      </c>
      <c r="K5" s="428" t="s">
        <v>2051</v>
      </c>
      <c r="L5" s="428" t="s">
        <v>2052</v>
      </c>
      <c r="M5" s="428" t="s">
        <v>942</v>
      </c>
      <c r="N5" s="428" t="s">
        <v>943</v>
      </c>
      <c r="O5" s="428" t="s">
        <v>942</v>
      </c>
      <c r="P5" s="428" t="s">
        <v>943</v>
      </c>
      <c r="Q5" s="428" t="s">
        <v>942</v>
      </c>
      <c r="R5" s="428" t="s">
        <v>943</v>
      </c>
      <c r="S5" s="431">
        <v>0</v>
      </c>
    </row>
    <row r="6" spans="1:19" ht="27.6">
      <c r="A6" s="475"/>
      <c r="B6" s="482"/>
      <c r="C6" s="428" t="s">
        <v>661</v>
      </c>
      <c r="D6" s="428" t="s">
        <v>662</v>
      </c>
      <c r="E6" s="428" t="s">
        <v>619</v>
      </c>
      <c r="F6" s="428" t="s">
        <v>1093</v>
      </c>
      <c r="G6" s="428" t="s">
        <v>1950</v>
      </c>
      <c r="H6" s="428" t="s">
        <v>2028</v>
      </c>
      <c r="I6" s="428" t="s">
        <v>821</v>
      </c>
      <c r="J6" s="428" t="s">
        <v>821</v>
      </c>
      <c r="K6" s="428" t="s">
        <v>821</v>
      </c>
      <c r="L6" s="428" t="s">
        <v>821</v>
      </c>
      <c r="M6" s="428" t="s">
        <v>821</v>
      </c>
      <c r="N6" s="428" t="s">
        <v>821</v>
      </c>
      <c r="O6" s="428" t="s">
        <v>821</v>
      </c>
      <c r="P6" s="428" t="s">
        <v>821</v>
      </c>
      <c r="Q6" s="428" t="s">
        <v>821</v>
      </c>
      <c r="R6" s="428" t="s">
        <v>821</v>
      </c>
      <c r="S6" s="431"/>
    </row>
    <row r="7" spans="1:19" ht="27.6">
      <c r="A7" s="475"/>
      <c r="B7" s="482"/>
      <c r="C7" s="428" t="s">
        <v>659</v>
      </c>
      <c r="D7" s="428" t="s">
        <v>660</v>
      </c>
      <c r="E7" s="428" t="s">
        <v>619</v>
      </c>
      <c r="F7" s="428" t="s">
        <v>2053</v>
      </c>
      <c r="G7" s="428" t="s">
        <v>1952</v>
      </c>
      <c r="H7" s="428" t="s">
        <v>2054</v>
      </c>
      <c r="I7" s="428" t="s">
        <v>821</v>
      </c>
      <c r="J7" s="428" t="s">
        <v>821</v>
      </c>
      <c r="K7" s="428" t="s">
        <v>821</v>
      </c>
      <c r="L7" s="428" t="s">
        <v>821</v>
      </c>
      <c r="M7" s="428" t="s">
        <v>821</v>
      </c>
      <c r="N7" s="428" t="s">
        <v>821</v>
      </c>
      <c r="O7" s="428" t="s">
        <v>821</v>
      </c>
      <c r="P7" s="428" t="s">
        <v>821</v>
      </c>
      <c r="Q7" s="428" t="s">
        <v>821</v>
      </c>
      <c r="R7" s="428" t="s">
        <v>821</v>
      </c>
      <c r="S7" s="431"/>
    </row>
    <row r="8" spans="1:19">
      <c r="A8" s="475"/>
      <c r="B8" s="482"/>
      <c r="C8" s="475"/>
      <c r="D8" s="475"/>
      <c r="E8" s="475"/>
      <c r="F8" s="475"/>
      <c r="G8" s="475"/>
      <c r="H8" s="475"/>
      <c r="I8" s="475"/>
      <c r="J8" s="475"/>
    </row>
    <row r="9" spans="1:19">
      <c r="A9" s="475"/>
      <c r="B9" s="482"/>
      <c r="C9" s="475"/>
      <c r="D9" s="475"/>
      <c r="E9" s="475"/>
      <c r="F9" s="475"/>
      <c r="G9" s="475"/>
      <c r="H9" s="475"/>
      <c r="I9" s="475"/>
      <c r="J9" s="475"/>
    </row>
    <row r="10" spans="1:19">
      <c r="A10" s="475"/>
      <c r="B10" s="482"/>
      <c r="C10" s="475"/>
      <c r="D10" s="475"/>
      <c r="E10" s="475"/>
      <c r="F10" s="475"/>
      <c r="G10" s="475"/>
      <c r="H10" s="475"/>
      <c r="I10" s="475"/>
      <c r="J10" s="475"/>
    </row>
    <row r="11" spans="1:19">
      <c r="A11" s="475"/>
      <c r="B11" s="482"/>
      <c r="C11" s="475"/>
      <c r="D11" s="475"/>
      <c r="E11" s="475"/>
      <c r="F11" s="475"/>
      <c r="G11" s="475"/>
      <c r="H11" s="475"/>
      <c r="I11" s="475"/>
      <c r="J11" s="475"/>
    </row>
    <row r="12" spans="1:19">
      <c r="A12" s="475"/>
      <c r="B12" s="482"/>
      <c r="C12" s="475"/>
      <c r="D12" s="475"/>
      <c r="E12" s="475"/>
      <c r="F12" s="475"/>
      <c r="G12" s="475"/>
      <c r="H12" s="475"/>
      <c r="I12" s="475"/>
      <c r="J12" s="475"/>
    </row>
    <row r="13" spans="1:19">
      <c r="A13" s="475"/>
      <c r="B13" s="482"/>
      <c r="C13" s="475"/>
      <c r="D13" s="475"/>
      <c r="E13" s="475"/>
      <c r="F13" s="475"/>
      <c r="G13" s="475"/>
      <c r="H13" s="475"/>
      <c r="I13" s="475"/>
      <c r="J13" s="475"/>
    </row>
    <row r="14" spans="1:19" ht="42">
      <c r="A14" s="500">
        <v>2</v>
      </c>
      <c r="B14" s="501">
        <v>86903</v>
      </c>
      <c r="C14" s="501" t="s">
        <v>18</v>
      </c>
      <c r="D14" s="502" t="s">
        <v>420</v>
      </c>
      <c r="E14" s="503" t="s">
        <v>31</v>
      </c>
      <c r="F14" s="503"/>
      <c r="G14" s="504" t="s">
        <v>604</v>
      </c>
      <c r="H14" s="505">
        <v>320.27</v>
      </c>
      <c r="I14" s="500"/>
      <c r="J14" s="500"/>
    </row>
    <row r="15" spans="1:19" ht="27.6">
      <c r="A15" s="475"/>
      <c r="B15" s="482"/>
      <c r="C15" s="428" t="s">
        <v>821</v>
      </c>
      <c r="D15" s="428" t="s">
        <v>821</v>
      </c>
      <c r="E15" s="428" t="s">
        <v>821</v>
      </c>
      <c r="F15" s="428" t="s">
        <v>821</v>
      </c>
      <c r="G15" s="428" t="s">
        <v>821</v>
      </c>
      <c r="H15" s="428" t="s">
        <v>821</v>
      </c>
      <c r="I15" s="428" t="s">
        <v>2540</v>
      </c>
      <c r="J15" s="428" t="s">
        <v>2541</v>
      </c>
      <c r="K15" s="428" t="s">
        <v>2542</v>
      </c>
      <c r="L15" s="428" t="s">
        <v>2543</v>
      </c>
      <c r="M15" s="428" t="s">
        <v>942</v>
      </c>
      <c r="N15" s="428" t="s">
        <v>943</v>
      </c>
      <c r="O15" s="428" t="s">
        <v>942</v>
      </c>
      <c r="P15" s="428" t="s">
        <v>943</v>
      </c>
      <c r="Q15" s="428" t="s">
        <v>942</v>
      </c>
      <c r="R15" s="428" t="s">
        <v>943</v>
      </c>
      <c r="S15" s="431">
        <v>0.31899</v>
      </c>
    </row>
    <row r="16" spans="1:19" ht="41.4">
      <c r="A16" s="475"/>
      <c r="B16" s="482"/>
      <c r="C16" s="428" t="s">
        <v>2544</v>
      </c>
      <c r="D16" s="428" t="s">
        <v>774</v>
      </c>
      <c r="E16" s="428" t="s">
        <v>775</v>
      </c>
      <c r="F16" s="428" t="s">
        <v>1440</v>
      </c>
      <c r="G16" s="428" t="s">
        <v>2545</v>
      </c>
      <c r="H16" s="428" t="s">
        <v>2546</v>
      </c>
      <c r="I16" s="428" t="s">
        <v>821</v>
      </c>
      <c r="J16" s="428" t="s">
        <v>821</v>
      </c>
      <c r="K16" s="428" t="s">
        <v>821</v>
      </c>
      <c r="L16" s="428" t="s">
        <v>821</v>
      </c>
      <c r="M16" s="428" t="s">
        <v>821</v>
      </c>
      <c r="N16" s="428" t="s">
        <v>821</v>
      </c>
      <c r="O16" s="428" t="s">
        <v>821</v>
      </c>
      <c r="P16" s="428" t="s">
        <v>821</v>
      </c>
      <c r="Q16" s="428" t="s">
        <v>821</v>
      </c>
      <c r="R16" s="428" t="s">
        <v>821</v>
      </c>
      <c r="S16" s="431"/>
    </row>
    <row r="17" spans="1:19" ht="27.6">
      <c r="A17" s="475"/>
      <c r="B17" s="482"/>
      <c r="C17" s="428" t="s">
        <v>2547</v>
      </c>
      <c r="D17" s="428" t="s">
        <v>2548</v>
      </c>
      <c r="E17" s="428" t="s">
        <v>775</v>
      </c>
      <c r="F17" s="428" t="s">
        <v>1061</v>
      </c>
      <c r="G17" s="428" t="s">
        <v>2549</v>
      </c>
      <c r="H17" s="428" t="s">
        <v>2549</v>
      </c>
      <c r="I17" s="428" t="s">
        <v>821</v>
      </c>
      <c r="J17" s="428" t="s">
        <v>821</v>
      </c>
      <c r="K17" s="428" t="s">
        <v>821</v>
      </c>
      <c r="L17" s="428" t="s">
        <v>821</v>
      </c>
      <c r="M17" s="428" t="s">
        <v>821</v>
      </c>
      <c r="N17" s="428" t="s">
        <v>821</v>
      </c>
      <c r="O17" s="428" t="s">
        <v>821</v>
      </c>
      <c r="P17" s="428" t="s">
        <v>821</v>
      </c>
      <c r="Q17" s="428" t="s">
        <v>821</v>
      </c>
      <c r="R17" s="428" t="s">
        <v>821</v>
      </c>
      <c r="S17" s="431"/>
    </row>
    <row r="18" spans="1:19" ht="27.6">
      <c r="A18" s="475"/>
      <c r="B18" s="482"/>
      <c r="C18" s="428" t="s">
        <v>1681</v>
      </c>
      <c r="D18" s="428" t="s">
        <v>776</v>
      </c>
      <c r="E18" s="428" t="s">
        <v>623</v>
      </c>
      <c r="F18" s="428" t="s">
        <v>2550</v>
      </c>
      <c r="G18" s="428" t="s">
        <v>1683</v>
      </c>
      <c r="H18" s="428" t="s">
        <v>2551</v>
      </c>
      <c r="I18" s="428" t="s">
        <v>821</v>
      </c>
      <c r="J18" s="428" t="s">
        <v>821</v>
      </c>
      <c r="K18" s="428" t="s">
        <v>821</v>
      </c>
      <c r="L18" s="428" t="s">
        <v>821</v>
      </c>
      <c r="M18" s="428" t="s">
        <v>821</v>
      </c>
      <c r="N18" s="428" t="s">
        <v>821</v>
      </c>
      <c r="O18" s="428" t="s">
        <v>821</v>
      </c>
      <c r="P18" s="428" t="s">
        <v>821</v>
      </c>
      <c r="Q18" s="428" t="s">
        <v>821</v>
      </c>
      <c r="R18" s="428" t="s">
        <v>821</v>
      </c>
      <c r="S18" s="431"/>
    </row>
    <row r="19" spans="1:19" ht="27.6">
      <c r="A19" s="475"/>
      <c r="B19" s="482"/>
      <c r="C19" s="428" t="s">
        <v>993</v>
      </c>
      <c r="D19" s="428" t="s">
        <v>773</v>
      </c>
      <c r="E19" s="428" t="s">
        <v>619</v>
      </c>
      <c r="F19" s="428" t="s">
        <v>2552</v>
      </c>
      <c r="G19" s="428" t="s">
        <v>995</v>
      </c>
      <c r="H19" s="428" t="s">
        <v>1188</v>
      </c>
      <c r="I19" s="428" t="s">
        <v>821</v>
      </c>
      <c r="J19" s="428" t="s">
        <v>821</v>
      </c>
      <c r="K19" s="428" t="s">
        <v>821</v>
      </c>
      <c r="L19" s="428" t="s">
        <v>821</v>
      </c>
      <c r="M19" s="428" t="s">
        <v>821</v>
      </c>
      <c r="N19" s="428" t="s">
        <v>821</v>
      </c>
      <c r="O19" s="428" t="s">
        <v>821</v>
      </c>
      <c r="P19" s="428" t="s">
        <v>821</v>
      </c>
      <c r="Q19" s="428" t="s">
        <v>821</v>
      </c>
      <c r="R19" s="428" t="s">
        <v>821</v>
      </c>
      <c r="S19" s="431"/>
    </row>
    <row r="20" spans="1:19" ht="27.6">
      <c r="A20" s="475"/>
      <c r="B20" s="482"/>
      <c r="C20" s="428" t="s">
        <v>740</v>
      </c>
      <c r="D20" s="428" t="s">
        <v>620</v>
      </c>
      <c r="E20" s="428" t="s">
        <v>619</v>
      </c>
      <c r="F20" s="428" t="s">
        <v>2553</v>
      </c>
      <c r="G20" s="428" t="s">
        <v>915</v>
      </c>
      <c r="H20" s="428" t="s">
        <v>2554</v>
      </c>
      <c r="I20" s="428" t="s">
        <v>821</v>
      </c>
      <c r="J20" s="428" t="s">
        <v>821</v>
      </c>
      <c r="K20" s="428" t="s">
        <v>821</v>
      </c>
      <c r="L20" s="428" t="s">
        <v>821</v>
      </c>
      <c r="M20" s="428" t="s">
        <v>821</v>
      </c>
      <c r="N20" s="428" t="s">
        <v>821</v>
      </c>
      <c r="O20" s="428" t="s">
        <v>821</v>
      </c>
      <c r="P20" s="428" t="s">
        <v>821</v>
      </c>
      <c r="Q20" s="428" t="s">
        <v>821</v>
      </c>
      <c r="R20" s="428" t="s">
        <v>821</v>
      </c>
      <c r="S20" s="431"/>
    </row>
    <row r="21" spans="1:19">
      <c r="A21" s="475"/>
      <c r="B21" s="482"/>
      <c r="C21" s="475"/>
      <c r="D21" s="475"/>
      <c r="E21" s="475"/>
      <c r="F21" s="475"/>
      <c r="G21" s="475"/>
      <c r="H21" s="475"/>
      <c r="I21" s="475"/>
      <c r="J21" s="475"/>
    </row>
    <row r="22" spans="1:19">
      <c r="A22" s="475"/>
      <c r="B22" s="482"/>
      <c r="C22" s="475"/>
      <c r="D22" s="475"/>
      <c r="E22" s="475"/>
      <c r="F22" s="475"/>
      <c r="G22" s="475"/>
      <c r="H22" s="475"/>
      <c r="I22" s="475"/>
      <c r="J22" s="475"/>
    </row>
    <row r="23" spans="1:19">
      <c r="A23" s="475"/>
      <c r="B23" s="482"/>
      <c r="C23" s="475"/>
      <c r="D23" s="475"/>
      <c r="E23" s="475"/>
      <c r="F23" s="475"/>
      <c r="G23" s="475"/>
      <c r="H23" s="475"/>
      <c r="I23" s="475"/>
      <c r="J23" s="475"/>
    </row>
    <row r="24" spans="1:19" ht="42">
      <c r="A24" s="500">
        <v>3</v>
      </c>
      <c r="B24" s="501">
        <v>86906</v>
      </c>
      <c r="C24" s="501" t="s">
        <v>18</v>
      </c>
      <c r="D24" s="502" t="s">
        <v>425</v>
      </c>
      <c r="E24" s="503" t="s">
        <v>31</v>
      </c>
      <c r="F24" s="503"/>
      <c r="G24" s="504" t="s">
        <v>604</v>
      </c>
      <c r="H24" s="505">
        <v>72.37</v>
      </c>
      <c r="I24" s="500"/>
      <c r="J24" s="500"/>
    </row>
    <row r="25" spans="1:19" ht="27.6">
      <c r="A25" s="475"/>
      <c r="B25" s="482"/>
      <c r="C25" s="428" t="s">
        <v>821</v>
      </c>
      <c r="D25" s="428" t="s">
        <v>821</v>
      </c>
      <c r="E25" s="428" t="s">
        <v>821</v>
      </c>
      <c r="F25" s="428" t="s">
        <v>821</v>
      </c>
      <c r="G25" s="428" t="s">
        <v>821</v>
      </c>
      <c r="H25" s="428" t="s">
        <v>821</v>
      </c>
      <c r="I25" s="428" t="s">
        <v>975</v>
      </c>
      <c r="J25" s="428" t="s">
        <v>2555</v>
      </c>
      <c r="K25" s="428" t="s">
        <v>2556</v>
      </c>
      <c r="L25" s="428" t="s">
        <v>2557</v>
      </c>
      <c r="M25" s="428" t="s">
        <v>942</v>
      </c>
      <c r="N25" s="428" t="s">
        <v>943</v>
      </c>
      <c r="O25" s="428" t="s">
        <v>942</v>
      </c>
      <c r="P25" s="428" t="s">
        <v>943</v>
      </c>
      <c r="Q25" s="428" t="s">
        <v>942</v>
      </c>
      <c r="R25" s="428" t="s">
        <v>943</v>
      </c>
      <c r="S25" s="431">
        <v>0</v>
      </c>
    </row>
    <row r="26" spans="1:19" ht="27.6">
      <c r="A26" s="475"/>
      <c r="B26" s="482"/>
      <c r="C26" s="428" t="s">
        <v>2558</v>
      </c>
      <c r="D26" s="428" t="s">
        <v>2559</v>
      </c>
      <c r="E26" s="428" t="s">
        <v>775</v>
      </c>
      <c r="F26" s="428" t="s">
        <v>2364</v>
      </c>
      <c r="G26" s="428" t="s">
        <v>2560</v>
      </c>
      <c r="H26" s="428" t="s">
        <v>2561</v>
      </c>
      <c r="I26" s="428" t="s">
        <v>821</v>
      </c>
      <c r="J26" s="428" t="s">
        <v>821</v>
      </c>
      <c r="K26" s="428" t="s">
        <v>821</v>
      </c>
      <c r="L26" s="428" t="s">
        <v>821</v>
      </c>
      <c r="M26" s="428" t="s">
        <v>821</v>
      </c>
      <c r="N26" s="428" t="s">
        <v>821</v>
      </c>
      <c r="O26" s="428" t="s">
        <v>821</v>
      </c>
      <c r="P26" s="428" t="s">
        <v>821</v>
      </c>
      <c r="Q26" s="428" t="s">
        <v>821</v>
      </c>
      <c r="R26" s="428" t="s">
        <v>821</v>
      </c>
      <c r="S26" s="431"/>
    </row>
    <row r="27" spans="1:19" ht="41.4">
      <c r="A27" s="475"/>
      <c r="B27" s="482"/>
      <c r="C27" s="428" t="s">
        <v>2562</v>
      </c>
      <c r="D27" s="428" t="s">
        <v>2563</v>
      </c>
      <c r="E27" s="428" t="s">
        <v>775</v>
      </c>
      <c r="F27" s="428" t="s">
        <v>1061</v>
      </c>
      <c r="G27" s="428" t="s">
        <v>2564</v>
      </c>
      <c r="H27" s="428" t="s">
        <v>2564</v>
      </c>
      <c r="I27" s="428" t="s">
        <v>821</v>
      </c>
      <c r="J27" s="428" t="s">
        <v>821</v>
      </c>
      <c r="K27" s="428" t="s">
        <v>821</v>
      </c>
      <c r="L27" s="428" t="s">
        <v>821</v>
      </c>
      <c r="M27" s="428" t="s">
        <v>821</v>
      </c>
      <c r="N27" s="428" t="s">
        <v>821</v>
      </c>
      <c r="O27" s="428" t="s">
        <v>821</v>
      </c>
      <c r="P27" s="428" t="s">
        <v>821</v>
      </c>
      <c r="Q27" s="428" t="s">
        <v>821</v>
      </c>
      <c r="R27" s="428" t="s">
        <v>821</v>
      </c>
      <c r="S27" s="431"/>
    </row>
    <row r="28" spans="1:19" ht="27.6">
      <c r="A28" s="475"/>
      <c r="B28" s="482"/>
      <c r="C28" s="428" t="s">
        <v>993</v>
      </c>
      <c r="D28" s="428" t="s">
        <v>773</v>
      </c>
      <c r="E28" s="428" t="s">
        <v>619</v>
      </c>
      <c r="F28" s="428" t="s">
        <v>2565</v>
      </c>
      <c r="G28" s="428" t="s">
        <v>995</v>
      </c>
      <c r="H28" s="428" t="s">
        <v>2011</v>
      </c>
      <c r="I28" s="428" t="s">
        <v>821</v>
      </c>
      <c r="J28" s="428" t="s">
        <v>821</v>
      </c>
      <c r="K28" s="428" t="s">
        <v>821</v>
      </c>
      <c r="L28" s="428" t="s">
        <v>821</v>
      </c>
      <c r="M28" s="428" t="s">
        <v>821</v>
      </c>
      <c r="N28" s="428" t="s">
        <v>821</v>
      </c>
      <c r="O28" s="428" t="s">
        <v>821</v>
      </c>
      <c r="P28" s="428" t="s">
        <v>821</v>
      </c>
      <c r="Q28" s="428" t="s">
        <v>821</v>
      </c>
      <c r="R28" s="428" t="s">
        <v>821</v>
      </c>
      <c r="S28" s="431"/>
    </row>
    <row r="29" spans="1:19" ht="27.6">
      <c r="A29" s="475"/>
      <c r="B29" s="482"/>
      <c r="C29" s="428" t="s">
        <v>740</v>
      </c>
      <c r="D29" s="428" t="s">
        <v>620</v>
      </c>
      <c r="E29" s="428" t="s">
        <v>619</v>
      </c>
      <c r="F29" s="428" t="s">
        <v>2566</v>
      </c>
      <c r="G29" s="428" t="s">
        <v>915</v>
      </c>
      <c r="H29" s="428" t="s">
        <v>2089</v>
      </c>
      <c r="I29" s="428" t="s">
        <v>821</v>
      </c>
      <c r="J29" s="428" t="s">
        <v>821</v>
      </c>
      <c r="K29" s="428" t="s">
        <v>821</v>
      </c>
      <c r="L29" s="428" t="s">
        <v>821</v>
      </c>
      <c r="M29" s="428" t="s">
        <v>821</v>
      </c>
      <c r="N29" s="428" t="s">
        <v>821</v>
      </c>
      <c r="O29" s="428" t="s">
        <v>821</v>
      </c>
      <c r="P29" s="428" t="s">
        <v>821</v>
      </c>
      <c r="Q29" s="428" t="s">
        <v>821</v>
      </c>
      <c r="R29" s="428" t="s">
        <v>821</v>
      </c>
      <c r="S29" s="431"/>
    </row>
    <row r="30" spans="1:19" ht="42">
      <c r="A30" s="500">
        <v>9</v>
      </c>
      <c r="B30" s="501">
        <v>96662</v>
      </c>
      <c r="C30" s="501" t="s">
        <v>18</v>
      </c>
      <c r="D30" s="502" t="s">
        <v>427</v>
      </c>
      <c r="E30" s="503" t="s">
        <v>31</v>
      </c>
      <c r="F30" s="503"/>
      <c r="G30" s="504" t="s">
        <v>604</v>
      </c>
      <c r="H30" s="505">
        <v>125.67</v>
      </c>
      <c r="I30" s="500"/>
      <c r="J30" s="500"/>
    </row>
    <row r="31" spans="1:19" ht="27.6">
      <c r="A31" s="475"/>
      <c r="B31" s="482"/>
      <c r="C31" s="428" t="s">
        <v>821</v>
      </c>
      <c r="D31" s="428" t="s">
        <v>821</v>
      </c>
      <c r="E31" s="428" t="s">
        <v>821</v>
      </c>
      <c r="F31" s="428" t="s">
        <v>821</v>
      </c>
      <c r="G31" s="428" t="s">
        <v>821</v>
      </c>
      <c r="H31" s="428" t="s">
        <v>821</v>
      </c>
      <c r="I31" s="428" t="s">
        <v>1009</v>
      </c>
      <c r="J31" s="428" t="s">
        <v>2567</v>
      </c>
      <c r="K31" s="428" t="s">
        <v>2568</v>
      </c>
      <c r="L31" s="428" t="s">
        <v>2569</v>
      </c>
      <c r="M31" s="428" t="s">
        <v>942</v>
      </c>
      <c r="N31" s="428" t="s">
        <v>943</v>
      </c>
      <c r="O31" s="428" t="s">
        <v>942</v>
      </c>
      <c r="P31" s="428" t="s">
        <v>943</v>
      </c>
      <c r="Q31" s="428" t="s">
        <v>1437</v>
      </c>
      <c r="R31" s="428" t="s">
        <v>2570</v>
      </c>
      <c r="S31" s="431">
        <v>0.57723999999999998</v>
      </c>
    </row>
    <row r="32" spans="1:19" ht="27.6">
      <c r="A32" s="475"/>
      <c r="B32" s="482"/>
      <c r="C32" s="428" t="s">
        <v>2571</v>
      </c>
      <c r="D32" s="428" t="s">
        <v>2572</v>
      </c>
      <c r="E32" s="428" t="s">
        <v>775</v>
      </c>
      <c r="F32" s="428" t="s">
        <v>1061</v>
      </c>
      <c r="G32" s="428" t="s">
        <v>2384</v>
      </c>
      <c r="H32" s="428" t="s">
        <v>2384</v>
      </c>
      <c r="I32" s="428" t="s">
        <v>821</v>
      </c>
      <c r="J32" s="428" t="s">
        <v>821</v>
      </c>
      <c r="K32" s="428" t="s">
        <v>821</v>
      </c>
      <c r="L32" s="428" t="s">
        <v>821</v>
      </c>
      <c r="M32" s="428" t="s">
        <v>821</v>
      </c>
      <c r="N32" s="428" t="s">
        <v>821</v>
      </c>
      <c r="O32" s="428" t="s">
        <v>821</v>
      </c>
      <c r="P32" s="428" t="s">
        <v>821</v>
      </c>
      <c r="Q32" s="428" t="s">
        <v>821</v>
      </c>
      <c r="R32" s="428" t="s">
        <v>821</v>
      </c>
      <c r="S32" s="431"/>
    </row>
    <row r="33" spans="1:19" ht="27.6">
      <c r="A33" s="475"/>
      <c r="B33" s="482"/>
      <c r="C33" s="428" t="s">
        <v>2043</v>
      </c>
      <c r="D33" s="428" t="s">
        <v>2044</v>
      </c>
      <c r="E33" s="428" t="s">
        <v>619</v>
      </c>
      <c r="F33" s="428" t="s">
        <v>2573</v>
      </c>
      <c r="G33" s="428" t="s">
        <v>2046</v>
      </c>
      <c r="H33" s="428" t="s">
        <v>1599</v>
      </c>
      <c r="I33" s="428" t="s">
        <v>821</v>
      </c>
      <c r="J33" s="428" t="s">
        <v>821</v>
      </c>
      <c r="K33" s="428" t="s">
        <v>821</v>
      </c>
      <c r="L33" s="428" t="s">
        <v>821</v>
      </c>
      <c r="M33" s="428" t="s">
        <v>821</v>
      </c>
      <c r="N33" s="428" t="s">
        <v>821</v>
      </c>
      <c r="O33" s="428" t="s">
        <v>821</v>
      </c>
      <c r="P33" s="428" t="s">
        <v>821</v>
      </c>
      <c r="Q33" s="428" t="s">
        <v>821</v>
      </c>
      <c r="R33" s="428" t="s">
        <v>821</v>
      </c>
      <c r="S33" s="431"/>
    </row>
    <row r="34" spans="1:19" ht="27.6">
      <c r="A34" s="475"/>
      <c r="B34" s="482"/>
      <c r="C34" s="428" t="s">
        <v>993</v>
      </c>
      <c r="D34" s="428" t="s">
        <v>773</v>
      </c>
      <c r="E34" s="428" t="s">
        <v>619</v>
      </c>
      <c r="F34" s="428" t="s">
        <v>2573</v>
      </c>
      <c r="G34" s="428" t="s">
        <v>995</v>
      </c>
      <c r="H34" s="428" t="s">
        <v>988</v>
      </c>
      <c r="I34" s="428" t="s">
        <v>821</v>
      </c>
      <c r="J34" s="428" t="s">
        <v>821</v>
      </c>
      <c r="K34" s="428" t="s">
        <v>821</v>
      </c>
      <c r="L34" s="428" t="s">
        <v>821</v>
      </c>
      <c r="M34" s="428" t="s">
        <v>821</v>
      </c>
      <c r="N34" s="428" t="s">
        <v>821</v>
      </c>
      <c r="O34" s="428" t="s">
        <v>821</v>
      </c>
      <c r="P34" s="428" t="s">
        <v>821</v>
      </c>
      <c r="Q34" s="428" t="s">
        <v>821</v>
      </c>
      <c r="R34" s="428" t="s">
        <v>821</v>
      </c>
      <c r="S34" s="431"/>
    </row>
    <row r="35" spans="1:19" ht="41.4">
      <c r="A35" s="475"/>
      <c r="B35" s="482"/>
      <c r="C35" s="428" t="s">
        <v>2574</v>
      </c>
      <c r="D35" s="428" t="s">
        <v>2575</v>
      </c>
      <c r="E35" s="428" t="s">
        <v>1105</v>
      </c>
      <c r="F35" s="428" t="s">
        <v>2576</v>
      </c>
      <c r="G35" s="428" t="s">
        <v>2202</v>
      </c>
      <c r="H35" s="428" t="s">
        <v>1607</v>
      </c>
      <c r="I35" s="428" t="s">
        <v>821</v>
      </c>
      <c r="J35" s="428" t="s">
        <v>821</v>
      </c>
      <c r="K35" s="428" t="s">
        <v>821</v>
      </c>
      <c r="L35" s="428" t="s">
        <v>821</v>
      </c>
      <c r="M35" s="428" t="s">
        <v>821</v>
      </c>
      <c r="N35" s="428" t="s">
        <v>821</v>
      </c>
      <c r="O35" s="428" t="s">
        <v>821</v>
      </c>
      <c r="P35" s="428" t="s">
        <v>821</v>
      </c>
      <c r="Q35" s="428" t="s">
        <v>821</v>
      </c>
      <c r="R35" s="428" t="s">
        <v>821</v>
      </c>
      <c r="S35" s="431"/>
    </row>
    <row r="36" spans="1:19" ht="28.2">
      <c r="A36" s="500">
        <v>15</v>
      </c>
      <c r="B36" s="501">
        <v>89413</v>
      </c>
      <c r="C36" s="501" t="s">
        <v>18</v>
      </c>
      <c r="D36" s="502" t="s">
        <v>429</v>
      </c>
      <c r="E36" s="503" t="s">
        <v>31</v>
      </c>
      <c r="F36" s="503"/>
      <c r="G36" s="504" t="s">
        <v>604</v>
      </c>
      <c r="H36" s="505">
        <v>248.22</v>
      </c>
      <c r="I36" s="500"/>
      <c r="J36" s="500"/>
    </row>
    <row r="37" spans="1:19" ht="27.6">
      <c r="A37" s="475"/>
      <c r="B37" s="482"/>
      <c r="C37" s="428" t="s">
        <v>821</v>
      </c>
      <c r="D37" s="428" t="s">
        <v>821</v>
      </c>
      <c r="E37" s="428" t="s">
        <v>821</v>
      </c>
      <c r="F37" s="428" t="s">
        <v>821</v>
      </c>
      <c r="G37" s="428" t="s">
        <v>821</v>
      </c>
      <c r="H37" s="428" t="s">
        <v>821</v>
      </c>
      <c r="I37" s="428" t="s">
        <v>2577</v>
      </c>
      <c r="J37" s="428" t="s">
        <v>2578</v>
      </c>
      <c r="K37" s="428" t="s">
        <v>2579</v>
      </c>
      <c r="L37" s="428" t="s">
        <v>2580</v>
      </c>
      <c r="M37" s="428" t="s">
        <v>942</v>
      </c>
      <c r="N37" s="428" t="s">
        <v>943</v>
      </c>
      <c r="O37" s="428" t="s">
        <v>942</v>
      </c>
      <c r="P37" s="428" t="s">
        <v>943</v>
      </c>
      <c r="Q37" s="428" t="s">
        <v>942</v>
      </c>
      <c r="R37" s="428" t="s">
        <v>943</v>
      </c>
      <c r="S37" s="431">
        <v>0</v>
      </c>
    </row>
    <row r="38" spans="1:19" ht="27.6">
      <c r="A38" s="475"/>
      <c r="B38" s="482"/>
      <c r="C38" s="428" t="s">
        <v>2429</v>
      </c>
      <c r="D38" s="428" t="s">
        <v>2430</v>
      </c>
      <c r="E38" s="428" t="s">
        <v>775</v>
      </c>
      <c r="F38" s="428" t="s">
        <v>2581</v>
      </c>
      <c r="G38" s="428" t="s">
        <v>2432</v>
      </c>
      <c r="H38" s="428" t="s">
        <v>1890</v>
      </c>
      <c r="I38" s="428" t="s">
        <v>821</v>
      </c>
      <c r="J38" s="428" t="s">
        <v>821</v>
      </c>
      <c r="K38" s="428" t="s">
        <v>821</v>
      </c>
      <c r="L38" s="428" t="s">
        <v>821</v>
      </c>
      <c r="M38" s="428" t="s">
        <v>821</v>
      </c>
      <c r="N38" s="428" t="s">
        <v>821</v>
      </c>
      <c r="O38" s="428" t="s">
        <v>821</v>
      </c>
      <c r="P38" s="428" t="s">
        <v>821</v>
      </c>
      <c r="Q38" s="428" t="s">
        <v>821</v>
      </c>
      <c r="R38" s="428" t="s">
        <v>821</v>
      </c>
      <c r="S38" s="431"/>
    </row>
    <row r="39" spans="1:19" ht="27.6">
      <c r="A39" s="475"/>
      <c r="B39" s="482"/>
      <c r="C39" s="428" t="s">
        <v>2582</v>
      </c>
      <c r="D39" s="428" t="s">
        <v>2583</v>
      </c>
      <c r="E39" s="428" t="s">
        <v>775</v>
      </c>
      <c r="F39" s="428" t="s">
        <v>1061</v>
      </c>
      <c r="G39" s="428" t="s">
        <v>2002</v>
      </c>
      <c r="H39" s="428" t="s">
        <v>2002</v>
      </c>
      <c r="I39" s="428" t="s">
        <v>821</v>
      </c>
      <c r="J39" s="428" t="s">
        <v>821</v>
      </c>
      <c r="K39" s="428" t="s">
        <v>821</v>
      </c>
      <c r="L39" s="428" t="s">
        <v>821</v>
      </c>
      <c r="M39" s="428" t="s">
        <v>821</v>
      </c>
      <c r="N39" s="428" t="s">
        <v>821</v>
      </c>
      <c r="O39" s="428" t="s">
        <v>821</v>
      </c>
      <c r="P39" s="428" t="s">
        <v>821</v>
      </c>
      <c r="Q39" s="428" t="s">
        <v>821</v>
      </c>
      <c r="R39" s="428" t="s">
        <v>821</v>
      </c>
      <c r="S39" s="431"/>
    </row>
    <row r="40" spans="1:19" ht="27.6">
      <c r="A40" s="475"/>
      <c r="B40" s="482"/>
      <c r="C40" s="428" t="s">
        <v>2437</v>
      </c>
      <c r="D40" s="428" t="s">
        <v>2438</v>
      </c>
      <c r="E40" s="428" t="s">
        <v>775</v>
      </c>
      <c r="F40" s="428" t="s">
        <v>2584</v>
      </c>
      <c r="G40" s="428" t="s">
        <v>2439</v>
      </c>
      <c r="H40" s="428" t="s">
        <v>2585</v>
      </c>
      <c r="I40" s="428" t="s">
        <v>821</v>
      </c>
      <c r="J40" s="428" t="s">
        <v>821</v>
      </c>
      <c r="K40" s="428" t="s">
        <v>821</v>
      </c>
      <c r="L40" s="428" t="s">
        <v>821</v>
      </c>
      <c r="M40" s="428" t="s">
        <v>821</v>
      </c>
      <c r="N40" s="428" t="s">
        <v>821</v>
      </c>
      <c r="O40" s="428" t="s">
        <v>821</v>
      </c>
      <c r="P40" s="428" t="s">
        <v>821</v>
      </c>
      <c r="Q40" s="428" t="s">
        <v>821</v>
      </c>
      <c r="R40" s="428" t="s">
        <v>821</v>
      </c>
      <c r="S40" s="431"/>
    </row>
    <row r="41" spans="1:19" ht="27.6">
      <c r="A41" s="475"/>
      <c r="B41" s="482"/>
      <c r="C41" s="428" t="s">
        <v>2440</v>
      </c>
      <c r="D41" s="428" t="s">
        <v>2441</v>
      </c>
      <c r="E41" s="428" t="s">
        <v>775</v>
      </c>
      <c r="F41" s="428" t="s">
        <v>2586</v>
      </c>
      <c r="G41" s="428" t="s">
        <v>1297</v>
      </c>
      <c r="H41" s="428" t="s">
        <v>2561</v>
      </c>
      <c r="I41" s="428" t="s">
        <v>821</v>
      </c>
      <c r="J41" s="428" t="s">
        <v>821</v>
      </c>
      <c r="K41" s="428" t="s">
        <v>821</v>
      </c>
      <c r="L41" s="428" t="s">
        <v>821</v>
      </c>
      <c r="M41" s="428" t="s">
        <v>821</v>
      </c>
      <c r="N41" s="428" t="s">
        <v>821</v>
      </c>
      <c r="O41" s="428" t="s">
        <v>821</v>
      </c>
      <c r="P41" s="428" t="s">
        <v>821</v>
      </c>
      <c r="Q41" s="428" t="s">
        <v>821</v>
      </c>
      <c r="R41" s="428" t="s">
        <v>821</v>
      </c>
      <c r="S41" s="431"/>
    </row>
    <row r="42" spans="1:19" ht="27.6">
      <c r="A42" s="475"/>
      <c r="B42" s="482"/>
      <c r="C42" s="428" t="s">
        <v>2043</v>
      </c>
      <c r="D42" s="428" t="s">
        <v>2044</v>
      </c>
      <c r="E42" s="428" t="s">
        <v>619</v>
      </c>
      <c r="F42" s="428" t="s">
        <v>2587</v>
      </c>
      <c r="G42" s="428" t="s">
        <v>2046</v>
      </c>
      <c r="H42" s="428" t="s">
        <v>2588</v>
      </c>
      <c r="I42" s="428" t="s">
        <v>821</v>
      </c>
      <c r="J42" s="428" t="s">
        <v>821</v>
      </c>
      <c r="K42" s="428" t="s">
        <v>821</v>
      </c>
      <c r="L42" s="428" t="s">
        <v>821</v>
      </c>
      <c r="M42" s="428" t="s">
        <v>821</v>
      </c>
      <c r="N42" s="428" t="s">
        <v>821</v>
      </c>
      <c r="O42" s="428" t="s">
        <v>821</v>
      </c>
      <c r="P42" s="428" t="s">
        <v>821</v>
      </c>
      <c r="Q42" s="428" t="s">
        <v>821</v>
      </c>
      <c r="R42" s="428" t="s">
        <v>821</v>
      </c>
      <c r="S42" s="431"/>
    </row>
    <row r="43" spans="1:19" ht="27.6">
      <c r="A43" s="475"/>
      <c r="B43" s="482"/>
      <c r="C43" s="428" t="s">
        <v>993</v>
      </c>
      <c r="D43" s="428" t="s">
        <v>773</v>
      </c>
      <c r="E43" s="428" t="s">
        <v>619</v>
      </c>
      <c r="F43" s="428" t="s">
        <v>2587</v>
      </c>
      <c r="G43" s="428" t="s">
        <v>995</v>
      </c>
      <c r="H43" s="428" t="s">
        <v>2589</v>
      </c>
      <c r="I43" s="428" t="s">
        <v>821</v>
      </c>
      <c r="J43" s="428" t="s">
        <v>821</v>
      </c>
      <c r="K43" s="428" t="s">
        <v>821</v>
      </c>
      <c r="L43" s="428" t="s">
        <v>821</v>
      </c>
      <c r="M43" s="428" t="s">
        <v>821</v>
      </c>
      <c r="N43" s="428" t="s">
        <v>821</v>
      </c>
      <c r="O43" s="428" t="s">
        <v>821</v>
      </c>
      <c r="P43" s="428" t="s">
        <v>821</v>
      </c>
      <c r="Q43" s="428" t="s">
        <v>821</v>
      </c>
      <c r="R43" s="428" t="s">
        <v>821</v>
      </c>
      <c r="S43" s="431"/>
    </row>
    <row r="44" spans="1:19" ht="42">
      <c r="A44" s="500">
        <v>23</v>
      </c>
      <c r="B44" s="501">
        <v>94690</v>
      </c>
      <c r="C44" s="501" t="s">
        <v>18</v>
      </c>
      <c r="D44" s="502" t="s">
        <v>431</v>
      </c>
      <c r="E44" s="503" t="s">
        <v>31</v>
      </c>
      <c r="F44" s="503"/>
      <c r="G44" s="504" t="s">
        <v>604</v>
      </c>
      <c r="H44" s="505">
        <v>94.93</v>
      </c>
      <c r="I44" s="500"/>
      <c r="J44" s="500"/>
    </row>
    <row r="45" spans="1:19" ht="27.6">
      <c r="A45" s="475"/>
      <c r="B45" s="482"/>
      <c r="C45" s="428" t="s">
        <v>821</v>
      </c>
      <c r="D45" s="428" t="s">
        <v>821</v>
      </c>
      <c r="E45" s="428" t="s">
        <v>821</v>
      </c>
      <c r="F45" s="428" t="s">
        <v>821</v>
      </c>
      <c r="G45" s="428" t="s">
        <v>821</v>
      </c>
      <c r="H45" s="428" t="s">
        <v>821</v>
      </c>
      <c r="I45" s="428" t="s">
        <v>2560</v>
      </c>
      <c r="J45" s="428" t="s">
        <v>2590</v>
      </c>
      <c r="K45" s="428" t="s">
        <v>2591</v>
      </c>
      <c r="L45" s="428" t="s">
        <v>2592</v>
      </c>
      <c r="M45" s="428" t="s">
        <v>942</v>
      </c>
      <c r="N45" s="428" t="s">
        <v>943</v>
      </c>
      <c r="O45" s="428" t="s">
        <v>942</v>
      </c>
      <c r="P45" s="428" t="s">
        <v>943</v>
      </c>
      <c r="Q45" s="428" t="s">
        <v>942</v>
      </c>
      <c r="R45" s="428" t="s">
        <v>943</v>
      </c>
      <c r="S45" s="431">
        <v>0</v>
      </c>
    </row>
    <row r="46" spans="1:19" ht="27.6">
      <c r="A46" s="475"/>
      <c r="B46" s="482"/>
      <c r="C46" s="428" t="s">
        <v>2593</v>
      </c>
      <c r="D46" s="428" t="s">
        <v>2594</v>
      </c>
      <c r="E46" s="428" t="s">
        <v>775</v>
      </c>
      <c r="F46" s="428" t="s">
        <v>1061</v>
      </c>
      <c r="G46" s="428" t="s">
        <v>2595</v>
      </c>
      <c r="H46" s="428" t="s">
        <v>2595</v>
      </c>
      <c r="I46" s="428" t="s">
        <v>821</v>
      </c>
      <c r="J46" s="428" t="s">
        <v>821</v>
      </c>
      <c r="K46" s="428" t="s">
        <v>821</v>
      </c>
      <c r="L46" s="428" t="s">
        <v>821</v>
      </c>
      <c r="M46" s="428" t="s">
        <v>821</v>
      </c>
      <c r="N46" s="428" t="s">
        <v>821</v>
      </c>
      <c r="O46" s="428" t="s">
        <v>821</v>
      </c>
      <c r="P46" s="428" t="s">
        <v>821</v>
      </c>
      <c r="Q46" s="428" t="s">
        <v>821</v>
      </c>
      <c r="R46" s="428" t="s">
        <v>821</v>
      </c>
      <c r="S46" s="431"/>
    </row>
    <row r="47" spans="1:19" ht="27.6">
      <c r="A47" s="475"/>
      <c r="B47" s="482"/>
      <c r="C47" s="428" t="s">
        <v>2596</v>
      </c>
      <c r="D47" s="428" t="s">
        <v>2597</v>
      </c>
      <c r="E47" s="428" t="s">
        <v>775</v>
      </c>
      <c r="F47" s="428" t="s">
        <v>2598</v>
      </c>
      <c r="G47" s="428" t="s">
        <v>2599</v>
      </c>
      <c r="H47" s="428" t="s">
        <v>1664</v>
      </c>
      <c r="I47" s="428" t="s">
        <v>821</v>
      </c>
      <c r="J47" s="428" t="s">
        <v>821</v>
      </c>
      <c r="K47" s="428" t="s">
        <v>821</v>
      </c>
      <c r="L47" s="428" t="s">
        <v>821</v>
      </c>
      <c r="M47" s="428" t="s">
        <v>821</v>
      </c>
      <c r="N47" s="428" t="s">
        <v>821</v>
      </c>
      <c r="O47" s="428" t="s">
        <v>821</v>
      </c>
      <c r="P47" s="428" t="s">
        <v>821</v>
      </c>
      <c r="Q47" s="428" t="s">
        <v>821</v>
      </c>
      <c r="R47" s="428" t="s">
        <v>821</v>
      </c>
      <c r="S47" s="431"/>
    </row>
    <row r="48" spans="1:19" ht="27.6">
      <c r="A48" s="475"/>
      <c r="B48" s="482"/>
      <c r="C48" s="428" t="s">
        <v>2437</v>
      </c>
      <c r="D48" s="428" t="s">
        <v>2438</v>
      </c>
      <c r="E48" s="428" t="s">
        <v>775</v>
      </c>
      <c r="F48" s="428" t="s">
        <v>1110</v>
      </c>
      <c r="G48" s="428" t="s">
        <v>2439</v>
      </c>
      <c r="H48" s="428" t="s">
        <v>1858</v>
      </c>
      <c r="I48" s="428" t="s">
        <v>821</v>
      </c>
      <c r="J48" s="428" t="s">
        <v>821</v>
      </c>
      <c r="K48" s="428" t="s">
        <v>821</v>
      </c>
      <c r="L48" s="428" t="s">
        <v>821</v>
      </c>
      <c r="M48" s="428" t="s">
        <v>821</v>
      </c>
      <c r="N48" s="428" t="s">
        <v>821</v>
      </c>
      <c r="O48" s="428" t="s">
        <v>821</v>
      </c>
      <c r="P48" s="428" t="s">
        <v>821</v>
      </c>
      <c r="Q48" s="428" t="s">
        <v>821</v>
      </c>
      <c r="R48" s="428" t="s">
        <v>821</v>
      </c>
      <c r="S48" s="431"/>
    </row>
    <row r="49" spans="1:19" ht="27.6">
      <c r="A49" s="475"/>
      <c r="B49" s="482"/>
      <c r="C49" s="428" t="s">
        <v>2440</v>
      </c>
      <c r="D49" s="428" t="s">
        <v>2441</v>
      </c>
      <c r="E49" s="428" t="s">
        <v>775</v>
      </c>
      <c r="F49" s="428" t="s">
        <v>2017</v>
      </c>
      <c r="G49" s="428" t="s">
        <v>1297</v>
      </c>
      <c r="H49" s="428" t="s">
        <v>2600</v>
      </c>
      <c r="I49" s="428" t="s">
        <v>821</v>
      </c>
      <c r="J49" s="428" t="s">
        <v>821</v>
      </c>
      <c r="K49" s="428" t="s">
        <v>821</v>
      </c>
      <c r="L49" s="428" t="s">
        <v>821</v>
      </c>
      <c r="M49" s="428" t="s">
        <v>821</v>
      </c>
      <c r="N49" s="428" t="s">
        <v>821</v>
      </c>
      <c r="O49" s="428" t="s">
        <v>821</v>
      </c>
      <c r="P49" s="428" t="s">
        <v>821</v>
      </c>
      <c r="Q49" s="428" t="s">
        <v>821</v>
      </c>
      <c r="R49" s="428" t="s">
        <v>821</v>
      </c>
      <c r="S49" s="431"/>
    </row>
    <row r="50" spans="1:19" ht="27.6">
      <c r="A50" s="475"/>
      <c r="B50" s="482"/>
      <c r="C50" s="428" t="s">
        <v>2043</v>
      </c>
      <c r="D50" s="428" t="s">
        <v>2044</v>
      </c>
      <c r="E50" s="428" t="s">
        <v>619</v>
      </c>
      <c r="F50" s="428" t="s">
        <v>2511</v>
      </c>
      <c r="G50" s="428" t="s">
        <v>2046</v>
      </c>
      <c r="H50" s="428" t="s">
        <v>2601</v>
      </c>
      <c r="I50" s="428" t="s">
        <v>821</v>
      </c>
      <c r="J50" s="428" t="s">
        <v>821</v>
      </c>
      <c r="K50" s="428" t="s">
        <v>821</v>
      </c>
      <c r="L50" s="428" t="s">
        <v>821</v>
      </c>
      <c r="M50" s="428" t="s">
        <v>821</v>
      </c>
      <c r="N50" s="428" t="s">
        <v>821</v>
      </c>
      <c r="O50" s="428" t="s">
        <v>821</v>
      </c>
      <c r="P50" s="428" t="s">
        <v>821</v>
      </c>
      <c r="Q50" s="428" t="s">
        <v>821</v>
      </c>
      <c r="R50" s="428" t="s">
        <v>821</v>
      </c>
      <c r="S50" s="431"/>
    </row>
    <row r="51" spans="1:19" ht="27.6">
      <c r="A51" s="475"/>
      <c r="B51" s="482"/>
      <c r="C51" s="428" t="s">
        <v>993</v>
      </c>
      <c r="D51" s="428" t="s">
        <v>773</v>
      </c>
      <c r="E51" s="428" t="s">
        <v>619</v>
      </c>
      <c r="F51" s="428" t="s">
        <v>2511</v>
      </c>
      <c r="G51" s="428" t="s">
        <v>995</v>
      </c>
      <c r="H51" s="428" t="s">
        <v>2262</v>
      </c>
      <c r="I51" s="428" t="s">
        <v>821</v>
      </c>
      <c r="J51" s="428" t="s">
        <v>821</v>
      </c>
      <c r="K51" s="428" t="s">
        <v>821</v>
      </c>
      <c r="L51" s="428" t="s">
        <v>821</v>
      </c>
      <c r="M51" s="428" t="s">
        <v>821</v>
      </c>
      <c r="N51" s="428" t="s">
        <v>821</v>
      </c>
      <c r="O51" s="428" t="s">
        <v>821</v>
      </c>
      <c r="P51" s="428" t="s">
        <v>821</v>
      </c>
      <c r="Q51" s="428" t="s">
        <v>821</v>
      </c>
      <c r="R51" s="428" t="s">
        <v>821</v>
      </c>
      <c r="S51" s="431"/>
    </row>
    <row r="52" spans="1:19" ht="42">
      <c r="A52" s="500">
        <v>31</v>
      </c>
      <c r="B52" s="501">
        <v>89356</v>
      </c>
      <c r="C52" s="501" t="s">
        <v>18</v>
      </c>
      <c r="D52" s="502" t="s">
        <v>433</v>
      </c>
      <c r="E52" s="503" t="s">
        <v>31</v>
      </c>
      <c r="F52" s="503"/>
      <c r="G52" s="504" t="s">
        <v>604</v>
      </c>
      <c r="H52" s="505">
        <v>187.35</v>
      </c>
      <c r="I52" s="500"/>
      <c r="J52" s="500"/>
    </row>
    <row r="53" spans="1:19" ht="27.6">
      <c r="A53" s="475"/>
      <c r="B53" s="482"/>
      <c r="C53" s="428" t="s">
        <v>821</v>
      </c>
      <c r="D53" s="428" t="s">
        <v>821</v>
      </c>
      <c r="E53" s="428" t="s">
        <v>821</v>
      </c>
      <c r="F53" s="428" t="s">
        <v>821</v>
      </c>
      <c r="G53" s="428" t="s">
        <v>821</v>
      </c>
      <c r="H53" s="428" t="s">
        <v>821</v>
      </c>
      <c r="I53" s="428" t="s">
        <v>2602</v>
      </c>
      <c r="J53" s="428" t="s">
        <v>2603</v>
      </c>
      <c r="K53" s="428" t="s">
        <v>2604</v>
      </c>
      <c r="L53" s="428" t="s">
        <v>2605</v>
      </c>
      <c r="M53" s="428" t="s">
        <v>942</v>
      </c>
      <c r="N53" s="428" t="s">
        <v>943</v>
      </c>
      <c r="O53" s="428" t="s">
        <v>942</v>
      </c>
      <c r="P53" s="428" t="s">
        <v>943</v>
      </c>
      <c r="Q53" s="428" t="s">
        <v>942</v>
      </c>
      <c r="R53" s="428" t="s">
        <v>943</v>
      </c>
      <c r="S53" s="431">
        <v>0</v>
      </c>
    </row>
    <row r="54" spans="1:19" ht="27.6">
      <c r="A54" s="475"/>
      <c r="B54" s="482"/>
      <c r="C54" s="428" t="s">
        <v>2606</v>
      </c>
      <c r="D54" s="428" t="s">
        <v>2607</v>
      </c>
      <c r="E54" s="428" t="s">
        <v>781</v>
      </c>
      <c r="F54" s="428" t="s">
        <v>2608</v>
      </c>
      <c r="G54" s="428" t="s">
        <v>2568</v>
      </c>
      <c r="H54" s="428" t="s">
        <v>2609</v>
      </c>
      <c r="I54" s="428" t="s">
        <v>821</v>
      </c>
      <c r="J54" s="428" t="s">
        <v>821</v>
      </c>
      <c r="K54" s="428" t="s">
        <v>821</v>
      </c>
      <c r="L54" s="428" t="s">
        <v>821</v>
      </c>
      <c r="M54" s="428" t="s">
        <v>821</v>
      </c>
      <c r="N54" s="428" t="s">
        <v>821</v>
      </c>
      <c r="O54" s="428" t="s">
        <v>821</v>
      </c>
      <c r="P54" s="428" t="s">
        <v>821</v>
      </c>
      <c r="Q54" s="428" t="s">
        <v>821</v>
      </c>
      <c r="R54" s="428" t="s">
        <v>821</v>
      </c>
      <c r="S54" s="431"/>
    </row>
    <row r="55" spans="1:19" ht="27.6">
      <c r="A55" s="475"/>
      <c r="B55" s="482"/>
      <c r="C55" s="428" t="s">
        <v>2440</v>
      </c>
      <c r="D55" s="428" t="s">
        <v>2441</v>
      </c>
      <c r="E55" s="428" t="s">
        <v>775</v>
      </c>
      <c r="F55" s="428" t="s">
        <v>2610</v>
      </c>
      <c r="G55" s="428" t="s">
        <v>1297</v>
      </c>
      <c r="H55" s="428" t="s">
        <v>1043</v>
      </c>
      <c r="I55" s="428" t="s">
        <v>821</v>
      </c>
      <c r="J55" s="428" t="s">
        <v>821</v>
      </c>
      <c r="K55" s="428" t="s">
        <v>821</v>
      </c>
      <c r="L55" s="428" t="s">
        <v>821</v>
      </c>
      <c r="M55" s="428" t="s">
        <v>821</v>
      </c>
      <c r="N55" s="428" t="s">
        <v>821</v>
      </c>
      <c r="O55" s="428" t="s">
        <v>821</v>
      </c>
      <c r="P55" s="428" t="s">
        <v>821</v>
      </c>
      <c r="Q55" s="428" t="s">
        <v>821</v>
      </c>
      <c r="R55" s="428" t="s">
        <v>821</v>
      </c>
      <c r="S55" s="431"/>
    </row>
    <row r="56" spans="1:19" ht="27.6">
      <c r="A56" s="475"/>
      <c r="B56" s="482"/>
      <c r="C56" s="428" t="s">
        <v>2043</v>
      </c>
      <c r="D56" s="428" t="s">
        <v>2044</v>
      </c>
      <c r="E56" s="428" t="s">
        <v>619</v>
      </c>
      <c r="F56" s="428" t="s">
        <v>2611</v>
      </c>
      <c r="G56" s="428" t="s">
        <v>2046</v>
      </c>
      <c r="H56" s="428" t="s">
        <v>2612</v>
      </c>
      <c r="I56" s="428" t="s">
        <v>821</v>
      </c>
      <c r="J56" s="428" t="s">
        <v>821</v>
      </c>
      <c r="K56" s="428" t="s">
        <v>821</v>
      </c>
      <c r="L56" s="428" t="s">
        <v>821</v>
      </c>
      <c r="M56" s="428" t="s">
        <v>821</v>
      </c>
      <c r="N56" s="428" t="s">
        <v>821</v>
      </c>
      <c r="O56" s="428" t="s">
        <v>821</v>
      </c>
      <c r="P56" s="428" t="s">
        <v>821</v>
      </c>
      <c r="Q56" s="428" t="s">
        <v>821</v>
      </c>
      <c r="R56" s="428" t="s">
        <v>821</v>
      </c>
      <c r="S56" s="431"/>
    </row>
    <row r="57" spans="1:19" ht="27.6">
      <c r="A57" s="475"/>
      <c r="B57" s="482"/>
      <c r="C57" s="428" t="s">
        <v>993</v>
      </c>
      <c r="D57" s="428" t="s">
        <v>773</v>
      </c>
      <c r="E57" s="428" t="s">
        <v>619</v>
      </c>
      <c r="F57" s="428" t="s">
        <v>2611</v>
      </c>
      <c r="G57" s="428" t="s">
        <v>995</v>
      </c>
      <c r="H57" s="428" t="s">
        <v>2613</v>
      </c>
      <c r="I57" s="428" t="s">
        <v>821</v>
      </c>
      <c r="J57" s="428" t="s">
        <v>821</v>
      </c>
      <c r="K57" s="428" t="s">
        <v>821</v>
      </c>
      <c r="L57" s="428" t="s">
        <v>821</v>
      </c>
      <c r="M57" s="428" t="s">
        <v>821</v>
      </c>
      <c r="N57" s="428" t="s">
        <v>821</v>
      </c>
      <c r="O57" s="428" t="s">
        <v>821</v>
      </c>
      <c r="P57" s="428" t="s">
        <v>821</v>
      </c>
      <c r="Q57" s="428" t="s">
        <v>821</v>
      </c>
      <c r="R57" s="428" t="s">
        <v>821</v>
      </c>
      <c r="S57" s="431"/>
    </row>
    <row r="58" spans="1:19" ht="42">
      <c r="A58" s="500">
        <v>38</v>
      </c>
      <c r="B58" s="501">
        <v>95544</v>
      </c>
      <c r="C58" s="501" t="s">
        <v>18</v>
      </c>
      <c r="D58" s="502" t="s">
        <v>437</v>
      </c>
      <c r="E58" s="503" t="s">
        <v>31</v>
      </c>
      <c r="F58" s="503"/>
      <c r="G58" s="504" t="s">
        <v>604</v>
      </c>
      <c r="H58" s="505">
        <v>12.27</v>
      </c>
      <c r="I58" s="500"/>
      <c r="J58" s="500"/>
    </row>
    <row r="59" spans="1:19" ht="27.6">
      <c r="A59" s="475"/>
      <c r="B59" s="482"/>
      <c r="C59" s="428" t="s">
        <v>821</v>
      </c>
      <c r="D59" s="428" t="s">
        <v>821</v>
      </c>
      <c r="E59" s="428" t="s">
        <v>821</v>
      </c>
      <c r="F59" s="428" t="s">
        <v>821</v>
      </c>
      <c r="G59" s="428" t="s">
        <v>821</v>
      </c>
      <c r="H59" s="428" t="s">
        <v>821</v>
      </c>
      <c r="I59" s="428" t="s">
        <v>2614</v>
      </c>
      <c r="J59" s="428" t="s">
        <v>2615</v>
      </c>
      <c r="K59" s="428" t="s">
        <v>2616</v>
      </c>
      <c r="L59" s="428" t="s">
        <v>2617</v>
      </c>
      <c r="M59" s="428" t="s">
        <v>942</v>
      </c>
      <c r="N59" s="428" t="s">
        <v>943</v>
      </c>
      <c r="O59" s="428" t="s">
        <v>942</v>
      </c>
      <c r="P59" s="428" t="s">
        <v>943</v>
      </c>
      <c r="Q59" s="428" t="s">
        <v>942</v>
      </c>
      <c r="R59" s="428" t="s">
        <v>943</v>
      </c>
      <c r="S59" s="431">
        <v>0</v>
      </c>
    </row>
    <row r="60" spans="1:19" ht="27.6">
      <c r="A60" s="475"/>
      <c r="B60" s="482"/>
      <c r="C60" s="428" t="s">
        <v>2618</v>
      </c>
      <c r="D60" s="428" t="s">
        <v>2619</v>
      </c>
      <c r="E60" s="428" t="s">
        <v>775</v>
      </c>
      <c r="F60" s="428" t="s">
        <v>1061</v>
      </c>
      <c r="G60" s="428" t="s">
        <v>2620</v>
      </c>
      <c r="H60" s="428" t="s">
        <v>2620</v>
      </c>
      <c r="I60" s="428" t="s">
        <v>821</v>
      </c>
      <c r="J60" s="428" t="s">
        <v>821</v>
      </c>
      <c r="K60" s="428" t="s">
        <v>821</v>
      </c>
      <c r="L60" s="428" t="s">
        <v>821</v>
      </c>
      <c r="M60" s="428" t="s">
        <v>821</v>
      </c>
      <c r="N60" s="428" t="s">
        <v>821</v>
      </c>
      <c r="O60" s="428" t="s">
        <v>821</v>
      </c>
      <c r="P60" s="428" t="s">
        <v>821</v>
      </c>
      <c r="Q60" s="428" t="s">
        <v>821</v>
      </c>
      <c r="R60" s="428" t="s">
        <v>821</v>
      </c>
      <c r="S60" s="431"/>
    </row>
    <row r="61" spans="1:19" ht="27.6">
      <c r="A61" s="475"/>
      <c r="B61" s="482"/>
      <c r="C61" s="428" t="s">
        <v>993</v>
      </c>
      <c r="D61" s="428" t="s">
        <v>773</v>
      </c>
      <c r="E61" s="428" t="s">
        <v>619</v>
      </c>
      <c r="F61" s="428" t="s">
        <v>2621</v>
      </c>
      <c r="G61" s="428" t="s">
        <v>995</v>
      </c>
      <c r="H61" s="428" t="s">
        <v>2622</v>
      </c>
      <c r="I61" s="428" t="s">
        <v>821</v>
      </c>
      <c r="J61" s="428" t="s">
        <v>821</v>
      </c>
      <c r="K61" s="428" t="s">
        <v>821</v>
      </c>
      <c r="L61" s="428" t="s">
        <v>821</v>
      </c>
      <c r="M61" s="428" t="s">
        <v>821</v>
      </c>
      <c r="N61" s="428" t="s">
        <v>821</v>
      </c>
      <c r="O61" s="428" t="s">
        <v>821</v>
      </c>
      <c r="P61" s="428" t="s">
        <v>821</v>
      </c>
      <c r="Q61" s="428" t="s">
        <v>821</v>
      </c>
      <c r="R61" s="428" t="s">
        <v>821</v>
      </c>
      <c r="S61" s="431"/>
    </row>
    <row r="62" spans="1:19" ht="27.6">
      <c r="A62" s="475"/>
      <c r="B62" s="482"/>
      <c r="C62" s="428" t="s">
        <v>740</v>
      </c>
      <c r="D62" s="428" t="s">
        <v>620</v>
      </c>
      <c r="E62" s="428" t="s">
        <v>619</v>
      </c>
      <c r="F62" s="428" t="s">
        <v>2623</v>
      </c>
      <c r="G62" s="428" t="s">
        <v>915</v>
      </c>
      <c r="H62" s="428" t="s">
        <v>2624</v>
      </c>
      <c r="I62" s="428" t="s">
        <v>821</v>
      </c>
      <c r="J62" s="428" t="s">
        <v>821</v>
      </c>
      <c r="K62" s="428" t="s">
        <v>821</v>
      </c>
      <c r="L62" s="428" t="s">
        <v>821</v>
      </c>
      <c r="M62" s="428" t="s">
        <v>821</v>
      </c>
      <c r="N62" s="428" t="s">
        <v>821</v>
      </c>
      <c r="O62" s="428" t="s">
        <v>821</v>
      </c>
      <c r="P62" s="428" t="s">
        <v>821</v>
      </c>
      <c r="Q62" s="428" t="s">
        <v>821</v>
      </c>
      <c r="R62" s="428" t="s">
        <v>821</v>
      </c>
      <c r="S62" s="431"/>
    </row>
    <row r="63" spans="1:19" ht="42">
      <c r="A63" s="500">
        <v>43</v>
      </c>
      <c r="B63" s="501">
        <v>95472</v>
      </c>
      <c r="C63" s="501" t="s">
        <v>18</v>
      </c>
      <c r="D63" s="502" t="s">
        <v>439</v>
      </c>
      <c r="E63" s="503" t="s">
        <v>31</v>
      </c>
      <c r="F63" s="503"/>
      <c r="G63" s="504" t="s">
        <v>604</v>
      </c>
      <c r="H63" s="505">
        <v>8.5399999999999991</v>
      </c>
      <c r="I63" s="500"/>
      <c r="J63" s="500"/>
    </row>
    <row r="64" spans="1:19" ht="27.6">
      <c r="A64" s="475"/>
      <c r="B64" s="482"/>
      <c r="C64" s="428" t="s">
        <v>821</v>
      </c>
      <c r="D64" s="428" t="s">
        <v>821</v>
      </c>
      <c r="E64" s="428" t="s">
        <v>821</v>
      </c>
      <c r="F64" s="428" t="s">
        <v>821</v>
      </c>
      <c r="G64" s="428" t="s">
        <v>821</v>
      </c>
      <c r="H64" s="428" t="s">
        <v>821</v>
      </c>
      <c r="I64" s="428" t="s">
        <v>2625</v>
      </c>
      <c r="J64" s="428" t="s">
        <v>2626</v>
      </c>
      <c r="K64" s="428" t="s">
        <v>2627</v>
      </c>
      <c r="L64" s="428" t="s">
        <v>2628</v>
      </c>
      <c r="M64" s="428" t="s">
        <v>942</v>
      </c>
      <c r="N64" s="428" t="s">
        <v>943</v>
      </c>
      <c r="O64" s="428" t="s">
        <v>942</v>
      </c>
      <c r="P64" s="428" t="s">
        <v>943</v>
      </c>
      <c r="Q64" s="428" t="s">
        <v>942</v>
      </c>
      <c r="R64" s="428" t="s">
        <v>943</v>
      </c>
      <c r="S64" s="431">
        <v>6.4740000000000006E-2</v>
      </c>
    </row>
    <row r="65" spans="1:19" ht="27.6">
      <c r="A65" s="475"/>
      <c r="B65" s="482"/>
      <c r="C65" s="428" t="s">
        <v>2629</v>
      </c>
      <c r="D65" s="428" t="s">
        <v>2630</v>
      </c>
      <c r="E65" s="428" t="s">
        <v>775</v>
      </c>
      <c r="F65" s="428" t="s">
        <v>1061</v>
      </c>
      <c r="G65" s="428" t="s">
        <v>2631</v>
      </c>
      <c r="H65" s="428" t="s">
        <v>2631</v>
      </c>
      <c r="I65" s="428" t="s">
        <v>821</v>
      </c>
      <c r="J65" s="428" t="s">
        <v>821</v>
      </c>
      <c r="K65" s="428" t="s">
        <v>821</v>
      </c>
      <c r="L65" s="428" t="s">
        <v>821</v>
      </c>
      <c r="M65" s="428" t="s">
        <v>821</v>
      </c>
      <c r="N65" s="428" t="s">
        <v>821</v>
      </c>
      <c r="O65" s="428" t="s">
        <v>821</v>
      </c>
      <c r="P65" s="428" t="s">
        <v>821</v>
      </c>
      <c r="Q65" s="428" t="s">
        <v>821</v>
      </c>
      <c r="R65" s="428" t="s">
        <v>821</v>
      </c>
      <c r="S65" s="431"/>
    </row>
    <row r="66" spans="1:19" ht="41.4">
      <c r="A66" s="475"/>
      <c r="B66" s="482"/>
      <c r="C66" s="428" t="s">
        <v>2632</v>
      </c>
      <c r="D66" s="428" t="s">
        <v>2633</v>
      </c>
      <c r="E66" s="428" t="s">
        <v>775</v>
      </c>
      <c r="F66" s="428" t="s">
        <v>1061</v>
      </c>
      <c r="G66" s="428" t="s">
        <v>2634</v>
      </c>
      <c r="H66" s="428" t="s">
        <v>2634</v>
      </c>
      <c r="I66" s="428" t="s">
        <v>821</v>
      </c>
      <c r="J66" s="428" t="s">
        <v>821</v>
      </c>
      <c r="K66" s="428" t="s">
        <v>821</v>
      </c>
      <c r="L66" s="428" t="s">
        <v>821</v>
      </c>
      <c r="M66" s="428" t="s">
        <v>821</v>
      </c>
      <c r="N66" s="428" t="s">
        <v>821</v>
      </c>
      <c r="O66" s="428" t="s">
        <v>821</v>
      </c>
      <c r="P66" s="428" t="s">
        <v>821</v>
      </c>
      <c r="Q66" s="428" t="s">
        <v>821</v>
      </c>
      <c r="R66" s="428" t="s">
        <v>821</v>
      </c>
      <c r="S66" s="431"/>
    </row>
    <row r="67" spans="1:19" ht="42">
      <c r="A67" s="500">
        <v>47</v>
      </c>
      <c r="B67" s="501">
        <v>89363</v>
      </c>
      <c r="C67" s="501" t="s">
        <v>18</v>
      </c>
      <c r="D67" s="502" t="s">
        <v>441</v>
      </c>
      <c r="E67" s="503" t="s">
        <v>31</v>
      </c>
      <c r="F67" s="503"/>
      <c r="G67" s="504" t="s">
        <v>604</v>
      </c>
      <c r="H67" s="505">
        <v>8.82</v>
      </c>
      <c r="I67" s="500"/>
      <c r="J67" s="500"/>
    </row>
    <row r="68" spans="1:19">
      <c r="A68" s="475"/>
      <c r="B68" s="483"/>
      <c r="C68" s="475"/>
      <c r="D68" s="475"/>
      <c r="E68" s="475"/>
      <c r="F68" s="475"/>
      <c r="G68" s="475"/>
      <c r="H68" s="475"/>
      <c r="I68" s="475"/>
      <c r="J68" s="475"/>
    </row>
    <row r="69" spans="1:19">
      <c r="A69" s="475"/>
      <c r="B69" s="483"/>
      <c r="C69" s="475"/>
      <c r="D69" s="475"/>
      <c r="E69" s="475"/>
      <c r="F69" s="475"/>
      <c r="G69" s="475"/>
      <c r="H69" s="475"/>
      <c r="I69" s="475"/>
      <c r="J69" s="475"/>
    </row>
    <row r="70" spans="1:19">
      <c r="A70" s="475"/>
      <c r="B70" s="483"/>
      <c r="C70" s="475"/>
      <c r="D70" s="475"/>
      <c r="E70" s="475"/>
      <c r="F70" s="475"/>
      <c r="G70" s="475"/>
      <c r="H70" s="475"/>
      <c r="I70" s="475"/>
      <c r="J70" s="475"/>
    </row>
    <row r="71" spans="1:19">
      <c r="A71" s="475"/>
      <c r="B71" s="483"/>
      <c r="C71" s="475"/>
      <c r="D71" s="475"/>
      <c r="E71" s="475"/>
      <c r="F71" s="475"/>
      <c r="G71" s="475"/>
      <c r="H71" s="475"/>
      <c r="I71" s="475"/>
      <c r="J71" s="475"/>
    </row>
    <row r="72" spans="1:19">
      <c r="A72" s="475"/>
      <c r="B72" s="483"/>
      <c r="C72" s="475"/>
      <c r="D72" s="475"/>
      <c r="E72" s="475"/>
      <c r="F72" s="475"/>
      <c r="G72" s="475"/>
      <c r="H72" s="475"/>
      <c r="I72" s="475"/>
      <c r="J72" s="475"/>
    </row>
    <row r="73" spans="1:19">
      <c r="A73" s="475"/>
      <c r="B73" s="483"/>
      <c r="C73" s="475"/>
      <c r="D73" s="475"/>
      <c r="E73" s="475"/>
      <c r="F73" s="475"/>
      <c r="G73" s="475"/>
      <c r="H73" s="475"/>
      <c r="I73" s="475"/>
      <c r="J73" s="475"/>
    </row>
    <row r="74" spans="1:19">
      <c r="A74" s="475"/>
      <c r="B74" s="483"/>
      <c r="C74" s="475"/>
      <c r="D74" s="475"/>
      <c r="E74" s="475"/>
      <c r="F74" s="475"/>
      <c r="G74" s="475"/>
      <c r="H74" s="475"/>
      <c r="I74" s="475"/>
      <c r="J74" s="475"/>
    </row>
    <row r="75" spans="1:19">
      <c r="A75" s="475"/>
      <c r="B75" s="483"/>
      <c r="C75" s="475"/>
      <c r="D75" s="475"/>
      <c r="E75" s="475"/>
      <c r="F75" s="475"/>
      <c r="G75" s="475"/>
      <c r="H75" s="475"/>
      <c r="I75" s="475"/>
      <c r="J75" s="475"/>
    </row>
    <row r="76" spans="1:19">
      <c r="A76" s="475"/>
      <c r="B76" s="483"/>
      <c r="C76" s="475"/>
      <c r="D76" s="475"/>
      <c r="E76" s="475"/>
      <c r="F76" s="475"/>
      <c r="G76" s="475"/>
      <c r="H76" s="475"/>
      <c r="I76" s="475"/>
      <c r="J76" s="475"/>
    </row>
    <row r="77" spans="1:19">
      <c r="A77" s="475"/>
      <c r="B77" s="483"/>
      <c r="C77" s="475"/>
      <c r="D77" s="475"/>
      <c r="E77" s="475"/>
      <c r="F77" s="475"/>
      <c r="G77" s="475"/>
      <c r="H77" s="475"/>
      <c r="I77" s="475"/>
      <c r="J77" s="475"/>
    </row>
    <row r="78" spans="1:19" ht="42">
      <c r="A78" s="500">
        <v>48</v>
      </c>
      <c r="B78" s="501">
        <v>89414</v>
      </c>
      <c r="C78" s="501" t="s">
        <v>18</v>
      </c>
      <c r="D78" s="502" t="s">
        <v>443</v>
      </c>
      <c r="E78" s="503" t="s">
        <v>31</v>
      </c>
      <c r="F78" s="503"/>
      <c r="G78" s="504" t="s">
        <v>604</v>
      </c>
      <c r="H78" s="505">
        <v>13.39</v>
      </c>
      <c r="I78" s="500"/>
      <c r="J78" s="500"/>
    </row>
    <row r="79" spans="1:19" ht="14.4">
      <c r="A79" s="475"/>
      <c r="B79" s="483"/>
      <c r="C79" s="401" t="s">
        <v>821</v>
      </c>
      <c r="D79" s="401" t="s">
        <v>821</v>
      </c>
      <c r="E79" s="401" t="s">
        <v>821</v>
      </c>
      <c r="F79" s="401" t="s">
        <v>821</v>
      </c>
      <c r="G79" s="404" t="s">
        <v>821</v>
      </c>
      <c r="H79" s="404" t="s">
        <v>821</v>
      </c>
      <c r="I79" s="404" t="s">
        <v>2054</v>
      </c>
      <c r="J79" s="404" t="s">
        <v>2635</v>
      </c>
      <c r="K79" s="404" t="s">
        <v>2636</v>
      </c>
      <c r="L79" s="404" t="s">
        <v>2637</v>
      </c>
      <c r="M79" s="404" t="s">
        <v>942</v>
      </c>
      <c r="N79" s="404" t="s">
        <v>943</v>
      </c>
      <c r="O79" s="404" t="s">
        <v>942</v>
      </c>
      <c r="P79" s="404" t="s">
        <v>943</v>
      </c>
      <c r="Q79" s="404" t="s">
        <v>942</v>
      </c>
      <c r="R79" s="404" t="s">
        <v>943</v>
      </c>
      <c r="S79" s="405">
        <v>0</v>
      </c>
    </row>
    <row r="80" spans="1:19" ht="14.4">
      <c r="A80" s="475"/>
      <c r="B80" s="483"/>
      <c r="C80" s="401" t="s">
        <v>2429</v>
      </c>
      <c r="D80" s="401" t="s">
        <v>2430</v>
      </c>
      <c r="E80" s="401" t="s">
        <v>775</v>
      </c>
      <c r="F80" s="401" t="s">
        <v>2581</v>
      </c>
      <c r="G80" s="404" t="s">
        <v>2432</v>
      </c>
      <c r="H80" s="404" t="s">
        <v>1890</v>
      </c>
      <c r="I80" s="404" t="s">
        <v>821</v>
      </c>
      <c r="J80" s="404" t="s">
        <v>821</v>
      </c>
      <c r="K80" s="404" t="s">
        <v>821</v>
      </c>
      <c r="L80" s="404" t="s">
        <v>821</v>
      </c>
      <c r="M80" s="404" t="s">
        <v>821</v>
      </c>
      <c r="N80" s="404" t="s">
        <v>821</v>
      </c>
      <c r="O80" s="404" t="s">
        <v>821</v>
      </c>
      <c r="P80" s="404" t="s">
        <v>821</v>
      </c>
      <c r="Q80" s="404" t="s">
        <v>821</v>
      </c>
      <c r="R80" s="404" t="s">
        <v>821</v>
      </c>
      <c r="S80" s="405"/>
    </row>
    <row r="81" spans="1:19" ht="14.4">
      <c r="A81" s="475"/>
      <c r="B81" s="483"/>
      <c r="C81" s="401" t="s">
        <v>2638</v>
      </c>
      <c r="D81" s="401" t="s">
        <v>2639</v>
      </c>
      <c r="E81" s="401" t="s">
        <v>775</v>
      </c>
      <c r="F81" s="401" t="s">
        <v>1061</v>
      </c>
      <c r="G81" s="404" t="s">
        <v>2640</v>
      </c>
      <c r="H81" s="404" t="s">
        <v>2640</v>
      </c>
      <c r="I81" s="404" t="s">
        <v>821</v>
      </c>
      <c r="J81" s="404" t="s">
        <v>821</v>
      </c>
      <c r="K81" s="404" t="s">
        <v>821</v>
      </c>
      <c r="L81" s="404" t="s">
        <v>821</v>
      </c>
      <c r="M81" s="404" t="s">
        <v>821</v>
      </c>
      <c r="N81" s="404" t="s">
        <v>821</v>
      </c>
      <c r="O81" s="404" t="s">
        <v>821</v>
      </c>
      <c r="P81" s="404" t="s">
        <v>821</v>
      </c>
      <c r="Q81" s="404" t="s">
        <v>821</v>
      </c>
      <c r="R81" s="404" t="s">
        <v>821</v>
      </c>
      <c r="S81" s="405"/>
    </row>
    <row r="82" spans="1:19" ht="14.4">
      <c r="A82" s="475"/>
      <c r="B82" s="483"/>
      <c r="C82" s="401" t="s">
        <v>2437</v>
      </c>
      <c r="D82" s="401" t="s">
        <v>2438</v>
      </c>
      <c r="E82" s="401" t="s">
        <v>775</v>
      </c>
      <c r="F82" s="401" t="s">
        <v>2584</v>
      </c>
      <c r="G82" s="404" t="s">
        <v>2439</v>
      </c>
      <c r="H82" s="404" t="s">
        <v>2585</v>
      </c>
      <c r="I82" s="404" t="s">
        <v>821</v>
      </c>
      <c r="J82" s="404" t="s">
        <v>821</v>
      </c>
      <c r="K82" s="404" t="s">
        <v>821</v>
      </c>
      <c r="L82" s="404" t="s">
        <v>821</v>
      </c>
      <c r="M82" s="404" t="s">
        <v>821</v>
      </c>
      <c r="N82" s="404" t="s">
        <v>821</v>
      </c>
      <c r="O82" s="404" t="s">
        <v>821</v>
      </c>
      <c r="P82" s="404" t="s">
        <v>821</v>
      </c>
      <c r="Q82" s="404" t="s">
        <v>821</v>
      </c>
      <c r="R82" s="404" t="s">
        <v>821</v>
      </c>
      <c r="S82" s="405"/>
    </row>
    <row r="83" spans="1:19" ht="14.4">
      <c r="A83" s="475"/>
      <c r="B83" s="483"/>
      <c r="C83" s="401" t="s">
        <v>2440</v>
      </c>
      <c r="D83" s="401" t="s">
        <v>2441</v>
      </c>
      <c r="E83" s="401" t="s">
        <v>775</v>
      </c>
      <c r="F83" s="401" t="s">
        <v>2586</v>
      </c>
      <c r="G83" s="404" t="s">
        <v>1297</v>
      </c>
      <c r="H83" s="404" t="s">
        <v>2561</v>
      </c>
      <c r="I83" s="404" t="s">
        <v>821</v>
      </c>
      <c r="J83" s="404" t="s">
        <v>821</v>
      </c>
      <c r="K83" s="404" t="s">
        <v>821</v>
      </c>
      <c r="L83" s="404" t="s">
        <v>821</v>
      </c>
      <c r="M83" s="404" t="s">
        <v>821</v>
      </c>
      <c r="N83" s="404" t="s">
        <v>821</v>
      </c>
      <c r="O83" s="404" t="s">
        <v>821</v>
      </c>
      <c r="P83" s="404" t="s">
        <v>821</v>
      </c>
      <c r="Q83" s="404" t="s">
        <v>821</v>
      </c>
      <c r="R83" s="404" t="s">
        <v>821</v>
      </c>
      <c r="S83" s="405"/>
    </row>
    <row r="84" spans="1:19" ht="14.4">
      <c r="A84" s="475"/>
      <c r="B84" s="483"/>
      <c r="C84" s="401" t="s">
        <v>2043</v>
      </c>
      <c r="D84" s="401" t="s">
        <v>2044</v>
      </c>
      <c r="E84" s="401" t="s">
        <v>619</v>
      </c>
      <c r="F84" s="401" t="s">
        <v>2587</v>
      </c>
      <c r="G84" s="404" t="s">
        <v>2046</v>
      </c>
      <c r="H84" s="404" t="s">
        <v>2588</v>
      </c>
      <c r="I84" s="404" t="s">
        <v>821</v>
      </c>
      <c r="J84" s="404" t="s">
        <v>821</v>
      </c>
      <c r="K84" s="404" t="s">
        <v>821</v>
      </c>
      <c r="L84" s="404" t="s">
        <v>821</v>
      </c>
      <c r="M84" s="404" t="s">
        <v>821</v>
      </c>
      <c r="N84" s="404" t="s">
        <v>821</v>
      </c>
      <c r="O84" s="404" t="s">
        <v>821</v>
      </c>
      <c r="P84" s="404" t="s">
        <v>821</v>
      </c>
      <c r="Q84" s="404" t="s">
        <v>821</v>
      </c>
      <c r="R84" s="404" t="s">
        <v>821</v>
      </c>
      <c r="S84" s="405"/>
    </row>
    <row r="85" spans="1:19" ht="14.4">
      <c r="A85" s="475"/>
      <c r="B85" s="483"/>
      <c r="C85" s="401" t="s">
        <v>993</v>
      </c>
      <c r="D85" s="401" t="s">
        <v>773</v>
      </c>
      <c r="E85" s="401" t="s">
        <v>619</v>
      </c>
      <c r="F85" s="401" t="s">
        <v>2587</v>
      </c>
      <c r="G85" s="404" t="s">
        <v>995</v>
      </c>
      <c r="H85" s="404" t="s">
        <v>2589</v>
      </c>
      <c r="I85" s="404" t="s">
        <v>821</v>
      </c>
      <c r="J85" s="404" t="s">
        <v>821</v>
      </c>
      <c r="K85" s="404" t="s">
        <v>821</v>
      </c>
      <c r="L85" s="404" t="s">
        <v>821</v>
      </c>
      <c r="M85" s="404" t="s">
        <v>821</v>
      </c>
      <c r="N85" s="404" t="s">
        <v>821</v>
      </c>
      <c r="O85" s="404" t="s">
        <v>821</v>
      </c>
      <c r="P85" s="404" t="s">
        <v>821</v>
      </c>
      <c r="Q85" s="404" t="s">
        <v>821</v>
      </c>
      <c r="R85" s="404" t="s">
        <v>821</v>
      </c>
      <c r="S85" s="405"/>
    </row>
    <row r="86" spans="1:19">
      <c r="A86" s="475"/>
      <c r="B86" s="483"/>
      <c r="C86" s="475"/>
      <c r="D86" s="475"/>
      <c r="E86" s="475"/>
      <c r="F86" s="475"/>
      <c r="G86" s="475"/>
      <c r="H86" s="475"/>
      <c r="I86" s="475"/>
      <c r="J86" s="475"/>
    </row>
    <row r="87" spans="1:19">
      <c r="A87" s="475"/>
      <c r="B87" s="483"/>
      <c r="C87" s="475"/>
      <c r="D87" s="475"/>
      <c r="E87" s="475"/>
      <c r="F87" s="475"/>
      <c r="G87" s="475"/>
      <c r="H87" s="475"/>
      <c r="I87" s="475"/>
      <c r="J87" s="475"/>
    </row>
    <row r="88" spans="1:19" ht="42">
      <c r="A88" s="500">
        <v>49</v>
      </c>
      <c r="B88" s="501">
        <v>89502</v>
      </c>
      <c r="C88" s="501" t="s">
        <v>18</v>
      </c>
      <c r="D88" s="502" t="s">
        <v>445</v>
      </c>
      <c r="E88" s="503" t="s">
        <v>31</v>
      </c>
      <c r="F88" s="503"/>
      <c r="G88" s="504" t="s">
        <v>604</v>
      </c>
      <c r="H88" s="505">
        <v>17.62</v>
      </c>
      <c r="I88" s="500"/>
      <c r="J88" s="500"/>
    </row>
    <row r="89" spans="1:19" ht="27.6">
      <c r="A89" s="475"/>
      <c r="B89" s="483"/>
      <c r="C89" s="428" t="s">
        <v>821</v>
      </c>
      <c r="D89" s="428" t="s">
        <v>821</v>
      </c>
      <c r="E89" s="428" t="s">
        <v>821</v>
      </c>
      <c r="F89" s="428" t="s">
        <v>821</v>
      </c>
      <c r="G89" s="428" t="s">
        <v>821</v>
      </c>
      <c r="H89" s="428" t="s">
        <v>821</v>
      </c>
      <c r="I89" s="428" t="s">
        <v>2641</v>
      </c>
      <c r="J89" s="428" t="s">
        <v>2642</v>
      </c>
      <c r="K89" s="428" t="s">
        <v>2643</v>
      </c>
      <c r="L89" s="428" t="s">
        <v>2644</v>
      </c>
      <c r="M89" s="428" t="s">
        <v>942</v>
      </c>
      <c r="N89" s="428" t="s">
        <v>943</v>
      </c>
      <c r="O89" s="428" t="s">
        <v>942</v>
      </c>
      <c r="P89" s="428" t="s">
        <v>943</v>
      </c>
      <c r="Q89" s="428" t="s">
        <v>942</v>
      </c>
      <c r="R89" s="428" t="s">
        <v>943</v>
      </c>
      <c r="S89" s="431">
        <v>0</v>
      </c>
    </row>
    <row r="90" spans="1:19" ht="27.6">
      <c r="A90" s="475"/>
      <c r="B90" s="483"/>
      <c r="C90" s="428" t="s">
        <v>2429</v>
      </c>
      <c r="D90" s="428" t="s">
        <v>2430</v>
      </c>
      <c r="E90" s="428" t="s">
        <v>775</v>
      </c>
      <c r="F90" s="428" t="s">
        <v>2645</v>
      </c>
      <c r="G90" s="428" t="s">
        <v>2432</v>
      </c>
      <c r="H90" s="428" t="s">
        <v>2646</v>
      </c>
      <c r="I90" s="428" t="s">
        <v>821</v>
      </c>
      <c r="J90" s="428" t="s">
        <v>821</v>
      </c>
      <c r="K90" s="428" t="s">
        <v>821</v>
      </c>
      <c r="L90" s="428" t="s">
        <v>821</v>
      </c>
      <c r="M90" s="428" t="s">
        <v>821</v>
      </c>
      <c r="N90" s="428" t="s">
        <v>821</v>
      </c>
      <c r="O90" s="428" t="s">
        <v>821</v>
      </c>
      <c r="P90" s="428" t="s">
        <v>821</v>
      </c>
      <c r="Q90" s="428" t="s">
        <v>821</v>
      </c>
      <c r="R90" s="428" t="s">
        <v>821</v>
      </c>
      <c r="S90" s="431"/>
    </row>
    <row r="91" spans="1:19" ht="27.6">
      <c r="A91" s="475"/>
      <c r="B91" s="483"/>
      <c r="C91" s="428" t="s">
        <v>2647</v>
      </c>
      <c r="D91" s="428" t="s">
        <v>2648</v>
      </c>
      <c r="E91" s="428" t="s">
        <v>775</v>
      </c>
      <c r="F91" s="428" t="s">
        <v>1061</v>
      </c>
      <c r="G91" s="428" t="s">
        <v>2649</v>
      </c>
      <c r="H91" s="428" t="s">
        <v>2649</v>
      </c>
      <c r="I91" s="428" t="s">
        <v>821</v>
      </c>
      <c r="J91" s="428" t="s">
        <v>821</v>
      </c>
      <c r="K91" s="428" t="s">
        <v>821</v>
      </c>
      <c r="L91" s="428" t="s">
        <v>821</v>
      </c>
      <c r="M91" s="428" t="s">
        <v>821</v>
      </c>
      <c r="N91" s="428" t="s">
        <v>821</v>
      </c>
      <c r="O91" s="428" t="s">
        <v>821</v>
      </c>
      <c r="P91" s="428" t="s">
        <v>821</v>
      </c>
      <c r="Q91" s="428" t="s">
        <v>821</v>
      </c>
      <c r="R91" s="428" t="s">
        <v>821</v>
      </c>
      <c r="S91" s="431"/>
    </row>
    <row r="92" spans="1:19" ht="27.6">
      <c r="A92" s="475"/>
      <c r="B92" s="483"/>
      <c r="C92" s="428" t="s">
        <v>2437</v>
      </c>
      <c r="D92" s="428" t="s">
        <v>2438</v>
      </c>
      <c r="E92" s="428" t="s">
        <v>775</v>
      </c>
      <c r="F92" s="428" t="s">
        <v>2650</v>
      </c>
      <c r="G92" s="428" t="s">
        <v>2439</v>
      </c>
      <c r="H92" s="428" t="s">
        <v>2180</v>
      </c>
      <c r="I92" s="428" t="s">
        <v>821</v>
      </c>
      <c r="J92" s="428" t="s">
        <v>821</v>
      </c>
      <c r="K92" s="428" t="s">
        <v>821</v>
      </c>
      <c r="L92" s="428" t="s">
        <v>821</v>
      </c>
      <c r="M92" s="428" t="s">
        <v>821</v>
      </c>
      <c r="N92" s="428" t="s">
        <v>821</v>
      </c>
      <c r="O92" s="428" t="s">
        <v>821</v>
      </c>
      <c r="P92" s="428" t="s">
        <v>821</v>
      </c>
      <c r="Q92" s="428" t="s">
        <v>821</v>
      </c>
      <c r="R92" s="428" t="s">
        <v>821</v>
      </c>
      <c r="S92" s="431"/>
    </row>
    <row r="93" spans="1:19" ht="27.6">
      <c r="A93" s="475"/>
      <c r="B93" s="483"/>
      <c r="C93" s="428" t="s">
        <v>2440</v>
      </c>
      <c r="D93" s="428" t="s">
        <v>2441</v>
      </c>
      <c r="E93" s="428" t="s">
        <v>775</v>
      </c>
      <c r="F93" s="428" t="s">
        <v>2651</v>
      </c>
      <c r="G93" s="428" t="s">
        <v>1297</v>
      </c>
      <c r="H93" s="428" t="s">
        <v>1437</v>
      </c>
      <c r="I93" s="428" t="s">
        <v>821</v>
      </c>
      <c r="J93" s="428" t="s">
        <v>821</v>
      </c>
      <c r="K93" s="428" t="s">
        <v>821</v>
      </c>
      <c r="L93" s="428" t="s">
        <v>821</v>
      </c>
      <c r="M93" s="428" t="s">
        <v>821</v>
      </c>
      <c r="N93" s="428" t="s">
        <v>821</v>
      </c>
      <c r="O93" s="428" t="s">
        <v>821</v>
      </c>
      <c r="P93" s="428" t="s">
        <v>821</v>
      </c>
      <c r="Q93" s="428" t="s">
        <v>821</v>
      </c>
      <c r="R93" s="428" t="s">
        <v>821</v>
      </c>
      <c r="S93" s="431"/>
    </row>
    <row r="94" spans="1:19" ht="27.6">
      <c r="A94" s="475"/>
      <c r="B94" s="483"/>
      <c r="C94" s="428" t="s">
        <v>2043</v>
      </c>
      <c r="D94" s="428" t="s">
        <v>2044</v>
      </c>
      <c r="E94" s="428" t="s">
        <v>619</v>
      </c>
      <c r="F94" s="428" t="s">
        <v>2652</v>
      </c>
      <c r="G94" s="428" t="s">
        <v>2046</v>
      </c>
      <c r="H94" s="428" t="s">
        <v>2653</v>
      </c>
      <c r="I94" s="428" t="s">
        <v>821</v>
      </c>
      <c r="J94" s="428" t="s">
        <v>821</v>
      </c>
      <c r="K94" s="428" t="s">
        <v>821</v>
      </c>
      <c r="L94" s="428" t="s">
        <v>821</v>
      </c>
      <c r="M94" s="428" t="s">
        <v>821</v>
      </c>
      <c r="N94" s="428" t="s">
        <v>821</v>
      </c>
      <c r="O94" s="428" t="s">
        <v>821</v>
      </c>
      <c r="P94" s="428" t="s">
        <v>821</v>
      </c>
      <c r="Q94" s="428" t="s">
        <v>821</v>
      </c>
      <c r="R94" s="428" t="s">
        <v>821</v>
      </c>
      <c r="S94" s="431"/>
    </row>
    <row r="95" spans="1:19" ht="27.6">
      <c r="A95" s="475"/>
      <c r="B95" s="483"/>
      <c r="C95" s="428" t="s">
        <v>993</v>
      </c>
      <c r="D95" s="428" t="s">
        <v>773</v>
      </c>
      <c r="E95" s="428" t="s">
        <v>619</v>
      </c>
      <c r="F95" s="428" t="s">
        <v>2652</v>
      </c>
      <c r="G95" s="428" t="s">
        <v>995</v>
      </c>
      <c r="H95" s="428" t="s">
        <v>2654</v>
      </c>
      <c r="I95" s="428" t="s">
        <v>821</v>
      </c>
      <c r="J95" s="428" t="s">
        <v>821</v>
      </c>
      <c r="K95" s="428" t="s">
        <v>821</v>
      </c>
      <c r="L95" s="428" t="s">
        <v>821</v>
      </c>
      <c r="M95" s="428" t="s">
        <v>821</v>
      </c>
      <c r="N95" s="428" t="s">
        <v>821</v>
      </c>
      <c r="O95" s="428" t="s">
        <v>821</v>
      </c>
      <c r="P95" s="428" t="s">
        <v>821</v>
      </c>
      <c r="Q95" s="428" t="s">
        <v>821</v>
      </c>
      <c r="R95" s="428" t="s">
        <v>821</v>
      </c>
      <c r="S95" s="431"/>
    </row>
    <row r="96" spans="1:19">
      <c r="A96" s="475"/>
      <c r="B96" s="483"/>
      <c r="C96" s="475"/>
      <c r="D96" s="475"/>
      <c r="E96" s="475"/>
      <c r="F96" s="475"/>
      <c r="G96" s="475"/>
      <c r="H96" s="475"/>
      <c r="I96" s="475"/>
      <c r="J96" s="475"/>
    </row>
    <row r="97" spans="1:19">
      <c r="A97" s="475"/>
      <c r="B97" s="483"/>
      <c r="C97" s="475"/>
      <c r="D97" s="475"/>
      <c r="E97" s="475"/>
      <c r="F97" s="475"/>
      <c r="G97" s="475"/>
      <c r="H97" s="475"/>
      <c r="I97" s="475"/>
      <c r="J97" s="475"/>
    </row>
    <row r="98" spans="1:19">
      <c r="A98" s="475"/>
      <c r="B98" s="483"/>
      <c r="C98" s="475"/>
      <c r="D98" s="475"/>
      <c r="E98" s="475"/>
      <c r="F98" s="475"/>
      <c r="G98" s="475"/>
      <c r="H98" s="475"/>
      <c r="I98" s="475"/>
      <c r="J98" s="475"/>
    </row>
    <row r="99" spans="1:19" ht="42">
      <c r="A99" s="500">
        <v>50</v>
      </c>
      <c r="B99" s="501">
        <v>89363</v>
      </c>
      <c r="C99" s="501" t="s">
        <v>18</v>
      </c>
      <c r="D99" s="502" t="s">
        <v>441</v>
      </c>
      <c r="E99" s="503" t="s">
        <v>31</v>
      </c>
      <c r="F99" s="503"/>
      <c r="G99" s="504" t="s">
        <v>604</v>
      </c>
      <c r="H99" s="505">
        <v>8.82</v>
      </c>
      <c r="I99" s="500"/>
      <c r="J99" s="500"/>
    </row>
    <row r="100" spans="1:19" ht="27.6">
      <c r="A100" s="475"/>
      <c r="B100" s="483"/>
      <c r="C100" s="428" t="s">
        <v>821</v>
      </c>
      <c r="D100" s="428" t="s">
        <v>821</v>
      </c>
      <c r="E100" s="428" t="s">
        <v>821</v>
      </c>
      <c r="F100" s="428" t="s">
        <v>821</v>
      </c>
      <c r="G100" s="428" t="s">
        <v>821</v>
      </c>
      <c r="H100" s="428" t="s">
        <v>821</v>
      </c>
      <c r="I100" s="428" t="s">
        <v>2655</v>
      </c>
      <c r="J100" s="428" t="s">
        <v>2656</v>
      </c>
      <c r="K100" s="428" t="s">
        <v>2657</v>
      </c>
      <c r="L100" s="428" t="s">
        <v>2658</v>
      </c>
      <c r="M100" s="428" t="s">
        <v>942</v>
      </c>
      <c r="N100" s="428" t="s">
        <v>943</v>
      </c>
      <c r="O100" s="428" t="s">
        <v>942</v>
      </c>
      <c r="P100" s="428" t="s">
        <v>943</v>
      </c>
      <c r="Q100" s="428" t="s">
        <v>942</v>
      </c>
      <c r="R100" s="428" t="s">
        <v>943</v>
      </c>
      <c r="S100" s="431">
        <v>0</v>
      </c>
    </row>
    <row r="101" spans="1:19" ht="27.6">
      <c r="A101" s="475"/>
      <c r="B101" s="483"/>
      <c r="C101" s="428" t="s">
        <v>2429</v>
      </c>
      <c r="D101" s="428" t="s">
        <v>2430</v>
      </c>
      <c r="E101" s="428" t="s">
        <v>775</v>
      </c>
      <c r="F101" s="428" t="s">
        <v>2431</v>
      </c>
      <c r="G101" s="428" t="s">
        <v>2432</v>
      </c>
      <c r="H101" s="428" t="s">
        <v>2433</v>
      </c>
      <c r="I101" s="428" t="s">
        <v>821</v>
      </c>
      <c r="J101" s="428" t="s">
        <v>821</v>
      </c>
      <c r="K101" s="428" t="s">
        <v>821</v>
      </c>
      <c r="L101" s="428" t="s">
        <v>821</v>
      </c>
      <c r="M101" s="428" t="s">
        <v>821</v>
      </c>
      <c r="N101" s="428" t="s">
        <v>821</v>
      </c>
      <c r="O101" s="428" t="s">
        <v>821</v>
      </c>
      <c r="P101" s="428" t="s">
        <v>821</v>
      </c>
      <c r="Q101" s="428" t="s">
        <v>821</v>
      </c>
      <c r="R101" s="428" t="s">
        <v>821</v>
      </c>
      <c r="S101" s="431"/>
    </row>
    <row r="102" spans="1:19" ht="27.6">
      <c r="A102" s="475"/>
      <c r="B102" s="483"/>
      <c r="C102" s="428" t="s">
        <v>2659</v>
      </c>
      <c r="D102" s="428" t="s">
        <v>2660</v>
      </c>
      <c r="E102" s="428" t="s">
        <v>775</v>
      </c>
      <c r="F102" s="428" t="s">
        <v>1061</v>
      </c>
      <c r="G102" s="428" t="s">
        <v>2533</v>
      </c>
      <c r="H102" s="428" t="s">
        <v>2533</v>
      </c>
      <c r="I102" s="428" t="s">
        <v>821</v>
      </c>
      <c r="J102" s="428" t="s">
        <v>821</v>
      </c>
      <c r="K102" s="428" t="s">
        <v>821</v>
      </c>
      <c r="L102" s="428" t="s">
        <v>821</v>
      </c>
      <c r="M102" s="428" t="s">
        <v>821</v>
      </c>
      <c r="N102" s="428" t="s">
        <v>821</v>
      </c>
      <c r="O102" s="428" t="s">
        <v>821</v>
      </c>
      <c r="P102" s="428" t="s">
        <v>821</v>
      </c>
      <c r="Q102" s="428" t="s">
        <v>821</v>
      </c>
      <c r="R102" s="428" t="s">
        <v>821</v>
      </c>
      <c r="S102" s="431"/>
    </row>
    <row r="103" spans="1:19" ht="27.6">
      <c r="A103" s="475"/>
      <c r="B103" s="483"/>
      <c r="C103" s="428" t="s">
        <v>2437</v>
      </c>
      <c r="D103" s="428" t="s">
        <v>2438</v>
      </c>
      <c r="E103" s="428" t="s">
        <v>775</v>
      </c>
      <c r="F103" s="428" t="s">
        <v>1256</v>
      </c>
      <c r="G103" s="428" t="s">
        <v>2439</v>
      </c>
      <c r="H103" s="428" t="s">
        <v>1086</v>
      </c>
      <c r="I103" s="428" t="s">
        <v>821</v>
      </c>
      <c r="J103" s="428" t="s">
        <v>821</v>
      </c>
      <c r="K103" s="428" t="s">
        <v>821</v>
      </c>
      <c r="L103" s="428" t="s">
        <v>821</v>
      </c>
      <c r="M103" s="428" t="s">
        <v>821</v>
      </c>
      <c r="N103" s="428" t="s">
        <v>821</v>
      </c>
      <c r="O103" s="428" t="s">
        <v>821</v>
      </c>
      <c r="P103" s="428" t="s">
        <v>821</v>
      </c>
      <c r="Q103" s="428" t="s">
        <v>821</v>
      </c>
      <c r="R103" s="428" t="s">
        <v>821</v>
      </c>
      <c r="S103" s="431"/>
    </row>
    <row r="104" spans="1:19" ht="27.6">
      <c r="A104" s="475"/>
      <c r="B104" s="483"/>
      <c r="C104" s="428" t="s">
        <v>2440</v>
      </c>
      <c r="D104" s="428" t="s">
        <v>2441</v>
      </c>
      <c r="E104" s="428" t="s">
        <v>775</v>
      </c>
      <c r="F104" s="428" t="s">
        <v>2661</v>
      </c>
      <c r="G104" s="428" t="s">
        <v>1297</v>
      </c>
      <c r="H104" s="428" t="s">
        <v>2365</v>
      </c>
      <c r="I104" s="428" t="s">
        <v>821</v>
      </c>
      <c r="J104" s="428" t="s">
        <v>821</v>
      </c>
      <c r="K104" s="428" t="s">
        <v>821</v>
      </c>
      <c r="L104" s="428" t="s">
        <v>821</v>
      </c>
      <c r="M104" s="428" t="s">
        <v>821</v>
      </c>
      <c r="N104" s="428" t="s">
        <v>821</v>
      </c>
      <c r="O104" s="428" t="s">
        <v>821</v>
      </c>
      <c r="P104" s="428" t="s">
        <v>821</v>
      </c>
      <c r="Q104" s="428" t="s">
        <v>821</v>
      </c>
      <c r="R104" s="428" t="s">
        <v>821</v>
      </c>
      <c r="S104" s="431"/>
    </row>
    <row r="105" spans="1:19" ht="27.6">
      <c r="A105" s="475"/>
      <c r="B105" s="483"/>
      <c r="C105" s="428" t="s">
        <v>2043</v>
      </c>
      <c r="D105" s="428" t="s">
        <v>2044</v>
      </c>
      <c r="E105" s="428" t="s">
        <v>619</v>
      </c>
      <c r="F105" s="428" t="s">
        <v>2662</v>
      </c>
      <c r="G105" s="428" t="s">
        <v>2046</v>
      </c>
      <c r="H105" s="428" t="s">
        <v>2224</v>
      </c>
      <c r="I105" s="428" t="s">
        <v>821</v>
      </c>
      <c r="J105" s="428" t="s">
        <v>821</v>
      </c>
      <c r="K105" s="428" t="s">
        <v>821</v>
      </c>
      <c r="L105" s="428" t="s">
        <v>821</v>
      </c>
      <c r="M105" s="428" t="s">
        <v>821</v>
      </c>
      <c r="N105" s="428" t="s">
        <v>821</v>
      </c>
      <c r="O105" s="428" t="s">
        <v>821</v>
      </c>
      <c r="P105" s="428" t="s">
        <v>821</v>
      </c>
      <c r="Q105" s="428" t="s">
        <v>821</v>
      </c>
      <c r="R105" s="428" t="s">
        <v>821</v>
      </c>
      <c r="S105" s="431"/>
    </row>
    <row r="106" spans="1:19" ht="27.6">
      <c r="A106" s="475"/>
      <c r="B106" s="483"/>
      <c r="C106" s="428" t="s">
        <v>993</v>
      </c>
      <c r="D106" s="428" t="s">
        <v>773</v>
      </c>
      <c r="E106" s="428" t="s">
        <v>619</v>
      </c>
      <c r="F106" s="428" t="s">
        <v>2662</v>
      </c>
      <c r="G106" s="428" t="s">
        <v>995</v>
      </c>
      <c r="H106" s="428" t="s">
        <v>2663</v>
      </c>
      <c r="I106" s="428" t="s">
        <v>821</v>
      </c>
      <c r="J106" s="428" t="s">
        <v>821</v>
      </c>
      <c r="K106" s="428" t="s">
        <v>821</v>
      </c>
      <c r="L106" s="428" t="s">
        <v>821</v>
      </c>
      <c r="M106" s="428" t="s">
        <v>821</v>
      </c>
      <c r="N106" s="428" t="s">
        <v>821</v>
      </c>
      <c r="O106" s="428" t="s">
        <v>821</v>
      </c>
      <c r="P106" s="428" t="s">
        <v>821</v>
      </c>
      <c r="Q106" s="428" t="s">
        <v>821</v>
      </c>
      <c r="R106" s="428" t="s">
        <v>821</v>
      </c>
      <c r="S106" s="431"/>
    </row>
    <row r="107" spans="1:19">
      <c r="A107" s="475"/>
      <c r="B107" s="483"/>
      <c r="C107" s="475"/>
      <c r="D107" s="475"/>
      <c r="E107" s="475"/>
      <c r="F107" s="475"/>
      <c r="G107" s="475"/>
      <c r="H107" s="475"/>
      <c r="I107" s="475"/>
      <c r="J107" s="475"/>
    </row>
    <row r="108" spans="1:19">
      <c r="A108" s="475"/>
      <c r="B108" s="483"/>
      <c r="C108" s="475"/>
      <c r="D108" s="475"/>
      <c r="E108" s="475"/>
      <c r="F108" s="475"/>
      <c r="G108" s="475"/>
      <c r="H108" s="475"/>
      <c r="I108" s="475"/>
      <c r="J108" s="475"/>
    </row>
    <row r="109" spans="1:19">
      <c r="A109" s="475"/>
      <c r="B109" s="483"/>
      <c r="C109" s="475"/>
      <c r="D109" s="475"/>
      <c r="E109" s="475"/>
      <c r="F109" s="475"/>
      <c r="G109" s="475"/>
      <c r="H109" s="475"/>
      <c r="I109" s="475"/>
      <c r="J109" s="475"/>
    </row>
    <row r="110" spans="1:19" ht="42">
      <c r="A110" s="500">
        <v>51</v>
      </c>
      <c r="B110" s="501">
        <v>89413</v>
      </c>
      <c r="C110" s="501" t="s">
        <v>18</v>
      </c>
      <c r="D110" s="502" t="s">
        <v>448</v>
      </c>
      <c r="E110" s="503" t="s">
        <v>31</v>
      </c>
      <c r="F110" s="503"/>
      <c r="G110" s="504" t="s">
        <v>604</v>
      </c>
      <c r="H110" s="505">
        <v>10.54</v>
      </c>
      <c r="I110" s="500"/>
      <c r="J110" s="500"/>
    </row>
    <row r="111" spans="1:19" ht="27.6">
      <c r="A111" s="475"/>
      <c r="B111" s="483"/>
      <c r="C111" s="428" t="s">
        <v>821</v>
      </c>
      <c r="D111" s="428" t="s">
        <v>821</v>
      </c>
      <c r="E111" s="428" t="s">
        <v>821</v>
      </c>
      <c r="F111" s="428" t="s">
        <v>821</v>
      </c>
      <c r="G111" s="428" t="s">
        <v>821</v>
      </c>
      <c r="H111" s="428" t="s">
        <v>821</v>
      </c>
      <c r="I111" s="428" t="s">
        <v>2577</v>
      </c>
      <c r="J111" s="428" t="s">
        <v>2578</v>
      </c>
      <c r="K111" s="428" t="s">
        <v>2579</v>
      </c>
      <c r="L111" s="428" t="s">
        <v>2580</v>
      </c>
      <c r="M111" s="428" t="s">
        <v>942</v>
      </c>
      <c r="N111" s="428" t="s">
        <v>943</v>
      </c>
      <c r="O111" s="428" t="s">
        <v>942</v>
      </c>
      <c r="P111" s="428" t="s">
        <v>943</v>
      </c>
      <c r="Q111" s="428" t="s">
        <v>942</v>
      </c>
      <c r="R111" s="428" t="s">
        <v>943</v>
      </c>
      <c r="S111" s="431">
        <v>0</v>
      </c>
    </row>
    <row r="112" spans="1:19" ht="27.6">
      <c r="A112" s="475"/>
      <c r="B112" s="483"/>
      <c r="C112" s="428" t="s">
        <v>2429</v>
      </c>
      <c r="D112" s="428" t="s">
        <v>2430</v>
      </c>
      <c r="E112" s="428" t="s">
        <v>775</v>
      </c>
      <c r="F112" s="428" t="s">
        <v>2581</v>
      </c>
      <c r="G112" s="428" t="s">
        <v>2432</v>
      </c>
      <c r="H112" s="428" t="s">
        <v>1890</v>
      </c>
      <c r="I112" s="428" t="s">
        <v>821</v>
      </c>
      <c r="J112" s="428" t="s">
        <v>821</v>
      </c>
      <c r="K112" s="428" t="s">
        <v>821</v>
      </c>
      <c r="L112" s="428" t="s">
        <v>821</v>
      </c>
      <c r="M112" s="428" t="s">
        <v>821</v>
      </c>
      <c r="N112" s="428" t="s">
        <v>821</v>
      </c>
      <c r="O112" s="428" t="s">
        <v>821</v>
      </c>
      <c r="P112" s="428" t="s">
        <v>821</v>
      </c>
      <c r="Q112" s="428" t="s">
        <v>821</v>
      </c>
      <c r="R112" s="428" t="s">
        <v>821</v>
      </c>
      <c r="S112" s="431"/>
    </row>
    <row r="113" spans="1:19" ht="27.6">
      <c r="A113" s="475"/>
      <c r="B113" s="483"/>
      <c r="C113" s="428" t="s">
        <v>2582</v>
      </c>
      <c r="D113" s="428" t="s">
        <v>2583</v>
      </c>
      <c r="E113" s="428" t="s">
        <v>775</v>
      </c>
      <c r="F113" s="428" t="s">
        <v>1061</v>
      </c>
      <c r="G113" s="428" t="s">
        <v>2002</v>
      </c>
      <c r="H113" s="428" t="s">
        <v>2002</v>
      </c>
      <c r="I113" s="428" t="s">
        <v>821</v>
      </c>
      <c r="J113" s="428" t="s">
        <v>821</v>
      </c>
      <c r="K113" s="428" t="s">
        <v>821</v>
      </c>
      <c r="L113" s="428" t="s">
        <v>821</v>
      </c>
      <c r="M113" s="428" t="s">
        <v>821</v>
      </c>
      <c r="N113" s="428" t="s">
        <v>821</v>
      </c>
      <c r="O113" s="428" t="s">
        <v>821</v>
      </c>
      <c r="P113" s="428" t="s">
        <v>821</v>
      </c>
      <c r="Q113" s="428" t="s">
        <v>821</v>
      </c>
      <c r="R113" s="428" t="s">
        <v>821</v>
      </c>
      <c r="S113" s="431"/>
    </row>
    <row r="114" spans="1:19" ht="27.6">
      <c r="A114" s="475"/>
      <c r="B114" s="483"/>
      <c r="C114" s="428" t="s">
        <v>2437</v>
      </c>
      <c r="D114" s="428" t="s">
        <v>2438</v>
      </c>
      <c r="E114" s="428" t="s">
        <v>775</v>
      </c>
      <c r="F114" s="428" t="s">
        <v>2584</v>
      </c>
      <c r="G114" s="428" t="s">
        <v>2439</v>
      </c>
      <c r="H114" s="428" t="s">
        <v>2585</v>
      </c>
      <c r="I114" s="428" t="s">
        <v>821</v>
      </c>
      <c r="J114" s="428" t="s">
        <v>821</v>
      </c>
      <c r="K114" s="428" t="s">
        <v>821</v>
      </c>
      <c r="L114" s="428" t="s">
        <v>821</v>
      </c>
      <c r="M114" s="428" t="s">
        <v>821</v>
      </c>
      <c r="N114" s="428" t="s">
        <v>821</v>
      </c>
      <c r="O114" s="428" t="s">
        <v>821</v>
      </c>
      <c r="P114" s="428" t="s">
        <v>821</v>
      </c>
      <c r="Q114" s="428" t="s">
        <v>821</v>
      </c>
      <c r="R114" s="428" t="s">
        <v>821</v>
      </c>
      <c r="S114" s="431"/>
    </row>
    <row r="115" spans="1:19" ht="27.6">
      <c r="A115" s="475"/>
      <c r="B115" s="483"/>
      <c r="C115" s="428" t="s">
        <v>2440</v>
      </c>
      <c r="D115" s="428" t="s">
        <v>2441</v>
      </c>
      <c r="E115" s="428" t="s">
        <v>775</v>
      </c>
      <c r="F115" s="428" t="s">
        <v>2586</v>
      </c>
      <c r="G115" s="428" t="s">
        <v>1297</v>
      </c>
      <c r="H115" s="428" t="s">
        <v>2561</v>
      </c>
      <c r="I115" s="428" t="s">
        <v>821</v>
      </c>
      <c r="J115" s="428" t="s">
        <v>821</v>
      </c>
      <c r="K115" s="428" t="s">
        <v>821</v>
      </c>
      <c r="L115" s="428" t="s">
        <v>821</v>
      </c>
      <c r="M115" s="428" t="s">
        <v>821</v>
      </c>
      <c r="N115" s="428" t="s">
        <v>821</v>
      </c>
      <c r="O115" s="428" t="s">
        <v>821</v>
      </c>
      <c r="P115" s="428" t="s">
        <v>821</v>
      </c>
      <c r="Q115" s="428" t="s">
        <v>821</v>
      </c>
      <c r="R115" s="428" t="s">
        <v>821</v>
      </c>
      <c r="S115" s="431"/>
    </row>
    <row r="116" spans="1:19" ht="27.6">
      <c r="A116" s="475"/>
      <c r="B116" s="483"/>
      <c r="C116" s="428" t="s">
        <v>2043</v>
      </c>
      <c r="D116" s="428" t="s">
        <v>2044</v>
      </c>
      <c r="E116" s="428" t="s">
        <v>619</v>
      </c>
      <c r="F116" s="428" t="s">
        <v>2587</v>
      </c>
      <c r="G116" s="428" t="s">
        <v>2046</v>
      </c>
      <c r="H116" s="428" t="s">
        <v>2588</v>
      </c>
      <c r="I116" s="428" t="s">
        <v>821</v>
      </c>
      <c r="J116" s="428" t="s">
        <v>821</v>
      </c>
      <c r="K116" s="428" t="s">
        <v>821</v>
      </c>
      <c r="L116" s="428" t="s">
        <v>821</v>
      </c>
      <c r="M116" s="428" t="s">
        <v>821</v>
      </c>
      <c r="N116" s="428" t="s">
        <v>821</v>
      </c>
      <c r="O116" s="428" t="s">
        <v>821</v>
      </c>
      <c r="P116" s="428" t="s">
        <v>821</v>
      </c>
      <c r="Q116" s="428" t="s">
        <v>821</v>
      </c>
      <c r="R116" s="428" t="s">
        <v>821</v>
      </c>
      <c r="S116" s="431"/>
    </row>
    <row r="117" spans="1:19" ht="27.6">
      <c r="A117" s="475"/>
      <c r="B117" s="483"/>
      <c r="C117" s="428" t="s">
        <v>993</v>
      </c>
      <c r="D117" s="428" t="s">
        <v>773</v>
      </c>
      <c r="E117" s="428" t="s">
        <v>619</v>
      </c>
      <c r="F117" s="428" t="s">
        <v>2587</v>
      </c>
      <c r="G117" s="428" t="s">
        <v>995</v>
      </c>
      <c r="H117" s="428" t="s">
        <v>2589</v>
      </c>
      <c r="I117" s="428" t="s">
        <v>821</v>
      </c>
      <c r="J117" s="428" t="s">
        <v>821</v>
      </c>
      <c r="K117" s="428" t="s">
        <v>821</v>
      </c>
      <c r="L117" s="428" t="s">
        <v>821</v>
      </c>
      <c r="M117" s="428" t="s">
        <v>821</v>
      </c>
      <c r="N117" s="428" t="s">
        <v>821</v>
      </c>
      <c r="O117" s="428" t="s">
        <v>821</v>
      </c>
      <c r="P117" s="428" t="s">
        <v>821</v>
      </c>
      <c r="Q117" s="428" t="s">
        <v>821</v>
      </c>
      <c r="R117" s="428" t="s">
        <v>821</v>
      </c>
      <c r="S117" s="431"/>
    </row>
    <row r="118" spans="1:19">
      <c r="A118" s="475"/>
      <c r="B118" s="483"/>
      <c r="C118" s="475"/>
      <c r="D118" s="475"/>
      <c r="E118" s="475"/>
      <c r="F118" s="475"/>
      <c r="G118" s="475"/>
      <c r="H118" s="475"/>
      <c r="I118" s="475"/>
      <c r="J118" s="475"/>
    </row>
    <row r="119" spans="1:19">
      <c r="A119" s="475"/>
      <c r="B119" s="483"/>
      <c r="C119" s="475"/>
      <c r="D119" s="475"/>
      <c r="E119" s="475"/>
      <c r="F119" s="475"/>
      <c r="G119" s="475"/>
      <c r="H119" s="475"/>
      <c r="I119" s="475"/>
      <c r="J119" s="475"/>
    </row>
    <row r="120" spans="1:19">
      <c r="A120" s="475"/>
      <c r="B120" s="483"/>
      <c r="C120" s="475"/>
      <c r="D120" s="475"/>
      <c r="E120" s="475"/>
      <c r="F120" s="475"/>
      <c r="G120" s="475"/>
      <c r="H120" s="475"/>
      <c r="I120" s="475"/>
      <c r="J120" s="475"/>
    </row>
    <row r="121" spans="1:19" ht="42">
      <c r="A121" s="500">
        <v>52</v>
      </c>
      <c r="B121" s="501">
        <v>89501</v>
      </c>
      <c r="C121" s="501" t="s">
        <v>18</v>
      </c>
      <c r="D121" s="502" t="s">
        <v>450</v>
      </c>
      <c r="E121" s="503" t="s">
        <v>31</v>
      </c>
      <c r="F121" s="503"/>
      <c r="G121" s="504" t="s">
        <v>604</v>
      </c>
      <c r="H121" s="505">
        <v>15.27</v>
      </c>
      <c r="I121" s="500"/>
      <c r="J121" s="500"/>
    </row>
    <row r="122" spans="1:19" ht="27.6">
      <c r="A122" s="475"/>
      <c r="B122" s="483"/>
      <c r="C122" s="428" t="s">
        <v>821</v>
      </c>
      <c r="D122" s="428" t="s">
        <v>821</v>
      </c>
      <c r="E122" s="428" t="s">
        <v>821</v>
      </c>
      <c r="F122" s="428" t="s">
        <v>821</v>
      </c>
      <c r="G122" s="428" t="s">
        <v>821</v>
      </c>
      <c r="H122" s="428" t="s">
        <v>821</v>
      </c>
      <c r="I122" s="428" t="s">
        <v>2641</v>
      </c>
      <c r="J122" s="428" t="s">
        <v>2664</v>
      </c>
      <c r="K122" s="428" t="s">
        <v>2665</v>
      </c>
      <c r="L122" s="428" t="s">
        <v>2666</v>
      </c>
      <c r="M122" s="428" t="s">
        <v>942</v>
      </c>
      <c r="N122" s="428" t="s">
        <v>943</v>
      </c>
      <c r="O122" s="428" t="s">
        <v>942</v>
      </c>
      <c r="P122" s="428" t="s">
        <v>943</v>
      </c>
      <c r="Q122" s="428" t="s">
        <v>942</v>
      </c>
      <c r="R122" s="428" t="s">
        <v>943</v>
      </c>
      <c r="S122" s="431">
        <v>0</v>
      </c>
    </row>
    <row r="123" spans="1:19" ht="27.6">
      <c r="A123" s="475"/>
      <c r="B123" s="483"/>
      <c r="C123" s="428" t="s">
        <v>2429</v>
      </c>
      <c r="D123" s="428" t="s">
        <v>2430</v>
      </c>
      <c r="E123" s="428" t="s">
        <v>775</v>
      </c>
      <c r="F123" s="428" t="s">
        <v>2645</v>
      </c>
      <c r="G123" s="428" t="s">
        <v>2432</v>
      </c>
      <c r="H123" s="428" t="s">
        <v>2646</v>
      </c>
      <c r="I123" s="428" t="s">
        <v>821</v>
      </c>
      <c r="J123" s="428" t="s">
        <v>821</v>
      </c>
      <c r="K123" s="428" t="s">
        <v>821</v>
      </c>
      <c r="L123" s="428" t="s">
        <v>821</v>
      </c>
      <c r="M123" s="428" t="s">
        <v>821</v>
      </c>
      <c r="N123" s="428" t="s">
        <v>821</v>
      </c>
      <c r="O123" s="428" t="s">
        <v>821</v>
      </c>
      <c r="P123" s="428" t="s">
        <v>821</v>
      </c>
      <c r="Q123" s="428" t="s">
        <v>821</v>
      </c>
      <c r="R123" s="428" t="s">
        <v>821</v>
      </c>
      <c r="S123" s="431"/>
    </row>
    <row r="124" spans="1:19" ht="27.6">
      <c r="A124" s="475"/>
      <c r="B124" s="483"/>
      <c r="C124" s="428" t="s">
        <v>2667</v>
      </c>
      <c r="D124" s="428" t="s">
        <v>2668</v>
      </c>
      <c r="E124" s="428" t="s">
        <v>775</v>
      </c>
      <c r="F124" s="428" t="s">
        <v>1061</v>
      </c>
      <c r="G124" s="428" t="s">
        <v>2669</v>
      </c>
      <c r="H124" s="428" t="s">
        <v>2669</v>
      </c>
      <c r="I124" s="428" t="s">
        <v>821</v>
      </c>
      <c r="J124" s="428" t="s">
        <v>821</v>
      </c>
      <c r="K124" s="428" t="s">
        <v>821</v>
      </c>
      <c r="L124" s="428" t="s">
        <v>821</v>
      </c>
      <c r="M124" s="428" t="s">
        <v>821</v>
      </c>
      <c r="N124" s="428" t="s">
        <v>821</v>
      </c>
      <c r="O124" s="428" t="s">
        <v>821</v>
      </c>
      <c r="P124" s="428" t="s">
        <v>821</v>
      </c>
      <c r="Q124" s="428" t="s">
        <v>821</v>
      </c>
      <c r="R124" s="428" t="s">
        <v>821</v>
      </c>
      <c r="S124" s="431"/>
    </row>
    <row r="125" spans="1:19" ht="27.6">
      <c r="A125" s="475"/>
      <c r="B125" s="483"/>
      <c r="C125" s="428" t="s">
        <v>2437</v>
      </c>
      <c r="D125" s="428" t="s">
        <v>2438</v>
      </c>
      <c r="E125" s="428" t="s">
        <v>775</v>
      </c>
      <c r="F125" s="428" t="s">
        <v>2650</v>
      </c>
      <c r="G125" s="428" t="s">
        <v>2439</v>
      </c>
      <c r="H125" s="428" t="s">
        <v>2180</v>
      </c>
      <c r="I125" s="428" t="s">
        <v>821</v>
      </c>
      <c r="J125" s="428" t="s">
        <v>821</v>
      </c>
      <c r="K125" s="428" t="s">
        <v>821</v>
      </c>
      <c r="L125" s="428" t="s">
        <v>821</v>
      </c>
      <c r="M125" s="428" t="s">
        <v>821</v>
      </c>
      <c r="N125" s="428" t="s">
        <v>821</v>
      </c>
      <c r="O125" s="428" t="s">
        <v>821</v>
      </c>
      <c r="P125" s="428" t="s">
        <v>821</v>
      </c>
      <c r="Q125" s="428" t="s">
        <v>821</v>
      </c>
      <c r="R125" s="428" t="s">
        <v>821</v>
      </c>
      <c r="S125" s="431"/>
    </row>
    <row r="126" spans="1:19" ht="27.6">
      <c r="A126" s="475"/>
      <c r="B126" s="483"/>
      <c r="C126" s="428" t="s">
        <v>2440</v>
      </c>
      <c r="D126" s="428" t="s">
        <v>2441</v>
      </c>
      <c r="E126" s="428" t="s">
        <v>775</v>
      </c>
      <c r="F126" s="428" t="s">
        <v>2651</v>
      </c>
      <c r="G126" s="428" t="s">
        <v>1297</v>
      </c>
      <c r="H126" s="428" t="s">
        <v>1437</v>
      </c>
      <c r="I126" s="428" t="s">
        <v>821</v>
      </c>
      <c r="J126" s="428" t="s">
        <v>821</v>
      </c>
      <c r="K126" s="428" t="s">
        <v>821</v>
      </c>
      <c r="L126" s="428" t="s">
        <v>821</v>
      </c>
      <c r="M126" s="428" t="s">
        <v>821</v>
      </c>
      <c r="N126" s="428" t="s">
        <v>821</v>
      </c>
      <c r="O126" s="428" t="s">
        <v>821</v>
      </c>
      <c r="P126" s="428" t="s">
        <v>821</v>
      </c>
      <c r="Q126" s="428" t="s">
        <v>821</v>
      </c>
      <c r="R126" s="428" t="s">
        <v>821</v>
      </c>
      <c r="S126" s="431"/>
    </row>
    <row r="127" spans="1:19" ht="27.6">
      <c r="A127" s="475"/>
      <c r="B127" s="483"/>
      <c r="C127" s="428" t="s">
        <v>2043</v>
      </c>
      <c r="D127" s="428" t="s">
        <v>2044</v>
      </c>
      <c r="E127" s="428" t="s">
        <v>619</v>
      </c>
      <c r="F127" s="428" t="s">
        <v>2652</v>
      </c>
      <c r="G127" s="428" t="s">
        <v>2046</v>
      </c>
      <c r="H127" s="428" t="s">
        <v>2653</v>
      </c>
      <c r="I127" s="428" t="s">
        <v>821</v>
      </c>
      <c r="J127" s="428" t="s">
        <v>821</v>
      </c>
      <c r="K127" s="428" t="s">
        <v>821</v>
      </c>
      <c r="L127" s="428" t="s">
        <v>821</v>
      </c>
      <c r="M127" s="428" t="s">
        <v>821</v>
      </c>
      <c r="N127" s="428" t="s">
        <v>821</v>
      </c>
      <c r="O127" s="428" t="s">
        <v>821</v>
      </c>
      <c r="P127" s="428" t="s">
        <v>821</v>
      </c>
      <c r="Q127" s="428" t="s">
        <v>821</v>
      </c>
      <c r="R127" s="428" t="s">
        <v>821</v>
      </c>
      <c r="S127" s="431"/>
    </row>
    <row r="128" spans="1:19" ht="27.6">
      <c r="A128" s="475"/>
      <c r="B128" s="483"/>
      <c r="C128" s="428" t="s">
        <v>993</v>
      </c>
      <c r="D128" s="428" t="s">
        <v>773</v>
      </c>
      <c r="E128" s="428" t="s">
        <v>619</v>
      </c>
      <c r="F128" s="428" t="s">
        <v>2652</v>
      </c>
      <c r="G128" s="428" t="s">
        <v>995</v>
      </c>
      <c r="H128" s="428" t="s">
        <v>2654</v>
      </c>
      <c r="I128" s="428" t="s">
        <v>821</v>
      </c>
      <c r="J128" s="428" t="s">
        <v>821</v>
      </c>
      <c r="K128" s="428" t="s">
        <v>821</v>
      </c>
      <c r="L128" s="428" t="s">
        <v>821</v>
      </c>
      <c r="M128" s="428" t="s">
        <v>821</v>
      </c>
      <c r="N128" s="428" t="s">
        <v>821</v>
      </c>
      <c r="O128" s="428" t="s">
        <v>821</v>
      </c>
      <c r="P128" s="428" t="s">
        <v>821</v>
      </c>
      <c r="Q128" s="428" t="s">
        <v>821</v>
      </c>
      <c r="R128" s="428" t="s">
        <v>821</v>
      </c>
      <c r="S128" s="431"/>
    </row>
    <row r="129" spans="1:19">
      <c r="A129" s="475"/>
      <c r="B129" s="483"/>
      <c r="C129" s="475"/>
      <c r="D129" s="475"/>
      <c r="E129" s="475"/>
      <c r="F129" s="475"/>
      <c r="G129" s="475"/>
      <c r="H129" s="475"/>
      <c r="I129" s="475"/>
      <c r="J129" s="475"/>
    </row>
    <row r="130" spans="1:19">
      <c r="A130" s="475"/>
      <c r="B130" s="483"/>
      <c r="C130" s="475"/>
      <c r="D130" s="475"/>
      <c r="E130" s="475"/>
      <c r="F130" s="475"/>
      <c r="G130" s="475"/>
      <c r="H130" s="475"/>
      <c r="I130" s="475"/>
      <c r="J130" s="475"/>
    </row>
    <row r="131" spans="1:19">
      <c r="A131" s="475"/>
      <c r="B131" s="483"/>
      <c r="C131" s="475"/>
      <c r="D131" s="475"/>
      <c r="E131" s="475"/>
      <c r="F131" s="475"/>
      <c r="G131" s="475"/>
      <c r="H131" s="475"/>
      <c r="I131" s="475"/>
      <c r="J131" s="475"/>
    </row>
    <row r="132" spans="1:19" ht="69.599999999999994">
      <c r="A132" s="500">
        <v>53</v>
      </c>
      <c r="B132" s="501">
        <v>94672</v>
      </c>
      <c r="C132" s="501" t="s">
        <v>18</v>
      </c>
      <c r="D132" s="502" t="s">
        <v>452</v>
      </c>
      <c r="E132" s="503" t="s">
        <v>31</v>
      </c>
      <c r="F132" s="503"/>
      <c r="G132" s="504" t="s">
        <v>604</v>
      </c>
      <c r="H132" s="505">
        <v>10.67</v>
      </c>
      <c r="I132" s="500"/>
      <c r="J132" s="500"/>
    </row>
    <row r="133" spans="1:19" ht="27.6">
      <c r="A133" s="475"/>
      <c r="B133" s="483"/>
      <c r="C133" s="428" t="s">
        <v>821</v>
      </c>
      <c r="D133" s="428" t="s">
        <v>821</v>
      </c>
      <c r="E133" s="428" t="s">
        <v>821</v>
      </c>
      <c r="F133" s="428" t="s">
        <v>821</v>
      </c>
      <c r="G133" s="428" t="s">
        <v>821</v>
      </c>
      <c r="H133" s="428" t="s">
        <v>821</v>
      </c>
      <c r="I133" s="428" t="s">
        <v>2670</v>
      </c>
      <c r="J133" s="428" t="s">
        <v>2671</v>
      </c>
      <c r="K133" s="428" t="s">
        <v>2672</v>
      </c>
      <c r="L133" s="428" t="s">
        <v>2673</v>
      </c>
      <c r="M133" s="428" t="s">
        <v>942</v>
      </c>
      <c r="N133" s="428" t="s">
        <v>943</v>
      </c>
      <c r="O133" s="428" t="s">
        <v>942</v>
      </c>
      <c r="P133" s="428" t="s">
        <v>943</v>
      </c>
      <c r="Q133" s="428" t="s">
        <v>942</v>
      </c>
      <c r="R133" s="428" t="s">
        <v>943</v>
      </c>
      <c r="S133" s="431">
        <v>0</v>
      </c>
    </row>
    <row r="134" spans="1:19" ht="27.6">
      <c r="A134" s="475"/>
      <c r="B134" s="483"/>
      <c r="C134" s="428" t="s">
        <v>2674</v>
      </c>
      <c r="D134" s="428" t="s">
        <v>2675</v>
      </c>
      <c r="E134" s="428" t="s">
        <v>775</v>
      </c>
      <c r="F134" s="428" t="s">
        <v>1061</v>
      </c>
      <c r="G134" s="428" t="s">
        <v>2054</v>
      </c>
      <c r="H134" s="428" t="s">
        <v>2054</v>
      </c>
      <c r="I134" s="428" t="s">
        <v>821</v>
      </c>
      <c r="J134" s="428" t="s">
        <v>821</v>
      </c>
      <c r="K134" s="428" t="s">
        <v>821</v>
      </c>
      <c r="L134" s="428" t="s">
        <v>821</v>
      </c>
      <c r="M134" s="428" t="s">
        <v>821</v>
      </c>
      <c r="N134" s="428" t="s">
        <v>821</v>
      </c>
      <c r="O134" s="428" t="s">
        <v>821</v>
      </c>
      <c r="P134" s="428" t="s">
        <v>821</v>
      </c>
      <c r="Q134" s="428" t="s">
        <v>821</v>
      </c>
      <c r="R134" s="428" t="s">
        <v>821</v>
      </c>
      <c r="S134" s="431"/>
    </row>
    <row r="135" spans="1:19" ht="27.6">
      <c r="A135" s="475"/>
      <c r="B135" s="483"/>
      <c r="C135" s="428" t="s">
        <v>2596</v>
      </c>
      <c r="D135" s="428" t="s">
        <v>2597</v>
      </c>
      <c r="E135" s="428" t="s">
        <v>775</v>
      </c>
      <c r="F135" s="428" t="s">
        <v>1393</v>
      </c>
      <c r="G135" s="428" t="s">
        <v>2599</v>
      </c>
      <c r="H135" s="428" t="s">
        <v>1627</v>
      </c>
      <c r="I135" s="428" t="s">
        <v>821</v>
      </c>
      <c r="J135" s="428" t="s">
        <v>821</v>
      </c>
      <c r="K135" s="428" t="s">
        <v>821</v>
      </c>
      <c r="L135" s="428" t="s">
        <v>821</v>
      </c>
      <c r="M135" s="428" t="s">
        <v>821</v>
      </c>
      <c r="N135" s="428" t="s">
        <v>821</v>
      </c>
      <c r="O135" s="428" t="s">
        <v>821</v>
      </c>
      <c r="P135" s="428" t="s">
        <v>821</v>
      </c>
      <c r="Q135" s="428" t="s">
        <v>821</v>
      </c>
      <c r="R135" s="428" t="s">
        <v>821</v>
      </c>
      <c r="S135" s="431"/>
    </row>
    <row r="136" spans="1:19" ht="27.6">
      <c r="A136" s="475"/>
      <c r="B136" s="483"/>
      <c r="C136" s="428" t="s">
        <v>2437</v>
      </c>
      <c r="D136" s="428" t="s">
        <v>2438</v>
      </c>
      <c r="E136" s="428" t="s">
        <v>775</v>
      </c>
      <c r="F136" s="428" t="s">
        <v>1972</v>
      </c>
      <c r="G136" s="428" t="s">
        <v>2439</v>
      </c>
      <c r="H136" s="428" t="s">
        <v>1355</v>
      </c>
      <c r="I136" s="428" t="s">
        <v>821</v>
      </c>
      <c r="J136" s="428" t="s">
        <v>821</v>
      </c>
      <c r="K136" s="428" t="s">
        <v>821</v>
      </c>
      <c r="L136" s="428" t="s">
        <v>821</v>
      </c>
      <c r="M136" s="428" t="s">
        <v>821</v>
      </c>
      <c r="N136" s="428" t="s">
        <v>821</v>
      </c>
      <c r="O136" s="428" t="s">
        <v>821</v>
      </c>
      <c r="P136" s="428" t="s">
        <v>821</v>
      </c>
      <c r="Q136" s="428" t="s">
        <v>821</v>
      </c>
      <c r="R136" s="428" t="s">
        <v>821</v>
      </c>
      <c r="S136" s="431"/>
    </row>
    <row r="137" spans="1:19" ht="27.6">
      <c r="A137" s="475"/>
      <c r="B137" s="483"/>
      <c r="C137" s="428" t="s">
        <v>2440</v>
      </c>
      <c r="D137" s="428" t="s">
        <v>2441</v>
      </c>
      <c r="E137" s="428" t="s">
        <v>775</v>
      </c>
      <c r="F137" s="428" t="s">
        <v>1521</v>
      </c>
      <c r="G137" s="428" t="s">
        <v>1297</v>
      </c>
      <c r="H137" s="428" t="s">
        <v>1352</v>
      </c>
      <c r="I137" s="428" t="s">
        <v>821</v>
      </c>
      <c r="J137" s="428" t="s">
        <v>821</v>
      </c>
      <c r="K137" s="428" t="s">
        <v>821</v>
      </c>
      <c r="L137" s="428" t="s">
        <v>821</v>
      </c>
      <c r="M137" s="428" t="s">
        <v>821</v>
      </c>
      <c r="N137" s="428" t="s">
        <v>821</v>
      </c>
      <c r="O137" s="428" t="s">
        <v>821</v>
      </c>
      <c r="P137" s="428" t="s">
        <v>821</v>
      </c>
      <c r="Q137" s="428" t="s">
        <v>821</v>
      </c>
      <c r="R137" s="428" t="s">
        <v>821</v>
      </c>
      <c r="S137" s="431"/>
    </row>
    <row r="138" spans="1:19" ht="27.6">
      <c r="A138" s="475"/>
      <c r="B138" s="483"/>
      <c r="C138" s="428" t="s">
        <v>2043</v>
      </c>
      <c r="D138" s="428" t="s">
        <v>2044</v>
      </c>
      <c r="E138" s="428" t="s">
        <v>619</v>
      </c>
      <c r="F138" s="428" t="s">
        <v>2676</v>
      </c>
      <c r="G138" s="428" t="s">
        <v>2046</v>
      </c>
      <c r="H138" s="428" t="s">
        <v>2220</v>
      </c>
      <c r="I138" s="428" t="s">
        <v>821</v>
      </c>
      <c r="J138" s="428" t="s">
        <v>821</v>
      </c>
      <c r="K138" s="428" t="s">
        <v>821</v>
      </c>
      <c r="L138" s="428" t="s">
        <v>821</v>
      </c>
      <c r="M138" s="428" t="s">
        <v>821</v>
      </c>
      <c r="N138" s="428" t="s">
        <v>821</v>
      </c>
      <c r="O138" s="428" t="s">
        <v>821</v>
      </c>
      <c r="P138" s="428" t="s">
        <v>821</v>
      </c>
      <c r="Q138" s="428" t="s">
        <v>821</v>
      </c>
      <c r="R138" s="428" t="s">
        <v>821</v>
      </c>
      <c r="S138" s="431"/>
    </row>
    <row r="139" spans="1:19" ht="27.6">
      <c r="A139" s="475"/>
      <c r="B139" s="483"/>
      <c r="C139" s="428" t="s">
        <v>993</v>
      </c>
      <c r="D139" s="428" t="s">
        <v>773</v>
      </c>
      <c r="E139" s="428" t="s">
        <v>619</v>
      </c>
      <c r="F139" s="428" t="s">
        <v>2676</v>
      </c>
      <c r="G139" s="428" t="s">
        <v>995</v>
      </c>
      <c r="H139" s="428" t="s">
        <v>2677</v>
      </c>
      <c r="I139" s="428" t="s">
        <v>821</v>
      </c>
      <c r="J139" s="428" t="s">
        <v>821</v>
      </c>
      <c r="K139" s="428" t="s">
        <v>821</v>
      </c>
      <c r="L139" s="428" t="s">
        <v>821</v>
      </c>
      <c r="M139" s="428" t="s">
        <v>821</v>
      </c>
      <c r="N139" s="428" t="s">
        <v>821</v>
      </c>
      <c r="O139" s="428" t="s">
        <v>821</v>
      </c>
      <c r="P139" s="428" t="s">
        <v>821</v>
      </c>
      <c r="Q139" s="428" t="s">
        <v>821</v>
      </c>
      <c r="R139" s="428" t="s">
        <v>821</v>
      </c>
      <c r="S139" s="431"/>
    </row>
    <row r="140" spans="1:19">
      <c r="A140" s="475"/>
      <c r="B140" s="483"/>
      <c r="C140" s="475"/>
      <c r="D140" s="475"/>
      <c r="E140" s="475"/>
      <c r="F140" s="475"/>
      <c r="G140" s="475"/>
      <c r="H140" s="475"/>
      <c r="I140" s="475"/>
      <c r="J140" s="475"/>
    </row>
    <row r="141" spans="1:19">
      <c r="A141" s="475"/>
      <c r="B141" s="483"/>
      <c r="C141" s="475"/>
      <c r="D141" s="475"/>
      <c r="E141" s="475"/>
      <c r="F141" s="475"/>
      <c r="G141" s="475"/>
      <c r="H141" s="475"/>
      <c r="I141" s="475"/>
      <c r="J141" s="475"/>
    </row>
    <row r="142" spans="1:19">
      <c r="A142" s="475"/>
      <c r="B142" s="483"/>
      <c r="C142" s="475"/>
      <c r="D142" s="475"/>
      <c r="E142" s="475"/>
      <c r="F142" s="475"/>
      <c r="G142" s="475"/>
      <c r="H142" s="475"/>
      <c r="I142" s="475"/>
      <c r="J142" s="475"/>
    </row>
    <row r="143" spans="1:19" ht="42">
      <c r="A143" s="500">
        <v>54</v>
      </c>
      <c r="B143" s="501">
        <v>89374</v>
      </c>
      <c r="C143" s="501" t="s">
        <v>18</v>
      </c>
      <c r="D143" s="502" t="s">
        <v>454</v>
      </c>
      <c r="E143" s="503" t="s">
        <v>31</v>
      </c>
      <c r="F143" s="503"/>
      <c r="G143" s="504" t="s">
        <v>604</v>
      </c>
      <c r="H143" s="505">
        <v>10.67</v>
      </c>
      <c r="I143" s="500"/>
      <c r="J143" s="500"/>
    </row>
    <row r="144" spans="1:19" ht="27.6">
      <c r="A144" s="475"/>
      <c r="B144" s="483"/>
      <c r="C144" s="428" t="s">
        <v>821</v>
      </c>
      <c r="D144" s="428" t="s">
        <v>821</v>
      </c>
      <c r="E144" s="428" t="s">
        <v>821</v>
      </c>
      <c r="F144" s="428" t="s">
        <v>821</v>
      </c>
      <c r="G144" s="428" t="s">
        <v>821</v>
      </c>
      <c r="H144" s="428" t="s">
        <v>821</v>
      </c>
      <c r="I144" s="428" t="s">
        <v>2678</v>
      </c>
      <c r="J144" s="428" t="s">
        <v>2679</v>
      </c>
      <c r="K144" s="428" t="s">
        <v>2680</v>
      </c>
      <c r="L144" s="428" t="s">
        <v>2681</v>
      </c>
      <c r="M144" s="428" t="s">
        <v>942</v>
      </c>
      <c r="N144" s="428" t="s">
        <v>943</v>
      </c>
      <c r="O144" s="428" t="s">
        <v>942</v>
      </c>
      <c r="P144" s="428" t="s">
        <v>943</v>
      </c>
      <c r="Q144" s="428" t="s">
        <v>942</v>
      </c>
      <c r="R144" s="428" t="s">
        <v>943</v>
      </c>
      <c r="S144" s="431">
        <v>0</v>
      </c>
    </row>
    <row r="145" spans="1:19" ht="27.6">
      <c r="A145" s="475"/>
      <c r="B145" s="483"/>
      <c r="C145" s="428" t="s">
        <v>2429</v>
      </c>
      <c r="D145" s="428" t="s">
        <v>2430</v>
      </c>
      <c r="E145" s="428" t="s">
        <v>775</v>
      </c>
      <c r="F145" s="428" t="s">
        <v>2682</v>
      </c>
      <c r="G145" s="428" t="s">
        <v>2432</v>
      </c>
      <c r="H145" s="428" t="s">
        <v>2683</v>
      </c>
      <c r="I145" s="428" t="s">
        <v>821</v>
      </c>
      <c r="J145" s="428" t="s">
        <v>821</v>
      </c>
      <c r="K145" s="428" t="s">
        <v>821</v>
      </c>
      <c r="L145" s="428" t="s">
        <v>821</v>
      </c>
      <c r="M145" s="428" t="s">
        <v>821</v>
      </c>
      <c r="N145" s="428" t="s">
        <v>821</v>
      </c>
      <c r="O145" s="428" t="s">
        <v>821</v>
      </c>
      <c r="P145" s="428" t="s">
        <v>821</v>
      </c>
      <c r="Q145" s="428" t="s">
        <v>821</v>
      </c>
      <c r="R145" s="428" t="s">
        <v>821</v>
      </c>
      <c r="S145" s="431"/>
    </row>
    <row r="146" spans="1:19" ht="27.6">
      <c r="A146" s="475"/>
      <c r="B146" s="483"/>
      <c r="C146" s="428" t="s">
        <v>2684</v>
      </c>
      <c r="D146" s="428" t="s">
        <v>2685</v>
      </c>
      <c r="E146" s="428" t="s">
        <v>775</v>
      </c>
      <c r="F146" s="428" t="s">
        <v>1061</v>
      </c>
      <c r="G146" s="428" t="s">
        <v>2686</v>
      </c>
      <c r="H146" s="428" t="s">
        <v>2686</v>
      </c>
      <c r="I146" s="428" t="s">
        <v>821</v>
      </c>
      <c r="J146" s="428" t="s">
        <v>821</v>
      </c>
      <c r="K146" s="428" t="s">
        <v>821</v>
      </c>
      <c r="L146" s="428" t="s">
        <v>821</v>
      </c>
      <c r="M146" s="428" t="s">
        <v>821</v>
      </c>
      <c r="N146" s="428" t="s">
        <v>821</v>
      </c>
      <c r="O146" s="428" t="s">
        <v>821</v>
      </c>
      <c r="P146" s="428" t="s">
        <v>821</v>
      </c>
      <c r="Q146" s="428" t="s">
        <v>821</v>
      </c>
      <c r="R146" s="428" t="s">
        <v>821</v>
      </c>
      <c r="S146" s="431"/>
    </row>
    <row r="147" spans="1:19" ht="27.6">
      <c r="A147" s="475"/>
      <c r="B147" s="483"/>
      <c r="C147" s="428" t="s">
        <v>2437</v>
      </c>
      <c r="D147" s="428" t="s">
        <v>2438</v>
      </c>
      <c r="E147" s="428" t="s">
        <v>775</v>
      </c>
      <c r="F147" s="428" t="s">
        <v>1439</v>
      </c>
      <c r="G147" s="428" t="s">
        <v>2439</v>
      </c>
      <c r="H147" s="428" t="s">
        <v>2687</v>
      </c>
      <c r="I147" s="428" t="s">
        <v>821</v>
      </c>
      <c r="J147" s="428" t="s">
        <v>821</v>
      </c>
      <c r="K147" s="428" t="s">
        <v>821</v>
      </c>
      <c r="L147" s="428" t="s">
        <v>821</v>
      </c>
      <c r="M147" s="428" t="s">
        <v>821</v>
      </c>
      <c r="N147" s="428" t="s">
        <v>821</v>
      </c>
      <c r="O147" s="428" t="s">
        <v>821</v>
      </c>
      <c r="P147" s="428" t="s">
        <v>821</v>
      </c>
      <c r="Q147" s="428" t="s">
        <v>821</v>
      </c>
      <c r="R147" s="428" t="s">
        <v>821</v>
      </c>
      <c r="S147" s="431"/>
    </row>
    <row r="148" spans="1:19" ht="27.6">
      <c r="A148" s="475"/>
      <c r="B148" s="483"/>
      <c r="C148" s="428" t="s">
        <v>2440</v>
      </c>
      <c r="D148" s="428" t="s">
        <v>2441</v>
      </c>
      <c r="E148" s="428" t="s">
        <v>775</v>
      </c>
      <c r="F148" s="428" t="s">
        <v>2688</v>
      </c>
      <c r="G148" s="428" t="s">
        <v>1297</v>
      </c>
      <c r="H148" s="428" t="s">
        <v>1605</v>
      </c>
      <c r="I148" s="428" t="s">
        <v>821</v>
      </c>
      <c r="J148" s="428" t="s">
        <v>821</v>
      </c>
      <c r="K148" s="428" t="s">
        <v>821</v>
      </c>
      <c r="L148" s="428" t="s">
        <v>821</v>
      </c>
      <c r="M148" s="428" t="s">
        <v>821</v>
      </c>
      <c r="N148" s="428" t="s">
        <v>821</v>
      </c>
      <c r="O148" s="428" t="s">
        <v>821</v>
      </c>
      <c r="P148" s="428" t="s">
        <v>821</v>
      </c>
      <c r="Q148" s="428" t="s">
        <v>821</v>
      </c>
      <c r="R148" s="428" t="s">
        <v>821</v>
      </c>
      <c r="S148" s="431"/>
    </row>
    <row r="149" spans="1:19" ht="27.6">
      <c r="A149" s="475"/>
      <c r="B149" s="483"/>
      <c r="C149" s="428" t="s">
        <v>2043</v>
      </c>
      <c r="D149" s="428" t="s">
        <v>2044</v>
      </c>
      <c r="E149" s="428" t="s">
        <v>619</v>
      </c>
      <c r="F149" s="428" t="s">
        <v>2689</v>
      </c>
      <c r="G149" s="428" t="s">
        <v>2046</v>
      </c>
      <c r="H149" s="428" t="s">
        <v>1441</v>
      </c>
      <c r="I149" s="428" t="s">
        <v>821</v>
      </c>
      <c r="J149" s="428" t="s">
        <v>821</v>
      </c>
      <c r="K149" s="428" t="s">
        <v>821</v>
      </c>
      <c r="L149" s="428" t="s">
        <v>821</v>
      </c>
      <c r="M149" s="428" t="s">
        <v>821</v>
      </c>
      <c r="N149" s="428" t="s">
        <v>821</v>
      </c>
      <c r="O149" s="428" t="s">
        <v>821</v>
      </c>
      <c r="P149" s="428" t="s">
        <v>821</v>
      </c>
      <c r="Q149" s="428" t="s">
        <v>821</v>
      </c>
      <c r="R149" s="428" t="s">
        <v>821</v>
      </c>
      <c r="S149" s="431"/>
    </row>
    <row r="150" spans="1:19" ht="27.6">
      <c r="A150" s="475"/>
      <c r="B150" s="483"/>
      <c r="C150" s="428" t="s">
        <v>993</v>
      </c>
      <c r="D150" s="428" t="s">
        <v>773</v>
      </c>
      <c r="E150" s="428" t="s">
        <v>619</v>
      </c>
      <c r="F150" s="428" t="s">
        <v>2689</v>
      </c>
      <c r="G150" s="428" t="s">
        <v>995</v>
      </c>
      <c r="H150" s="428" t="s">
        <v>2690</v>
      </c>
      <c r="I150" s="428" t="s">
        <v>821</v>
      </c>
      <c r="J150" s="428" t="s">
        <v>821</v>
      </c>
      <c r="K150" s="428" t="s">
        <v>821</v>
      </c>
      <c r="L150" s="428" t="s">
        <v>821</v>
      </c>
      <c r="M150" s="428" t="s">
        <v>821</v>
      </c>
      <c r="N150" s="428" t="s">
        <v>821</v>
      </c>
      <c r="O150" s="428" t="s">
        <v>821</v>
      </c>
      <c r="P150" s="428" t="s">
        <v>821</v>
      </c>
      <c r="Q150" s="428" t="s">
        <v>821</v>
      </c>
      <c r="R150" s="428" t="s">
        <v>821</v>
      </c>
      <c r="S150" s="431"/>
    </row>
    <row r="151" spans="1:19">
      <c r="A151" s="475"/>
      <c r="B151" s="483"/>
      <c r="C151" s="475"/>
      <c r="D151" s="475"/>
      <c r="E151" s="475"/>
      <c r="F151" s="475"/>
      <c r="G151" s="475"/>
      <c r="H151" s="475"/>
      <c r="I151" s="475"/>
      <c r="J151" s="475"/>
    </row>
    <row r="152" spans="1:19">
      <c r="A152" s="475"/>
      <c r="B152" s="483"/>
      <c r="C152" s="475"/>
      <c r="D152" s="475"/>
      <c r="E152" s="475"/>
      <c r="F152" s="475"/>
      <c r="G152" s="475"/>
      <c r="H152" s="475"/>
      <c r="I152" s="475"/>
      <c r="J152" s="475"/>
    </row>
    <row r="153" spans="1:19">
      <c r="A153" s="475"/>
      <c r="B153" s="483"/>
      <c r="C153" s="475"/>
      <c r="D153" s="475"/>
      <c r="E153" s="475"/>
      <c r="F153" s="475"/>
      <c r="G153" s="475"/>
      <c r="H153" s="475"/>
      <c r="I153" s="475"/>
      <c r="J153" s="475"/>
    </row>
    <row r="154" spans="1:19" ht="42">
      <c r="A154" s="500">
        <v>55</v>
      </c>
      <c r="B154" s="501">
        <v>89627</v>
      </c>
      <c r="C154" s="501" t="s">
        <v>18</v>
      </c>
      <c r="D154" s="502" t="s">
        <v>456</v>
      </c>
      <c r="E154" s="503" t="s">
        <v>31</v>
      </c>
      <c r="F154" s="503"/>
      <c r="G154" s="504" t="s">
        <v>604</v>
      </c>
      <c r="H154" s="505">
        <v>20.010000000000002</v>
      </c>
      <c r="I154" s="500"/>
      <c r="J154" s="500"/>
    </row>
    <row r="155" spans="1:19" ht="14.4">
      <c r="A155" s="475"/>
      <c r="B155" s="483"/>
      <c r="C155" s="401" t="s">
        <v>821</v>
      </c>
      <c r="D155" s="401" t="s">
        <v>821</v>
      </c>
      <c r="E155" s="401" t="s">
        <v>821</v>
      </c>
      <c r="F155" s="401" t="s">
        <v>821</v>
      </c>
      <c r="G155" s="404" t="s">
        <v>821</v>
      </c>
      <c r="H155" s="404" t="s">
        <v>821</v>
      </c>
      <c r="I155" s="404" t="s">
        <v>1996</v>
      </c>
      <c r="J155" s="404" t="s">
        <v>2691</v>
      </c>
      <c r="K155" s="404" t="s">
        <v>2118</v>
      </c>
      <c r="L155" s="404" t="s">
        <v>2692</v>
      </c>
      <c r="M155" s="404" t="s">
        <v>942</v>
      </c>
      <c r="N155" s="404" t="s">
        <v>943</v>
      </c>
      <c r="O155" s="404" t="s">
        <v>942</v>
      </c>
      <c r="P155" s="404" t="s">
        <v>943</v>
      </c>
      <c r="Q155" s="404" t="s">
        <v>942</v>
      </c>
      <c r="R155" s="404" t="s">
        <v>943</v>
      </c>
      <c r="S155" s="405">
        <v>0</v>
      </c>
    </row>
    <row r="156" spans="1:19" ht="14.4">
      <c r="A156" s="475"/>
      <c r="B156" s="483"/>
      <c r="C156" s="401" t="s">
        <v>2429</v>
      </c>
      <c r="D156" s="401" t="s">
        <v>2430</v>
      </c>
      <c r="E156" s="401" t="s">
        <v>775</v>
      </c>
      <c r="F156" s="401" t="s">
        <v>2693</v>
      </c>
      <c r="G156" s="404" t="s">
        <v>2432</v>
      </c>
      <c r="H156" s="404" t="s">
        <v>2694</v>
      </c>
      <c r="I156" s="404" t="s">
        <v>821</v>
      </c>
      <c r="J156" s="404" t="s">
        <v>821</v>
      </c>
      <c r="K156" s="404" t="s">
        <v>821</v>
      </c>
      <c r="L156" s="404" t="s">
        <v>821</v>
      </c>
      <c r="M156" s="404" t="s">
        <v>821</v>
      </c>
      <c r="N156" s="404" t="s">
        <v>821</v>
      </c>
      <c r="O156" s="404" t="s">
        <v>821</v>
      </c>
      <c r="P156" s="404" t="s">
        <v>821</v>
      </c>
      <c r="Q156" s="404" t="s">
        <v>821</v>
      </c>
      <c r="R156" s="404" t="s">
        <v>821</v>
      </c>
      <c r="S156" s="405"/>
    </row>
    <row r="157" spans="1:19" ht="14.4">
      <c r="A157" s="475"/>
      <c r="B157" s="483"/>
      <c r="C157" s="401" t="s">
        <v>2695</v>
      </c>
      <c r="D157" s="401" t="s">
        <v>2696</v>
      </c>
      <c r="E157" s="401" t="s">
        <v>775</v>
      </c>
      <c r="F157" s="401" t="s">
        <v>1061</v>
      </c>
      <c r="G157" s="404" t="s">
        <v>2697</v>
      </c>
      <c r="H157" s="404" t="s">
        <v>2697</v>
      </c>
      <c r="I157" s="404" t="s">
        <v>821</v>
      </c>
      <c r="J157" s="404" t="s">
        <v>821</v>
      </c>
      <c r="K157" s="404" t="s">
        <v>821</v>
      </c>
      <c r="L157" s="404" t="s">
        <v>821</v>
      </c>
      <c r="M157" s="404" t="s">
        <v>821</v>
      </c>
      <c r="N157" s="404" t="s">
        <v>821</v>
      </c>
      <c r="O157" s="404" t="s">
        <v>821</v>
      </c>
      <c r="P157" s="404" t="s">
        <v>821</v>
      </c>
      <c r="Q157" s="404" t="s">
        <v>821</v>
      </c>
      <c r="R157" s="404" t="s">
        <v>821</v>
      </c>
      <c r="S157" s="405"/>
    </row>
    <row r="158" spans="1:19" ht="14.4">
      <c r="A158" s="475"/>
      <c r="B158" s="483"/>
      <c r="C158" s="401" t="s">
        <v>2437</v>
      </c>
      <c r="D158" s="401" t="s">
        <v>2438</v>
      </c>
      <c r="E158" s="401" t="s">
        <v>775</v>
      </c>
      <c r="F158" s="401" t="s">
        <v>2698</v>
      </c>
      <c r="G158" s="404" t="s">
        <v>2439</v>
      </c>
      <c r="H158" s="404" t="s">
        <v>2425</v>
      </c>
      <c r="I158" s="404" t="s">
        <v>821</v>
      </c>
      <c r="J158" s="404" t="s">
        <v>821</v>
      </c>
      <c r="K158" s="404" t="s">
        <v>821</v>
      </c>
      <c r="L158" s="404" t="s">
        <v>821</v>
      </c>
      <c r="M158" s="404" t="s">
        <v>821</v>
      </c>
      <c r="N158" s="404" t="s">
        <v>821</v>
      </c>
      <c r="O158" s="404" t="s">
        <v>821</v>
      </c>
      <c r="P158" s="404" t="s">
        <v>821</v>
      </c>
      <c r="Q158" s="404" t="s">
        <v>821</v>
      </c>
      <c r="R158" s="404" t="s">
        <v>821</v>
      </c>
      <c r="S158" s="405"/>
    </row>
    <row r="159" spans="1:19" ht="14.4">
      <c r="A159" s="475"/>
      <c r="B159" s="483"/>
      <c r="C159" s="401" t="s">
        <v>2440</v>
      </c>
      <c r="D159" s="401" t="s">
        <v>2441</v>
      </c>
      <c r="E159" s="401" t="s">
        <v>775</v>
      </c>
      <c r="F159" s="401" t="s">
        <v>2699</v>
      </c>
      <c r="G159" s="404" t="s">
        <v>1297</v>
      </c>
      <c r="H159" s="404" t="s">
        <v>2600</v>
      </c>
      <c r="I159" s="404" t="s">
        <v>821</v>
      </c>
      <c r="J159" s="404" t="s">
        <v>821</v>
      </c>
      <c r="K159" s="404" t="s">
        <v>821</v>
      </c>
      <c r="L159" s="404" t="s">
        <v>821</v>
      </c>
      <c r="M159" s="404" t="s">
        <v>821</v>
      </c>
      <c r="N159" s="404" t="s">
        <v>821</v>
      </c>
      <c r="O159" s="404" t="s">
        <v>821</v>
      </c>
      <c r="P159" s="404" t="s">
        <v>821</v>
      </c>
      <c r="Q159" s="404" t="s">
        <v>821</v>
      </c>
      <c r="R159" s="404" t="s">
        <v>821</v>
      </c>
      <c r="S159" s="405"/>
    </row>
    <row r="160" spans="1:19" ht="14.4">
      <c r="A160" s="475"/>
      <c r="B160" s="483"/>
      <c r="C160" s="401" t="s">
        <v>2043</v>
      </c>
      <c r="D160" s="401" t="s">
        <v>2044</v>
      </c>
      <c r="E160" s="401" t="s">
        <v>619</v>
      </c>
      <c r="F160" s="401" t="s">
        <v>2700</v>
      </c>
      <c r="G160" s="404" t="s">
        <v>2046</v>
      </c>
      <c r="H160" s="404" t="s">
        <v>2701</v>
      </c>
      <c r="I160" s="404" t="s">
        <v>821</v>
      </c>
      <c r="J160" s="404" t="s">
        <v>821</v>
      </c>
      <c r="K160" s="404" t="s">
        <v>821</v>
      </c>
      <c r="L160" s="404" t="s">
        <v>821</v>
      </c>
      <c r="M160" s="404" t="s">
        <v>821</v>
      </c>
      <c r="N160" s="404" t="s">
        <v>821</v>
      </c>
      <c r="O160" s="404" t="s">
        <v>821</v>
      </c>
      <c r="P160" s="404" t="s">
        <v>821</v>
      </c>
      <c r="Q160" s="404" t="s">
        <v>821</v>
      </c>
      <c r="R160" s="404" t="s">
        <v>821</v>
      </c>
      <c r="S160" s="405"/>
    </row>
    <row r="161" spans="1:19" ht="14.4">
      <c r="A161" s="475"/>
      <c r="B161" s="483"/>
      <c r="C161" s="401" t="s">
        <v>993</v>
      </c>
      <c r="D161" s="401" t="s">
        <v>773</v>
      </c>
      <c r="E161" s="401" t="s">
        <v>619</v>
      </c>
      <c r="F161" s="401" t="s">
        <v>2700</v>
      </c>
      <c r="G161" s="404" t="s">
        <v>995</v>
      </c>
      <c r="H161" s="404" t="s">
        <v>978</v>
      </c>
      <c r="I161" s="404" t="s">
        <v>821</v>
      </c>
      <c r="J161" s="404" t="s">
        <v>821</v>
      </c>
      <c r="K161" s="404" t="s">
        <v>821</v>
      </c>
      <c r="L161" s="404" t="s">
        <v>821</v>
      </c>
      <c r="M161" s="404" t="s">
        <v>821</v>
      </c>
      <c r="N161" s="404" t="s">
        <v>821</v>
      </c>
      <c r="O161" s="404" t="s">
        <v>821</v>
      </c>
      <c r="P161" s="404" t="s">
        <v>821</v>
      </c>
      <c r="Q161" s="404" t="s">
        <v>821</v>
      </c>
      <c r="R161" s="404" t="s">
        <v>821</v>
      </c>
      <c r="S161" s="405"/>
    </row>
    <row r="162" spans="1:19">
      <c r="A162" s="475"/>
      <c r="B162" s="483"/>
      <c r="C162" s="475"/>
      <c r="D162" s="475"/>
      <c r="E162" s="475"/>
      <c r="F162" s="475"/>
      <c r="G162" s="475"/>
      <c r="H162" s="475"/>
      <c r="I162" s="475"/>
      <c r="J162" s="475"/>
    </row>
    <row r="163" spans="1:19">
      <c r="A163" s="475"/>
      <c r="B163" s="483"/>
      <c r="C163" s="475"/>
      <c r="D163" s="475"/>
      <c r="E163" s="475"/>
      <c r="F163" s="475"/>
      <c r="G163" s="475"/>
      <c r="H163" s="475"/>
      <c r="I163" s="475"/>
      <c r="J163" s="475"/>
    </row>
    <row r="164" spans="1:19">
      <c r="A164" s="475"/>
      <c r="B164" s="483"/>
      <c r="C164" s="475"/>
      <c r="D164" s="475"/>
      <c r="E164" s="475"/>
      <c r="F164" s="475"/>
      <c r="G164" s="475"/>
      <c r="H164" s="475"/>
      <c r="I164" s="475"/>
      <c r="J164" s="475"/>
    </row>
    <row r="165" spans="1:19" ht="55.8">
      <c r="A165" s="500">
        <v>56</v>
      </c>
      <c r="B165" s="501">
        <v>94696</v>
      </c>
      <c r="C165" s="501" t="s">
        <v>18</v>
      </c>
      <c r="D165" s="502" t="s">
        <v>458</v>
      </c>
      <c r="E165" s="503" t="s">
        <v>31</v>
      </c>
      <c r="F165" s="503"/>
      <c r="G165" s="504" t="s">
        <v>604</v>
      </c>
      <c r="H165" s="505">
        <v>64.64</v>
      </c>
      <c r="I165" s="500"/>
      <c r="J165" s="500"/>
    </row>
    <row r="166" spans="1:19" ht="27.6">
      <c r="A166" s="475"/>
      <c r="B166" s="483"/>
      <c r="C166" s="428" t="s">
        <v>821</v>
      </c>
      <c r="D166" s="428" t="s">
        <v>821</v>
      </c>
      <c r="E166" s="428" t="s">
        <v>821</v>
      </c>
      <c r="F166" s="428" t="s">
        <v>821</v>
      </c>
      <c r="G166" s="428" t="s">
        <v>821</v>
      </c>
      <c r="H166" s="428" t="s">
        <v>821</v>
      </c>
      <c r="I166" s="428" t="s">
        <v>1912</v>
      </c>
      <c r="J166" s="428" t="s">
        <v>2702</v>
      </c>
      <c r="K166" s="428" t="s">
        <v>2703</v>
      </c>
      <c r="L166" s="428" t="s">
        <v>2704</v>
      </c>
      <c r="M166" s="428" t="s">
        <v>942</v>
      </c>
      <c r="N166" s="428" t="s">
        <v>943</v>
      </c>
      <c r="O166" s="428" t="s">
        <v>942</v>
      </c>
      <c r="P166" s="428" t="s">
        <v>943</v>
      </c>
      <c r="Q166" s="428" t="s">
        <v>942</v>
      </c>
      <c r="R166" s="428" t="s">
        <v>943</v>
      </c>
      <c r="S166" s="431">
        <v>0</v>
      </c>
    </row>
    <row r="167" spans="1:19" ht="27.6">
      <c r="A167" s="475"/>
      <c r="B167" s="483"/>
      <c r="C167" s="428" t="s">
        <v>2705</v>
      </c>
      <c r="D167" s="428" t="s">
        <v>2706</v>
      </c>
      <c r="E167" s="428" t="s">
        <v>775</v>
      </c>
      <c r="F167" s="428" t="s">
        <v>1061</v>
      </c>
      <c r="G167" s="428" t="s">
        <v>2707</v>
      </c>
      <c r="H167" s="428" t="s">
        <v>2707</v>
      </c>
      <c r="I167" s="428" t="s">
        <v>821</v>
      </c>
      <c r="J167" s="428" t="s">
        <v>821</v>
      </c>
      <c r="K167" s="428" t="s">
        <v>821</v>
      </c>
      <c r="L167" s="428" t="s">
        <v>821</v>
      </c>
      <c r="M167" s="428" t="s">
        <v>821</v>
      </c>
      <c r="N167" s="428" t="s">
        <v>821</v>
      </c>
      <c r="O167" s="428" t="s">
        <v>821</v>
      </c>
      <c r="P167" s="428" t="s">
        <v>821</v>
      </c>
      <c r="Q167" s="428" t="s">
        <v>821</v>
      </c>
      <c r="R167" s="428" t="s">
        <v>821</v>
      </c>
      <c r="S167" s="431"/>
    </row>
    <row r="168" spans="1:19" ht="27.6">
      <c r="A168" s="475"/>
      <c r="B168" s="483"/>
      <c r="C168" s="428" t="s">
        <v>2596</v>
      </c>
      <c r="D168" s="428" t="s">
        <v>2597</v>
      </c>
      <c r="E168" s="428" t="s">
        <v>775</v>
      </c>
      <c r="F168" s="428" t="s">
        <v>2708</v>
      </c>
      <c r="G168" s="428" t="s">
        <v>2599</v>
      </c>
      <c r="H168" s="428" t="s">
        <v>2709</v>
      </c>
      <c r="I168" s="428" t="s">
        <v>821</v>
      </c>
      <c r="J168" s="428" t="s">
        <v>821</v>
      </c>
      <c r="K168" s="428" t="s">
        <v>821</v>
      </c>
      <c r="L168" s="428" t="s">
        <v>821</v>
      </c>
      <c r="M168" s="428" t="s">
        <v>821</v>
      </c>
      <c r="N168" s="428" t="s">
        <v>821</v>
      </c>
      <c r="O168" s="428" t="s">
        <v>821</v>
      </c>
      <c r="P168" s="428" t="s">
        <v>821</v>
      </c>
      <c r="Q168" s="428" t="s">
        <v>821</v>
      </c>
      <c r="R168" s="428" t="s">
        <v>821</v>
      </c>
      <c r="S168" s="431"/>
    </row>
    <row r="169" spans="1:19" ht="27.6">
      <c r="A169" s="475"/>
      <c r="B169" s="483"/>
      <c r="C169" s="428" t="s">
        <v>2437</v>
      </c>
      <c r="D169" s="428" t="s">
        <v>2438</v>
      </c>
      <c r="E169" s="428" t="s">
        <v>775</v>
      </c>
      <c r="F169" s="428" t="s">
        <v>1230</v>
      </c>
      <c r="G169" s="428" t="s">
        <v>2439</v>
      </c>
      <c r="H169" s="428" t="s">
        <v>1843</v>
      </c>
      <c r="I169" s="428" t="s">
        <v>821</v>
      </c>
      <c r="J169" s="428" t="s">
        <v>821</v>
      </c>
      <c r="K169" s="428" t="s">
        <v>821</v>
      </c>
      <c r="L169" s="428" t="s">
        <v>821</v>
      </c>
      <c r="M169" s="428" t="s">
        <v>821</v>
      </c>
      <c r="N169" s="428" t="s">
        <v>821</v>
      </c>
      <c r="O169" s="428" t="s">
        <v>821</v>
      </c>
      <c r="P169" s="428" t="s">
        <v>821</v>
      </c>
      <c r="Q169" s="428" t="s">
        <v>821</v>
      </c>
      <c r="R169" s="428" t="s">
        <v>821</v>
      </c>
      <c r="S169" s="431"/>
    </row>
    <row r="170" spans="1:19" ht="27.6">
      <c r="A170" s="475"/>
      <c r="B170" s="483"/>
      <c r="C170" s="428" t="s">
        <v>2440</v>
      </c>
      <c r="D170" s="428" t="s">
        <v>2441</v>
      </c>
      <c r="E170" s="428" t="s">
        <v>775</v>
      </c>
      <c r="F170" s="428" t="s">
        <v>2710</v>
      </c>
      <c r="G170" s="428" t="s">
        <v>1297</v>
      </c>
      <c r="H170" s="428" t="s">
        <v>1877</v>
      </c>
      <c r="I170" s="428" t="s">
        <v>821</v>
      </c>
      <c r="J170" s="428" t="s">
        <v>821</v>
      </c>
      <c r="K170" s="428" t="s">
        <v>821</v>
      </c>
      <c r="L170" s="428" t="s">
        <v>821</v>
      </c>
      <c r="M170" s="428" t="s">
        <v>821</v>
      </c>
      <c r="N170" s="428" t="s">
        <v>821</v>
      </c>
      <c r="O170" s="428" t="s">
        <v>821</v>
      </c>
      <c r="P170" s="428" t="s">
        <v>821</v>
      </c>
      <c r="Q170" s="428" t="s">
        <v>821</v>
      </c>
      <c r="R170" s="428" t="s">
        <v>821</v>
      </c>
      <c r="S170" s="431"/>
    </row>
    <row r="171" spans="1:19" ht="27.6">
      <c r="A171" s="475"/>
      <c r="B171" s="483"/>
      <c r="C171" s="428" t="s">
        <v>2043</v>
      </c>
      <c r="D171" s="428" t="s">
        <v>2044</v>
      </c>
      <c r="E171" s="428" t="s">
        <v>619</v>
      </c>
      <c r="F171" s="428" t="s">
        <v>2711</v>
      </c>
      <c r="G171" s="428" t="s">
        <v>2046</v>
      </c>
      <c r="H171" s="428" t="s">
        <v>2712</v>
      </c>
      <c r="I171" s="428" t="s">
        <v>821</v>
      </c>
      <c r="J171" s="428" t="s">
        <v>821</v>
      </c>
      <c r="K171" s="428" t="s">
        <v>821</v>
      </c>
      <c r="L171" s="428" t="s">
        <v>821</v>
      </c>
      <c r="M171" s="428" t="s">
        <v>821</v>
      </c>
      <c r="N171" s="428" t="s">
        <v>821</v>
      </c>
      <c r="O171" s="428" t="s">
        <v>821</v>
      </c>
      <c r="P171" s="428" t="s">
        <v>821</v>
      </c>
      <c r="Q171" s="428" t="s">
        <v>821</v>
      </c>
      <c r="R171" s="428" t="s">
        <v>821</v>
      </c>
      <c r="S171" s="431"/>
    </row>
    <row r="172" spans="1:19" ht="27.6">
      <c r="A172" s="475"/>
      <c r="B172" s="483"/>
      <c r="C172" s="428" t="s">
        <v>993</v>
      </c>
      <c r="D172" s="428" t="s">
        <v>773</v>
      </c>
      <c r="E172" s="428" t="s">
        <v>619</v>
      </c>
      <c r="F172" s="428" t="s">
        <v>2711</v>
      </c>
      <c r="G172" s="428" t="s">
        <v>995</v>
      </c>
      <c r="H172" s="428" t="s">
        <v>2713</v>
      </c>
      <c r="I172" s="428" t="s">
        <v>821</v>
      </c>
      <c r="J172" s="428" t="s">
        <v>821</v>
      </c>
      <c r="K172" s="428" t="s">
        <v>821</v>
      </c>
      <c r="L172" s="428" t="s">
        <v>821</v>
      </c>
      <c r="M172" s="428" t="s">
        <v>821</v>
      </c>
      <c r="N172" s="428" t="s">
        <v>821</v>
      </c>
      <c r="O172" s="428" t="s">
        <v>821</v>
      </c>
      <c r="P172" s="428" t="s">
        <v>821</v>
      </c>
      <c r="Q172" s="428" t="s">
        <v>821</v>
      </c>
      <c r="R172" s="428" t="s">
        <v>821</v>
      </c>
      <c r="S172" s="431"/>
    </row>
    <row r="173" spans="1:19">
      <c r="A173" s="475"/>
      <c r="B173" s="483"/>
      <c r="C173" s="475"/>
      <c r="D173" s="475"/>
      <c r="E173" s="475"/>
      <c r="F173" s="475"/>
      <c r="G173" s="475"/>
      <c r="H173" s="475"/>
      <c r="I173" s="475"/>
      <c r="J173" s="475"/>
    </row>
    <row r="174" spans="1:19">
      <c r="A174" s="475"/>
      <c r="B174" s="483"/>
      <c r="C174" s="475"/>
      <c r="D174" s="475"/>
      <c r="E174" s="475"/>
      <c r="F174" s="475"/>
      <c r="G174" s="475"/>
      <c r="H174" s="475"/>
      <c r="I174" s="475"/>
      <c r="J174" s="475"/>
    </row>
    <row r="175" spans="1:19">
      <c r="A175" s="475"/>
      <c r="B175" s="483"/>
      <c r="C175" s="475"/>
      <c r="D175" s="475"/>
      <c r="E175" s="475"/>
      <c r="F175" s="475"/>
      <c r="G175" s="475"/>
      <c r="H175" s="475"/>
      <c r="I175" s="475"/>
      <c r="J175" s="475"/>
    </row>
    <row r="176" spans="1:19" ht="42">
      <c r="A176" s="500">
        <v>57</v>
      </c>
      <c r="B176" s="501">
        <v>89605</v>
      </c>
      <c r="C176" s="501" t="s">
        <v>18</v>
      </c>
      <c r="D176" s="502" t="s">
        <v>460</v>
      </c>
      <c r="E176" s="503" t="s">
        <v>31</v>
      </c>
      <c r="F176" s="503"/>
      <c r="G176" s="504" t="s">
        <v>604</v>
      </c>
      <c r="H176" s="505">
        <v>22.38</v>
      </c>
      <c r="I176" s="500"/>
      <c r="J176" s="500"/>
    </row>
    <row r="177" spans="1:19" ht="27.6">
      <c r="A177" s="475"/>
      <c r="B177" s="483"/>
      <c r="C177" s="428" t="s">
        <v>821</v>
      </c>
      <c r="D177" s="428" t="s">
        <v>821</v>
      </c>
      <c r="E177" s="428" t="s">
        <v>821</v>
      </c>
      <c r="F177" s="428" t="s">
        <v>821</v>
      </c>
      <c r="G177" s="428" t="s">
        <v>821</v>
      </c>
      <c r="H177" s="428" t="s">
        <v>821</v>
      </c>
      <c r="I177" s="428" t="s">
        <v>996</v>
      </c>
      <c r="J177" s="428" t="s">
        <v>2714</v>
      </c>
      <c r="K177" s="428" t="s">
        <v>2715</v>
      </c>
      <c r="L177" s="428" t="s">
        <v>2716</v>
      </c>
      <c r="M177" s="428" t="s">
        <v>942</v>
      </c>
      <c r="N177" s="428" t="s">
        <v>943</v>
      </c>
      <c r="O177" s="428" t="s">
        <v>942</v>
      </c>
      <c r="P177" s="428" t="s">
        <v>943</v>
      </c>
      <c r="Q177" s="428" t="s">
        <v>942</v>
      </c>
      <c r="R177" s="428" t="s">
        <v>943</v>
      </c>
      <c r="S177" s="431">
        <v>0</v>
      </c>
    </row>
    <row r="178" spans="1:19" ht="27.6">
      <c r="A178" s="475"/>
      <c r="B178" s="483"/>
      <c r="C178" s="428" t="s">
        <v>2429</v>
      </c>
      <c r="D178" s="428" t="s">
        <v>2430</v>
      </c>
      <c r="E178" s="428" t="s">
        <v>775</v>
      </c>
      <c r="F178" s="428" t="s">
        <v>2374</v>
      </c>
      <c r="G178" s="428" t="s">
        <v>2432</v>
      </c>
      <c r="H178" s="428" t="s">
        <v>1953</v>
      </c>
      <c r="I178" s="428" t="s">
        <v>821</v>
      </c>
      <c r="J178" s="428" t="s">
        <v>821</v>
      </c>
      <c r="K178" s="428" t="s">
        <v>821</v>
      </c>
      <c r="L178" s="428" t="s">
        <v>821</v>
      </c>
      <c r="M178" s="428" t="s">
        <v>821</v>
      </c>
      <c r="N178" s="428" t="s">
        <v>821</v>
      </c>
      <c r="O178" s="428" t="s">
        <v>821</v>
      </c>
      <c r="P178" s="428" t="s">
        <v>821</v>
      </c>
      <c r="Q178" s="428" t="s">
        <v>821</v>
      </c>
      <c r="R178" s="428" t="s">
        <v>821</v>
      </c>
      <c r="S178" s="431"/>
    </row>
    <row r="179" spans="1:19" ht="27.6">
      <c r="A179" s="475"/>
      <c r="B179" s="483"/>
      <c r="C179" s="428" t="s">
        <v>2717</v>
      </c>
      <c r="D179" s="428" t="s">
        <v>2718</v>
      </c>
      <c r="E179" s="428" t="s">
        <v>775</v>
      </c>
      <c r="F179" s="428" t="s">
        <v>1061</v>
      </c>
      <c r="G179" s="428" t="s">
        <v>2719</v>
      </c>
      <c r="H179" s="428" t="s">
        <v>2719</v>
      </c>
      <c r="I179" s="428" t="s">
        <v>821</v>
      </c>
      <c r="J179" s="428" t="s">
        <v>821</v>
      </c>
      <c r="K179" s="428" t="s">
        <v>821</v>
      </c>
      <c r="L179" s="428" t="s">
        <v>821</v>
      </c>
      <c r="M179" s="428" t="s">
        <v>821</v>
      </c>
      <c r="N179" s="428" t="s">
        <v>821</v>
      </c>
      <c r="O179" s="428" t="s">
        <v>821</v>
      </c>
      <c r="P179" s="428" t="s">
        <v>821</v>
      </c>
      <c r="Q179" s="428" t="s">
        <v>821</v>
      </c>
      <c r="R179" s="428" t="s">
        <v>821</v>
      </c>
      <c r="S179" s="431"/>
    </row>
    <row r="180" spans="1:19" ht="27.6">
      <c r="A180" s="475"/>
      <c r="B180" s="483"/>
      <c r="C180" s="428" t="s">
        <v>2437</v>
      </c>
      <c r="D180" s="428" t="s">
        <v>2438</v>
      </c>
      <c r="E180" s="428" t="s">
        <v>775</v>
      </c>
      <c r="F180" s="428" t="s">
        <v>1084</v>
      </c>
      <c r="G180" s="428" t="s">
        <v>2439</v>
      </c>
      <c r="H180" s="428" t="s">
        <v>2720</v>
      </c>
      <c r="I180" s="428" t="s">
        <v>821</v>
      </c>
      <c r="J180" s="428" t="s">
        <v>821</v>
      </c>
      <c r="K180" s="428" t="s">
        <v>821</v>
      </c>
      <c r="L180" s="428" t="s">
        <v>821</v>
      </c>
      <c r="M180" s="428" t="s">
        <v>821</v>
      </c>
      <c r="N180" s="428" t="s">
        <v>821</v>
      </c>
      <c r="O180" s="428" t="s">
        <v>821</v>
      </c>
      <c r="P180" s="428" t="s">
        <v>821</v>
      </c>
      <c r="Q180" s="428" t="s">
        <v>821</v>
      </c>
      <c r="R180" s="428" t="s">
        <v>821</v>
      </c>
      <c r="S180" s="431"/>
    </row>
    <row r="181" spans="1:19" ht="27.6">
      <c r="A181" s="475"/>
      <c r="B181" s="483"/>
      <c r="C181" s="428" t="s">
        <v>2440</v>
      </c>
      <c r="D181" s="428" t="s">
        <v>2441</v>
      </c>
      <c r="E181" s="428" t="s">
        <v>775</v>
      </c>
      <c r="F181" s="428" t="s">
        <v>2721</v>
      </c>
      <c r="G181" s="428" t="s">
        <v>1297</v>
      </c>
      <c r="H181" s="428" t="s">
        <v>1607</v>
      </c>
      <c r="I181" s="428" t="s">
        <v>821</v>
      </c>
      <c r="J181" s="428" t="s">
        <v>821</v>
      </c>
      <c r="K181" s="428" t="s">
        <v>821</v>
      </c>
      <c r="L181" s="428" t="s">
        <v>821</v>
      </c>
      <c r="M181" s="428" t="s">
        <v>821</v>
      </c>
      <c r="N181" s="428" t="s">
        <v>821</v>
      </c>
      <c r="O181" s="428" t="s">
        <v>821</v>
      </c>
      <c r="P181" s="428" t="s">
        <v>821</v>
      </c>
      <c r="Q181" s="428" t="s">
        <v>821</v>
      </c>
      <c r="R181" s="428" t="s">
        <v>821</v>
      </c>
      <c r="S181" s="431"/>
    </row>
    <row r="182" spans="1:19" ht="27.6">
      <c r="A182" s="475"/>
      <c r="B182" s="483"/>
      <c r="C182" s="428" t="s">
        <v>2043</v>
      </c>
      <c r="D182" s="428" t="s">
        <v>2044</v>
      </c>
      <c r="E182" s="428" t="s">
        <v>619</v>
      </c>
      <c r="F182" s="428" t="s">
        <v>2722</v>
      </c>
      <c r="G182" s="428" t="s">
        <v>2046</v>
      </c>
      <c r="H182" s="428" t="s">
        <v>1422</v>
      </c>
      <c r="I182" s="428" t="s">
        <v>821</v>
      </c>
      <c r="J182" s="428" t="s">
        <v>821</v>
      </c>
      <c r="K182" s="428" t="s">
        <v>821</v>
      </c>
      <c r="L182" s="428" t="s">
        <v>821</v>
      </c>
      <c r="M182" s="428" t="s">
        <v>821</v>
      </c>
      <c r="N182" s="428" t="s">
        <v>821</v>
      </c>
      <c r="O182" s="428" t="s">
        <v>821</v>
      </c>
      <c r="P182" s="428" t="s">
        <v>821</v>
      </c>
      <c r="Q182" s="428" t="s">
        <v>821</v>
      </c>
      <c r="R182" s="428" t="s">
        <v>821</v>
      </c>
      <c r="S182" s="431"/>
    </row>
    <row r="183" spans="1:19" ht="27.6">
      <c r="A183" s="475"/>
      <c r="B183" s="483"/>
      <c r="C183" s="428" t="s">
        <v>993</v>
      </c>
      <c r="D183" s="428" t="s">
        <v>773</v>
      </c>
      <c r="E183" s="428" t="s">
        <v>619</v>
      </c>
      <c r="F183" s="428" t="s">
        <v>2722</v>
      </c>
      <c r="G183" s="428" t="s">
        <v>995</v>
      </c>
      <c r="H183" s="428" t="s">
        <v>2723</v>
      </c>
      <c r="I183" s="428" t="s">
        <v>821</v>
      </c>
      <c r="J183" s="428" t="s">
        <v>821</v>
      </c>
      <c r="K183" s="428" t="s">
        <v>821</v>
      </c>
      <c r="L183" s="428" t="s">
        <v>821</v>
      </c>
      <c r="M183" s="428" t="s">
        <v>821</v>
      </c>
      <c r="N183" s="428" t="s">
        <v>821</v>
      </c>
      <c r="O183" s="428" t="s">
        <v>821</v>
      </c>
      <c r="P183" s="428" t="s">
        <v>821</v>
      </c>
      <c r="Q183" s="428" t="s">
        <v>821</v>
      </c>
      <c r="R183" s="428" t="s">
        <v>821</v>
      </c>
      <c r="S183" s="431"/>
    </row>
    <row r="184" spans="1:19">
      <c r="A184" s="475"/>
      <c r="B184" s="483"/>
      <c r="C184" s="475"/>
      <c r="D184" s="475"/>
      <c r="E184" s="475"/>
      <c r="F184" s="475"/>
      <c r="G184" s="475"/>
      <c r="H184" s="475"/>
      <c r="I184" s="475"/>
      <c r="J184" s="475"/>
    </row>
    <row r="185" spans="1:19">
      <c r="A185" s="475"/>
      <c r="B185" s="483"/>
      <c r="C185" s="475"/>
      <c r="D185" s="475"/>
      <c r="E185" s="475"/>
      <c r="F185" s="475"/>
      <c r="G185" s="475"/>
      <c r="H185" s="475"/>
      <c r="I185" s="475"/>
      <c r="J185" s="475"/>
    </row>
    <row r="186" spans="1:19">
      <c r="A186" s="475"/>
      <c r="B186" s="483"/>
      <c r="C186" s="475"/>
      <c r="D186" s="475"/>
      <c r="E186" s="475"/>
      <c r="F186" s="475"/>
      <c r="G186" s="475"/>
      <c r="H186" s="475"/>
      <c r="I186" s="475"/>
      <c r="J186" s="475"/>
    </row>
    <row r="187" spans="1:19" ht="42">
      <c r="A187" s="500">
        <v>58</v>
      </c>
      <c r="B187" s="501">
        <v>89579</v>
      </c>
      <c r="C187" s="501" t="s">
        <v>18</v>
      </c>
      <c r="D187" s="502" t="s">
        <v>462</v>
      </c>
      <c r="E187" s="503" t="s">
        <v>31</v>
      </c>
      <c r="F187" s="503"/>
      <c r="G187" s="504" t="s">
        <v>604</v>
      </c>
      <c r="H187" s="505">
        <v>11.07</v>
      </c>
      <c r="I187" s="500"/>
      <c r="J187" s="500"/>
    </row>
    <row r="188" spans="1:19" ht="27.6">
      <c r="A188" s="475"/>
      <c r="B188" s="483"/>
      <c r="C188" s="428"/>
      <c r="D188" s="428" t="s">
        <v>821</v>
      </c>
      <c r="E188" s="428" t="s">
        <v>821</v>
      </c>
      <c r="F188" s="428" t="s">
        <v>821</v>
      </c>
      <c r="G188" s="428" t="s">
        <v>821</v>
      </c>
      <c r="H188" s="428" t="s">
        <v>821</v>
      </c>
      <c r="I188" s="428" t="s">
        <v>2724</v>
      </c>
      <c r="J188" s="428" t="s">
        <v>2725</v>
      </c>
      <c r="K188" s="428" t="s">
        <v>2726</v>
      </c>
      <c r="L188" s="428" t="s">
        <v>2727</v>
      </c>
      <c r="M188" s="428" t="s">
        <v>942</v>
      </c>
      <c r="N188" s="428" t="s">
        <v>943</v>
      </c>
      <c r="O188" s="428" t="s">
        <v>942</v>
      </c>
      <c r="P188" s="428" t="s">
        <v>943</v>
      </c>
      <c r="Q188" s="428" t="s">
        <v>942</v>
      </c>
      <c r="R188" s="428" t="s">
        <v>943</v>
      </c>
      <c r="S188" s="431">
        <v>0</v>
      </c>
    </row>
    <row r="189" spans="1:19" ht="27.6">
      <c r="A189" s="475"/>
      <c r="B189" s="483"/>
      <c r="C189" s="428" t="s">
        <v>2429</v>
      </c>
      <c r="D189" s="428" t="s">
        <v>2430</v>
      </c>
      <c r="E189" s="428" t="s">
        <v>775</v>
      </c>
      <c r="F189" s="428" t="s">
        <v>2728</v>
      </c>
      <c r="G189" s="428" t="s">
        <v>2432</v>
      </c>
      <c r="H189" s="428" t="s">
        <v>2729</v>
      </c>
      <c r="I189" s="428" t="s">
        <v>821</v>
      </c>
      <c r="J189" s="428" t="s">
        <v>821</v>
      </c>
      <c r="K189" s="428" t="s">
        <v>821</v>
      </c>
      <c r="L189" s="428" t="s">
        <v>821</v>
      </c>
      <c r="M189" s="428" t="s">
        <v>821</v>
      </c>
      <c r="N189" s="428" t="s">
        <v>821</v>
      </c>
      <c r="O189" s="428" t="s">
        <v>821</v>
      </c>
      <c r="P189" s="428" t="s">
        <v>821</v>
      </c>
      <c r="Q189" s="428" t="s">
        <v>821</v>
      </c>
      <c r="R189" s="428" t="s">
        <v>821</v>
      </c>
      <c r="S189" s="431"/>
    </row>
    <row r="190" spans="1:19" ht="27.6">
      <c r="A190" s="475"/>
      <c r="B190" s="483"/>
      <c r="C190" s="428" t="s">
        <v>2437</v>
      </c>
      <c r="D190" s="428" t="s">
        <v>2438</v>
      </c>
      <c r="E190" s="428" t="s">
        <v>775</v>
      </c>
      <c r="F190" s="428" t="s">
        <v>2730</v>
      </c>
      <c r="G190" s="428" t="s">
        <v>2439</v>
      </c>
      <c r="H190" s="428" t="s">
        <v>1394</v>
      </c>
      <c r="I190" s="428" t="s">
        <v>821</v>
      </c>
      <c r="J190" s="428" t="s">
        <v>821</v>
      </c>
      <c r="K190" s="428" t="s">
        <v>821</v>
      </c>
      <c r="L190" s="428" t="s">
        <v>821</v>
      </c>
      <c r="M190" s="428" t="s">
        <v>821</v>
      </c>
      <c r="N190" s="428" t="s">
        <v>821</v>
      </c>
      <c r="O190" s="428" t="s">
        <v>821</v>
      </c>
      <c r="P190" s="428" t="s">
        <v>821</v>
      </c>
      <c r="Q190" s="428" t="s">
        <v>821</v>
      </c>
      <c r="R190" s="428" t="s">
        <v>821</v>
      </c>
      <c r="S190" s="431"/>
    </row>
    <row r="191" spans="1:19" ht="27.6">
      <c r="A191" s="475"/>
      <c r="B191" s="483"/>
      <c r="C191" s="428" t="s">
        <v>2731</v>
      </c>
      <c r="D191" s="428" t="s">
        <v>2732</v>
      </c>
      <c r="E191" s="428" t="s">
        <v>775</v>
      </c>
      <c r="F191" s="428" t="s">
        <v>1061</v>
      </c>
      <c r="G191" s="428" t="s">
        <v>2733</v>
      </c>
      <c r="H191" s="428" t="s">
        <v>2733</v>
      </c>
      <c r="I191" s="428" t="s">
        <v>821</v>
      </c>
      <c r="J191" s="428" t="s">
        <v>821</v>
      </c>
      <c r="K191" s="428" t="s">
        <v>821</v>
      </c>
      <c r="L191" s="428" t="s">
        <v>821</v>
      </c>
      <c r="M191" s="428" t="s">
        <v>821</v>
      </c>
      <c r="N191" s="428" t="s">
        <v>821</v>
      </c>
      <c r="O191" s="428" t="s">
        <v>821</v>
      </c>
      <c r="P191" s="428" t="s">
        <v>821</v>
      </c>
      <c r="Q191" s="428" t="s">
        <v>821</v>
      </c>
      <c r="R191" s="428" t="s">
        <v>821</v>
      </c>
      <c r="S191" s="431"/>
    </row>
    <row r="192" spans="1:19" ht="27.6">
      <c r="A192" s="475"/>
      <c r="B192" s="483"/>
      <c r="C192" s="428" t="s">
        <v>2440</v>
      </c>
      <c r="D192" s="428" t="s">
        <v>2441</v>
      </c>
      <c r="E192" s="428" t="s">
        <v>775</v>
      </c>
      <c r="F192" s="428" t="s">
        <v>2734</v>
      </c>
      <c r="G192" s="428" t="s">
        <v>1297</v>
      </c>
      <c r="H192" s="428" t="s">
        <v>1352</v>
      </c>
      <c r="I192" s="428" t="s">
        <v>821</v>
      </c>
      <c r="J192" s="428" t="s">
        <v>821</v>
      </c>
      <c r="K192" s="428" t="s">
        <v>821</v>
      </c>
      <c r="L192" s="428" t="s">
        <v>821</v>
      </c>
      <c r="M192" s="428" t="s">
        <v>821</v>
      </c>
      <c r="N192" s="428" t="s">
        <v>821</v>
      </c>
      <c r="O192" s="428" t="s">
        <v>821</v>
      </c>
      <c r="P192" s="428" t="s">
        <v>821</v>
      </c>
      <c r="Q192" s="428" t="s">
        <v>821</v>
      </c>
      <c r="R192" s="428" t="s">
        <v>821</v>
      </c>
      <c r="S192" s="431"/>
    </row>
    <row r="193" spans="1:19" ht="27.6">
      <c r="A193" s="475"/>
      <c r="B193" s="483"/>
      <c r="C193" s="428" t="s">
        <v>2043</v>
      </c>
      <c r="D193" s="428" t="s">
        <v>2044</v>
      </c>
      <c r="E193" s="428" t="s">
        <v>619</v>
      </c>
      <c r="F193" s="428" t="s">
        <v>2735</v>
      </c>
      <c r="G193" s="428" t="s">
        <v>2046</v>
      </c>
      <c r="H193" s="428" t="s">
        <v>1416</v>
      </c>
      <c r="I193" s="428" t="s">
        <v>821</v>
      </c>
      <c r="J193" s="428" t="s">
        <v>821</v>
      </c>
      <c r="K193" s="428" t="s">
        <v>821</v>
      </c>
      <c r="L193" s="428" t="s">
        <v>821</v>
      </c>
      <c r="M193" s="428" t="s">
        <v>821</v>
      </c>
      <c r="N193" s="428" t="s">
        <v>821</v>
      </c>
      <c r="O193" s="428" t="s">
        <v>821</v>
      </c>
      <c r="P193" s="428" t="s">
        <v>821</v>
      </c>
      <c r="Q193" s="428" t="s">
        <v>821</v>
      </c>
      <c r="R193" s="428" t="s">
        <v>821</v>
      </c>
      <c r="S193" s="431"/>
    </row>
    <row r="194" spans="1:19" ht="27.6">
      <c r="A194" s="475"/>
      <c r="B194" s="483"/>
      <c r="C194" s="428" t="s">
        <v>993</v>
      </c>
      <c r="D194" s="428" t="s">
        <v>773</v>
      </c>
      <c r="E194" s="428" t="s">
        <v>619</v>
      </c>
      <c r="F194" s="428" t="s">
        <v>2735</v>
      </c>
      <c r="G194" s="428" t="s">
        <v>995</v>
      </c>
      <c r="H194" s="428" t="s">
        <v>1159</v>
      </c>
      <c r="I194" s="428" t="s">
        <v>821</v>
      </c>
      <c r="J194" s="428" t="s">
        <v>821</v>
      </c>
      <c r="K194" s="428" t="s">
        <v>821</v>
      </c>
      <c r="L194" s="428" t="s">
        <v>821</v>
      </c>
      <c r="M194" s="428" t="s">
        <v>821</v>
      </c>
      <c r="N194" s="428" t="s">
        <v>821</v>
      </c>
      <c r="O194" s="428" t="s">
        <v>821</v>
      </c>
      <c r="P194" s="428" t="s">
        <v>821</v>
      </c>
      <c r="Q194" s="428" t="s">
        <v>821</v>
      </c>
      <c r="R194" s="428" t="s">
        <v>821</v>
      </c>
      <c r="S194" s="431"/>
    </row>
    <row r="195" spans="1:19">
      <c r="A195" s="475"/>
      <c r="B195" s="483"/>
      <c r="C195" s="475"/>
      <c r="D195" s="475"/>
      <c r="E195" s="475"/>
      <c r="F195" s="475"/>
      <c r="G195" s="475"/>
      <c r="H195" s="475"/>
      <c r="I195" s="475"/>
      <c r="J195" s="475"/>
    </row>
    <row r="196" spans="1:19">
      <c r="A196" s="475"/>
      <c r="B196" s="483"/>
      <c r="C196" s="475"/>
      <c r="D196" s="475"/>
      <c r="E196" s="475"/>
      <c r="F196" s="475"/>
      <c r="G196" s="475"/>
      <c r="H196" s="475"/>
      <c r="I196" s="475"/>
      <c r="J196" s="475"/>
    </row>
    <row r="197" spans="1:19">
      <c r="A197" s="475"/>
      <c r="B197" s="483"/>
      <c r="C197" s="475"/>
      <c r="D197" s="475"/>
      <c r="E197" s="475"/>
      <c r="F197" s="475"/>
      <c r="G197" s="475"/>
      <c r="H197" s="475"/>
      <c r="I197" s="475"/>
      <c r="J197" s="475"/>
    </row>
    <row r="198" spans="1:19" ht="55.8">
      <c r="A198" s="500">
        <v>59</v>
      </c>
      <c r="B198" s="501">
        <v>94690</v>
      </c>
      <c r="C198" s="501" t="s">
        <v>18</v>
      </c>
      <c r="D198" s="502" t="s">
        <v>464</v>
      </c>
      <c r="E198" s="503" t="s">
        <v>31</v>
      </c>
      <c r="F198" s="503"/>
      <c r="G198" s="504" t="s">
        <v>604</v>
      </c>
      <c r="H198" s="505">
        <v>14.03</v>
      </c>
      <c r="I198" s="500"/>
      <c r="J198" s="500"/>
    </row>
    <row r="199" spans="1:19" ht="27.6">
      <c r="A199" s="475"/>
      <c r="B199" s="483"/>
      <c r="C199" s="428" t="s">
        <v>821</v>
      </c>
      <c r="D199" s="428" t="s">
        <v>821</v>
      </c>
      <c r="E199" s="428" t="s">
        <v>821</v>
      </c>
      <c r="F199" s="428" t="s">
        <v>821</v>
      </c>
      <c r="G199" s="428" t="s">
        <v>821</v>
      </c>
      <c r="H199" s="428" t="s">
        <v>821</v>
      </c>
      <c r="I199" s="428" t="s">
        <v>2560</v>
      </c>
      <c r="J199" s="428" t="s">
        <v>2590</v>
      </c>
      <c r="K199" s="428" t="s">
        <v>2591</v>
      </c>
      <c r="L199" s="428" t="s">
        <v>2592</v>
      </c>
      <c r="M199" s="428" t="s">
        <v>942</v>
      </c>
      <c r="N199" s="428" t="s">
        <v>943</v>
      </c>
      <c r="O199" s="428" t="s">
        <v>942</v>
      </c>
      <c r="P199" s="428" t="s">
        <v>943</v>
      </c>
      <c r="Q199" s="428" t="s">
        <v>942</v>
      </c>
      <c r="R199" s="428" t="s">
        <v>943</v>
      </c>
      <c r="S199" s="431">
        <v>0</v>
      </c>
    </row>
    <row r="200" spans="1:19" ht="27.6">
      <c r="A200" s="475"/>
      <c r="B200" s="483"/>
      <c r="C200" s="428" t="s">
        <v>2593</v>
      </c>
      <c r="D200" s="428" t="s">
        <v>2594</v>
      </c>
      <c r="E200" s="428" t="s">
        <v>775</v>
      </c>
      <c r="F200" s="428" t="s">
        <v>1061</v>
      </c>
      <c r="G200" s="428" t="s">
        <v>2595</v>
      </c>
      <c r="H200" s="428" t="s">
        <v>2595</v>
      </c>
      <c r="I200" s="428" t="s">
        <v>821</v>
      </c>
      <c r="J200" s="428" t="s">
        <v>821</v>
      </c>
      <c r="K200" s="428" t="s">
        <v>821</v>
      </c>
      <c r="L200" s="428" t="s">
        <v>821</v>
      </c>
      <c r="M200" s="428" t="s">
        <v>821</v>
      </c>
      <c r="N200" s="428" t="s">
        <v>821</v>
      </c>
      <c r="O200" s="428" t="s">
        <v>821</v>
      </c>
      <c r="P200" s="428" t="s">
        <v>821</v>
      </c>
      <c r="Q200" s="428" t="s">
        <v>821</v>
      </c>
      <c r="R200" s="428" t="s">
        <v>821</v>
      </c>
      <c r="S200" s="431"/>
    </row>
    <row r="201" spans="1:19" ht="27.6">
      <c r="A201" s="475"/>
      <c r="B201" s="483"/>
      <c r="C201" s="428" t="s">
        <v>2596</v>
      </c>
      <c r="D201" s="428" t="s">
        <v>2597</v>
      </c>
      <c r="E201" s="428" t="s">
        <v>775</v>
      </c>
      <c r="F201" s="428" t="s">
        <v>2598</v>
      </c>
      <c r="G201" s="428" t="s">
        <v>2599</v>
      </c>
      <c r="H201" s="428" t="s">
        <v>1664</v>
      </c>
      <c r="I201" s="428" t="s">
        <v>821</v>
      </c>
      <c r="J201" s="428" t="s">
        <v>821</v>
      </c>
      <c r="K201" s="428" t="s">
        <v>821</v>
      </c>
      <c r="L201" s="428" t="s">
        <v>821</v>
      </c>
      <c r="M201" s="428" t="s">
        <v>821</v>
      </c>
      <c r="N201" s="428" t="s">
        <v>821</v>
      </c>
      <c r="O201" s="428" t="s">
        <v>821</v>
      </c>
      <c r="P201" s="428" t="s">
        <v>821</v>
      </c>
      <c r="Q201" s="428" t="s">
        <v>821</v>
      </c>
      <c r="R201" s="428" t="s">
        <v>821</v>
      </c>
      <c r="S201" s="431"/>
    </row>
    <row r="202" spans="1:19" ht="27.6">
      <c r="A202" s="475"/>
      <c r="B202" s="483"/>
      <c r="C202" s="428" t="s">
        <v>2437</v>
      </c>
      <c r="D202" s="428" t="s">
        <v>2438</v>
      </c>
      <c r="E202" s="428" t="s">
        <v>775</v>
      </c>
      <c r="F202" s="428" t="s">
        <v>1110</v>
      </c>
      <c r="G202" s="428" t="s">
        <v>2439</v>
      </c>
      <c r="H202" s="428" t="s">
        <v>1858</v>
      </c>
      <c r="I202" s="428" t="s">
        <v>821</v>
      </c>
      <c r="J202" s="428" t="s">
        <v>821</v>
      </c>
      <c r="K202" s="428" t="s">
        <v>821</v>
      </c>
      <c r="L202" s="428" t="s">
        <v>821</v>
      </c>
      <c r="M202" s="428" t="s">
        <v>821</v>
      </c>
      <c r="N202" s="428" t="s">
        <v>821</v>
      </c>
      <c r="O202" s="428" t="s">
        <v>821</v>
      </c>
      <c r="P202" s="428" t="s">
        <v>821</v>
      </c>
      <c r="Q202" s="428" t="s">
        <v>821</v>
      </c>
      <c r="R202" s="428" t="s">
        <v>821</v>
      </c>
      <c r="S202" s="431"/>
    </row>
    <row r="203" spans="1:19" ht="27.6">
      <c r="A203" s="475"/>
      <c r="B203" s="483"/>
      <c r="C203" s="428" t="s">
        <v>2440</v>
      </c>
      <c r="D203" s="428" t="s">
        <v>2441</v>
      </c>
      <c r="E203" s="428" t="s">
        <v>775</v>
      </c>
      <c r="F203" s="428" t="s">
        <v>2017</v>
      </c>
      <c r="G203" s="428" t="s">
        <v>1297</v>
      </c>
      <c r="H203" s="428" t="s">
        <v>2600</v>
      </c>
      <c r="I203" s="428" t="s">
        <v>821</v>
      </c>
      <c r="J203" s="428" t="s">
        <v>821</v>
      </c>
      <c r="K203" s="428" t="s">
        <v>821</v>
      </c>
      <c r="L203" s="428" t="s">
        <v>821</v>
      </c>
      <c r="M203" s="428" t="s">
        <v>821</v>
      </c>
      <c r="N203" s="428" t="s">
        <v>821</v>
      </c>
      <c r="O203" s="428" t="s">
        <v>821</v>
      </c>
      <c r="P203" s="428" t="s">
        <v>821</v>
      </c>
      <c r="Q203" s="428" t="s">
        <v>821</v>
      </c>
      <c r="R203" s="428" t="s">
        <v>821</v>
      </c>
      <c r="S203" s="431"/>
    </row>
    <row r="204" spans="1:19" ht="27.6">
      <c r="A204" s="475"/>
      <c r="B204" s="483"/>
      <c r="C204" s="428" t="s">
        <v>2043</v>
      </c>
      <c r="D204" s="428" t="s">
        <v>2044</v>
      </c>
      <c r="E204" s="428" t="s">
        <v>619</v>
      </c>
      <c r="F204" s="428" t="s">
        <v>2511</v>
      </c>
      <c r="G204" s="428" t="s">
        <v>2046</v>
      </c>
      <c r="H204" s="428" t="s">
        <v>2601</v>
      </c>
      <c r="I204" s="428" t="s">
        <v>821</v>
      </c>
      <c r="J204" s="428" t="s">
        <v>821</v>
      </c>
      <c r="K204" s="428" t="s">
        <v>821</v>
      </c>
      <c r="L204" s="428" t="s">
        <v>821</v>
      </c>
      <c r="M204" s="428" t="s">
        <v>821</v>
      </c>
      <c r="N204" s="428" t="s">
        <v>821</v>
      </c>
      <c r="O204" s="428" t="s">
        <v>821</v>
      </c>
      <c r="P204" s="428" t="s">
        <v>821</v>
      </c>
      <c r="Q204" s="428" t="s">
        <v>821</v>
      </c>
      <c r="R204" s="428" t="s">
        <v>821</v>
      </c>
      <c r="S204" s="431"/>
    </row>
    <row r="205" spans="1:19" ht="27.6">
      <c r="A205" s="475"/>
      <c r="B205" s="483"/>
      <c r="C205" s="428" t="s">
        <v>993</v>
      </c>
      <c r="D205" s="428" t="s">
        <v>773</v>
      </c>
      <c r="E205" s="428" t="s">
        <v>619</v>
      </c>
      <c r="F205" s="428" t="s">
        <v>2511</v>
      </c>
      <c r="G205" s="428" t="s">
        <v>995</v>
      </c>
      <c r="H205" s="428" t="s">
        <v>2262</v>
      </c>
      <c r="I205" s="428" t="s">
        <v>821</v>
      </c>
      <c r="J205" s="428" t="s">
        <v>821</v>
      </c>
      <c r="K205" s="428" t="s">
        <v>821</v>
      </c>
      <c r="L205" s="428" t="s">
        <v>821</v>
      </c>
      <c r="M205" s="428" t="s">
        <v>821</v>
      </c>
      <c r="N205" s="428" t="s">
        <v>821</v>
      </c>
      <c r="O205" s="428" t="s">
        <v>821</v>
      </c>
      <c r="P205" s="428" t="s">
        <v>821</v>
      </c>
      <c r="Q205" s="428" t="s">
        <v>821</v>
      </c>
      <c r="R205" s="428" t="s">
        <v>821</v>
      </c>
      <c r="S205" s="431"/>
    </row>
    <row r="206" spans="1:19">
      <c r="A206" s="475"/>
      <c r="B206" s="483"/>
      <c r="C206" s="475"/>
      <c r="D206" s="475"/>
      <c r="E206" s="475"/>
      <c r="F206" s="475"/>
      <c r="G206" s="475"/>
      <c r="H206" s="475"/>
      <c r="I206" s="475"/>
      <c r="J206" s="475"/>
    </row>
    <row r="207" spans="1:19">
      <c r="A207" s="475"/>
      <c r="B207" s="483"/>
      <c r="C207" s="475"/>
      <c r="D207" s="475"/>
      <c r="E207" s="475"/>
      <c r="F207" s="475"/>
      <c r="G207" s="475"/>
      <c r="H207" s="475"/>
      <c r="I207" s="475"/>
      <c r="J207" s="475"/>
    </row>
    <row r="208" spans="1:19">
      <c r="A208" s="475"/>
      <c r="B208" s="483"/>
      <c r="C208" s="475"/>
      <c r="D208" s="475"/>
      <c r="E208" s="475"/>
      <c r="F208" s="475"/>
      <c r="G208" s="475"/>
      <c r="H208" s="475"/>
      <c r="I208" s="475"/>
      <c r="J208" s="475"/>
    </row>
    <row r="209" spans="1:19" ht="55.8">
      <c r="A209" s="500">
        <v>60</v>
      </c>
      <c r="B209" s="501">
        <v>94688</v>
      </c>
      <c r="C209" s="501" t="s">
        <v>18</v>
      </c>
      <c r="D209" s="502" t="s">
        <v>466</v>
      </c>
      <c r="E209" s="503" t="s">
        <v>31</v>
      </c>
      <c r="F209" s="503"/>
      <c r="G209" s="504" t="s">
        <v>604</v>
      </c>
      <c r="H209" s="505">
        <v>10.19</v>
      </c>
      <c r="I209" s="500"/>
      <c r="J209" s="500"/>
    </row>
    <row r="210" spans="1:19" ht="27.6">
      <c r="A210" s="475"/>
      <c r="B210" s="483"/>
      <c r="C210" s="428" t="s">
        <v>821</v>
      </c>
      <c r="D210" s="428" t="s">
        <v>821</v>
      </c>
      <c r="E210" s="428" t="s">
        <v>821</v>
      </c>
      <c r="F210" s="428" t="s">
        <v>821</v>
      </c>
      <c r="G210" s="428" t="s">
        <v>821</v>
      </c>
      <c r="H210" s="428" t="s">
        <v>821</v>
      </c>
      <c r="I210" s="428" t="s">
        <v>2316</v>
      </c>
      <c r="J210" s="428" t="s">
        <v>2736</v>
      </c>
      <c r="K210" s="428" t="s">
        <v>2709</v>
      </c>
      <c r="L210" s="428" t="s">
        <v>2737</v>
      </c>
      <c r="M210" s="428" t="s">
        <v>942</v>
      </c>
      <c r="N210" s="428" t="s">
        <v>943</v>
      </c>
      <c r="O210" s="428" t="s">
        <v>942</v>
      </c>
      <c r="P210" s="428" t="s">
        <v>943</v>
      </c>
      <c r="Q210" s="428" t="s">
        <v>942</v>
      </c>
      <c r="R210" s="428" t="s">
        <v>943</v>
      </c>
      <c r="S210" s="431">
        <v>0</v>
      </c>
    </row>
    <row r="211" spans="1:19" ht="27.6">
      <c r="A211" s="475"/>
      <c r="B211" s="483"/>
      <c r="C211" s="428" t="s">
        <v>2738</v>
      </c>
      <c r="D211" s="428" t="s">
        <v>2739</v>
      </c>
      <c r="E211" s="428" t="s">
        <v>775</v>
      </c>
      <c r="F211" s="428" t="s">
        <v>1061</v>
      </c>
      <c r="G211" s="428" t="s">
        <v>2740</v>
      </c>
      <c r="H211" s="428" t="s">
        <v>2740</v>
      </c>
      <c r="I211" s="428" t="s">
        <v>821</v>
      </c>
      <c r="J211" s="428" t="s">
        <v>821</v>
      </c>
      <c r="K211" s="428" t="s">
        <v>821</v>
      </c>
      <c r="L211" s="428" t="s">
        <v>821</v>
      </c>
      <c r="M211" s="428" t="s">
        <v>821</v>
      </c>
      <c r="N211" s="428" t="s">
        <v>821</v>
      </c>
      <c r="O211" s="428" t="s">
        <v>821</v>
      </c>
      <c r="P211" s="428" t="s">
        <v>821</v>
      </c>
      <c r="Q211" s="428" t="s">
        <v>821</v>
      </c>
      <c r="R211" s="428" t="s">
        <v>821</v>
      </c>
      <c r="S211" s="431"/>
    </row>
    <row r="212" spans="1:19" ht="27.6">
      <c r="A212" s="475"/>
      <c r="B212" s="483"/>
      <c r="C212" s="428" t="s">
        <v>2596</v>
      </c>
      <c r="D212" s="428" t="s">
        <v>2597</v>
      </c>
      <c r="E212" s="428" t="s">
        <v>775</v>
      </c>
      <c r="F212" s="428" t="s">
        <v>2598</v>
      </c>
      <c r="G212" s="428" t="s">
        <v>2599</v>
      </c>
      <c r="H212" s="428" t="s">
        <v>1664</v>
      </c>
      <c r="I212" s="428" t="s">
        <v>821</v>
      </c>
      <c r="J212" s="428" t="s">
        <v>821</v>
      </c>
      <c r="K212" s="428" t="s">
        <v>821</v>
      </c>
      <c r="L212" s="428" t="s">
        <v>821</v>
      </c>
      <c r="M212" s="428" t="s">
        <v>821</v>
      </c>
      <c r="N212" s="428" t="s">
        <v>821</v>
      </c>
      <c r="O212" s="428" t="s">
        <v>821</v>
      </c>
      <c r="P212" s="428" t="s">
        <v>821</v>
      </c>
      <c r="Q212" s="428" t="s">
        <v>821</v>
      </c>
      <c r="R212" s="428" t="s">
        <v>821</v>
      </c>
      <c r="S212" s="431"/>
    </row>
    <row r="213" spans="1:19" ht="27.6">
      <c r="A213" s="475"/>
      <c r="B213" s="483"/>
      <c r="C213" s="428" t="s">
        <v>2437</v>
      </c>
      <c r="D213" s="428" t="s">
        <v>2438</v>
      </c>
      <c r="E213" s="428" t="s">
        <v>775</v>
      </c>
      <c r="F213" s="428" t="s">
        <v>1110</v>
      </c>
      <c r="G213" s="428" t="s">
        <v>2439</v>
      </c>
      <c r="H213" s="428" t="s">
        <v>1858</v>
      </c>
      <c r="I213" s="428" t="s">
        <v>821</v>
      </c>
      <c r="J213" s="428" t="s">
        <v>821</v>
      </c>
      <c r="K213" s="428" t="s">
        <v>821</v>
      </c>
      <c r="L213" s="428" t="s">
        <v>821</v>
      </c>
      <c r="M213" s="428" t="s">
        <v>821</v>
      </c>
      <c r="N213" s="428" t="s">
        <v>821</v>
      </c>
      <c r="O213" s="428" t="s">
        <v>821</v>
      </c>
      <c r="P213" s="428" t="s">
        <v>821</v>
      </c>
      <c r="Q213" s="428" t="s">
        <v>821</v>
      </c>
      <c r="R213" s="428" t="s">
        <v>821</v>
      </c>
      <c r="S213" s="431"/>
    </row>
    <row r="214" spans="1:19" ht="27.6">
      <c r="A214" s="475"/>
      <c r="B214" s="483"/>
      <c r="C214" s="428" t="s">
        <v>2440</v>
      </c>
      <c r="D214" s="428" t="s">
        <v>2441</v>
      </c>
      <c r="E214" s="428" t="s">
        <v>775</v>
      </c>
      <c r="F214" s="428" t="s">
        <v>2017</v>
      </c>
      <c r="G214" s="428" t="s">
        <v>1297</v>
      </c>
      <c r="H214" s="428" t="s">
        <v>2600</v>
      </c>
      <c r="I214" s="428" t="s">
        <v>821</v>
      </c>
      <c r="J214" s="428" t="s">
        <v>821</v>
      </c>
      <c r="K214" s="428" t="s">
        <v>821</v>
      </c>
      <c r="L214" s="428" t="s">
        <v>821</v>
      </c>
      <c r="M214" s="428" t="s">
        <v>821</v>
      </c>
      <c r="N214" s="428" t="s">
        <v>821</v>
      </c>
      <c r="O214" s="428" t="s">
        <v>821</v>
      </c>
      <c r="P214" s="428" t="s">
        <v>821</v>
      </c>
      <c r="Q214" s="428" t="s">
        <v>821</v>
      </c>
      <c r="R214" s="428" t="s">
        <v>821</v>
      </c>
      <c r="S214" s="431"/>
    </row>
    <row r="215" spans="1:19" ht="27.6">
      <c r="A215" s="475"/>
      <c r="B215" s="483"/>
      <c r="C215" s="428" t="s">
        <v>2043</v>
      </c>
      <c r="D215" s="428" t="s">
        <v>2044</v>
      </c>
      <c r="E215" s="428" t="s">
        <v>619</v>
      </c>
      <c r="F215" s="428" t="s">
        <v>2511</v>
      </c>
      <c r="G215" s="428" t="s">
        <v>2046</v>
      </c>
      <c r="H215" s="428" t="s">
        <v>2601</v>
      </c>
      <c r="I215" s="428" t="s">
        <v>821</v>
      </c>
      <c r="J215" s="428" t="s">
        <v>821</v>
      </c>
      <c r="K215" s="428" t="s">
        <v>821</v>
      </c>
      <c r="L215" s="428" t="s">
        <v>821</v>
      </c>
      <c r="M215" s="428" t="s">
        <v>821</v>
      </c>
      <c r="N215" s="428" t="s">
        <v>821</v>
      </c>
      <c r="O215" s="428" t="s">
        <v>821</v>
      </c>
      <c r="P215" s="428" t="s">
        <v>821</v>
      </c>
      <c r="Q215" s="428" t="s">
        <v>821</v>
      </c>
      <c r="R215" s="428" t="s">
        <v>821</v>
      </c>
      <c r="S215" s="431"/>
    </row>
    <row r="216" spans="1:19" ht="27.6">
      <c r="A216" s="475"/>
      <c r="B216" s="483"/>
      <c r="C216" s="428" t="s">
        <v>993</v>
      </c>
      <c r="D216" s="428" t="s">
        <v>773</v>
      </c>
      <c r="E216" s="428" t="s">
        <v>619</v>
      </c>
      <c r="F216" s="428" t="s">
        <v>2511</v>
      </c>
      <c r="G216" s="428" t="s">
        <v>995</v>
      </c>
      <c r="H216" s="428" t="s">
        <v>2262</v>
      </c>
      <c r="I216" s="428" t="s">
        <v>821</v>
      </c>
      <c r="J216" s="428" t="s">
        <v>821</v>
      </c>
      <c r="K216" s="428" t="s">
        <v>821</v>
      </c>
      <c r="L216" s="428" t="s">
        <v>821</v>
      </c>
      <c r="M216" s="428" t="s">
        <v>821</v>
      </c>
      <c r="N216" s="428" t="s">
        <v>821</v>
      </c>
      <c r="O216" s="428" t="s">
        <v>821</v>
      </c>
      <c r="P216" s="428" t="s">
        <v>821</v>
      </c>
      <c r="Q216" s="428" t="s">
        <v>821</v>
      </c>
      <c r="R216" s="428" t="s">
        <v>821</v>
      </c>
      <c r="S216" s="431"/>
    </row>
    <row r="217" spans="1:19">
      <c r="A217" s="475"/>
      <c r="B217" s="483"/>
      <c r="C217" s="475"/>
      <c r="D217" s="475"/>
      <c r="E217" s="475"/>
      <c r="F217" s="475"/>
      <c r="G217" s="475"/>
      <c r="H217" s="475"/>
      <c r="I217" s="475"/>
      <c r="J217" s="475"/>
    </row>
    <row r="218" spans="1:19">
      <c r="A218" s="475"/>
      <c r="B218" s="483"/>
      <c r="C218" s="475"/>
      <c r="D218" s="475"/>
      <c r="E218" s="475"/>
      <c r="F218" s="475"/>
      <c r="G218" s="475"/>
      <c r="H218" s="475"/>
      <c r="I218" s="475"/>
      <c r="J218" s="475"/>
    </row>
    <row r="219" spans="1:19">
      <c r="A219" s="475"/>
      <c r="B219" s="483"/>
      <c r="C219" s="475"/>
      <c r="D219" s="475"/>
      <c r="E219" s="475"/>
      <c r="F219" s="475"/>
      <c r="G219" s="475"/>
      <c r="H219" s="475"/>
      <c r="I219" s="475"/>
      <c r="J219" s="475"/>
    </row>
    <row r="220" spans="1:19">
      <c r="A220" s="475"/>
      <c r="B220" s="483"/>
      <c r="C220" s="475"/>
      <c r="D220" s="475"/>
      <c r="E220" s="475"/>
      <c r="F220" s="475"/>
      <c r="G220" s="475"/>
      <c r="H220" s="475"/>
      <c r="I220" s="475"/>
      <c r="J220" s="475"/>
    </row>
    <row r="221" spans="1:19" ht="42">
      <c r="A221" s="500">
        <v>61</v>
      </c>
      <c r="B221" s="501">
        <v>89626</v>
      </c>
      <c r="C221" s="501" t="s">
        <v>18</v>
      </c>
      <c r="D221" s="502" t="s">
        <v>468</v>
      </c>
      <c r="E221" s="503" t="s">
        <v>31</v>
      </c>
      <c r="F221" s="503"/>
      <c r="G221" s="504" t="s">
        <v>604</v>
      </c>
      <c r="H221" s="505">
        <v>33.380000000000003</v>
      </c>
      <c r="I221" s="500"/>
      <c r="J221" s="500"/>
    </row>
    <row r="222" spans="1:19">
      <c r="A222" s="475"/>
      <c r="B222" s="483"/>
      <c r="C222" s="475"/>
      <c r="D222" s="475"/>
      <c r="E222" s="475"/>
      <c r="F222" s="475"/>
      <c r="G222" s="475"/>
      <c r="H222" s="475"/>
      <c r="I222" s="475"/>
      <c r="J222" s="475"/>
    </row>
    <row r="223" spans="1:19">
      <c r="A223" s="475"/>
      <c r="B223" s="483"/>
      <c r="C223" s="475"/>
      <c r="D223" s="475"/>
      <c r="E223" s="475"/>
      <c r="F223" s="475"/>
      <c r="G223" s="475"/>
      <c r="H223" s="475"/>
      <c r="I223" s="475"/>
      <c r="J223" s="475"/>
    </row>
    <row r="224" spans="1:19">
      <c r="A224" s="475"/>
      <c r="B224" s="483"/>
      <c r="C224" s="475"/>
      <c r="D224" s="475"/>
      <c r="E224" s="475"/>
      <c r="F224" s="475"/>
      <c r="G224" s="475"/>
      <c r="H224" s="475"/>
      <c r="I224" s="475"/>
      <c r="J224" s="475"/>
    </row>
    <row r="225" spans="1:19">
      <c r="A225" s="475"/>
      <c r="B225" s="483"/>
      <c r="C225" s="475"/>
      <c r="D225" s="475"/>
      <c r="E225" s="475"/>
      <c r="F225" s="475"/>
      <c r="G225" s="475"/>
      <c r="H225" s="475"/>
      <c r="I225" s="475"/>
      <c r="J225" s="475"/>
    </row>
    <row r="226" spans="1:19">
      <c r="A226" s="475"/>
      <c r="B226" s="483"/>
      <c r="C226" s="475"/>
      <c r="D226" s="475"/>
      <c r="E226" s="475"/>
      <c r="F226" s="475"/>
      <c r="G226" s="475"/>
      <c r="H226" s="475"/>
      <c r="I226" s="475"/>
      <c r="J226" s="475"/>
    </row>
    <row r="227" spans="1:19">
      <c r="A227" s="475"/>
      <c r="B227" s="483"/>
      <c r="C227" s="475"/>
      <c r="D227" s="475"/>
      <c r="E227" s="475"/>
      <c r="F227" s="475"/>
      <c r="G227" s="475"/>
      <c r="H227" s="475"/>
      <c r="I227" s="475"/>
      <c r="J227" s="475"/>
    </row>
    <row r="228" spans="1:19">
      <c r="A228" s="475"/>
      <c r="B228" s="483"/>
      <c r="C228" s="475"/>
      <c r="D228" s="475"/>
      <c r="E228" s="475"/>
      <c r="F228" s="475"/>
      <c r="G228" s="475"/>
      <c r="H228" s="475"/>
      <c r="I228" s="475"/>
      <c r="J228" s="475"/>
    </row>
    <row r="229" spans="1:19">
      <c r="A229" s="475"/>
      <c r="B229" s="483"/>
      <c r="C229" s="475"/>
      <c r="D229" s="475"/>
      <c r="E229" s="475"/>
      <c r="F229" s="475"/>
      <c r="G229" s="475"/>
      <c r="H229" s="475"/>
      <c r="I229" s="475"/>
      <c r="J229" s="475"/>
    </row>
    <row r="230" spans="1:19">
      <c r="A230" s="475"/>
      <c r="B230" s="483"/>
      <c r="C230" s="475"/>
      <c r="D230" s="475"/>
      <c r="E230" s="475"/>
      <c r="F230" s="475"/>
      <c r="G230" s="475"/>
      <c r="H230" s="475"/>
      <c r="I230" s="475"/>
      <c r="J230" s="475"/>
    </row>
    <row r="231" spans="1:19">
      <c r="A231" s="475"/>
      <c r="B231" s="483"/>
      <c r="C231" s="475"/>
      <c r="D231" s="475"/>
      <c r="E231" s="475"/>
      <c r="F231" s="475"/>
      <c r="G231" s="475"/>
      <c r="H231" s="475"/>
      <c r="I231" s="475"/>
      <c r="J231" s="475"/>
    </row>
    <row r="232" spans="1:19">
      <c r="A232" s="475"/>
      <c r="B232" s="483"/>
      <c r="C232" s="475"/>
      <c r="D232" s="475"/>
      <c r="E232" s="475"/>
      <c r="F232" s="475"/>
      <c r="G232" s="475"/>
      <c r="H232" s="475"/>
      <c r="I232" s="475"/>
      <c r="J232" s="475"/>
    </row>
    <row r="233" spans="1:19" ht="42">
      <c r="A233" s="500"/>
      <c r="B233" s="501">
        <v>89984</v>
      </c>
      <c r="C233" s="501" t="s">
        <v>18</v>
      </c>
      <c r="D233" s="502" t="s">
        <v>470</v>
      </c>
      <c r="E233" s="503" t="s">
        <v>31</v>
      </c>
      <c r="F233" s="503"/>
      <c r="G233" s="504" t="s">
        <v>604</v>
      </c>
      <c r="H233" s="505">
        <v>66.7</v>
      </c>
      <c r="I233" s="500"/>
      <c r="J233" s="500"/>
    </row>
    <row r="234" spans="1:19" ht="27.6">
      <c r="A234" s="475"/>
      <c r="B234" s="483"/>
      <c r="C234" s="428" t="s">
        <v>821</v>
      </c>
      <c r="D234" s="428" t="s">
        <v>821</v>
      </c>
      <c r="E234" s="428" t="s">
        <v>821</v>
      </c>
      <c r="F234" s="428" t="s">
        <v>821</v>
      </c>
      <c r="G234" s="428" t="s">
        <v>821</v>
      </c>
      <c r="H234" s="428" t="s">
        <v>821</v>
      </c>
      <c r="I234" s="428" t="s">
        <v>2394</v>
      </c>
      <c r="J234" s="428" t="s">
        <v>2741</v>
      </c>
      <c r="K234" s="428" t="s">
        <v>2742</v>
      </c>
      <c r="L234" s="428" t="s">
        <v>2743</v>
      </c>
      <c r="M234" s="428" t="s">
        <v>942</v>
      </c>
      <c r="N234" s="428" t="s">
        <v>943</v>
      </c>
      <c r="O234" s="428" t="s">
        <v>942</v>
      </c>
      <c r="P234" s="428" t="s">
        <v>943</v>
      </c>
      <c r="Q234" s="428" t="s">
        <v>942</v>
      </c>
      <c r="R234" s="428" t="s">
        <v>943</v>
      </c>
      <c r="S234" s="431">
        <v>0</v>
      </c>
    </row>
    <row r="235" spans="1:19" ht="27.6">
      <c r="A235" s="475"/>
      <c r="B235" s="483"/>
      <c r="C235" s="428" t="s">
        <v>2744</v>
      </c>
      <c r="D235" s="428" t="s">
        <v>2745</v>
      </c>
      <c r="E235" s="428" t="s">
        <v>775</v>
      </c>
      <c r="F235" s="428" t="s">
        <v>2746</v>
      </c>
      <c r="G235" s="428" t="s">
        <v>2747</v>
      </c>
      <c r="H235" s="428" t="s">
        <v>1074</v>
      </c>
      <c r="I235" s="428" t="s">
        <v>821</v>
      </c>
      <c r="J235" s="428" t="s">
        <v>821</v>
      </c>
      <c r="K235" s="428" t="s">
        <v>821</v>
      </c>
      <c r="L235" s="428" t="s">
        <v>821</v>
      </c>
      <c r="M235" s="428" t="s">
        <v>821</v>
      </c>
      <c r="N235" s="428" t="s">
        <v>821</v>
      </c>
      <c r="O235" s="428" t="s">
        <v>821</v>
      </c>
      <c r="P235" s="428" t="s">
        <v>821</v>
      </c>
      <c r="Q235" s="428" t="s">
        <v>821</v>
      </c>
      <c r="R235" s="428" t="s">
        <v>821</v>
      </c>
      <c r="S235" s="431"/>
    </row>
    <row r="236" spans="1:19" ht="27.6">
      <c r="A236" s="475"/>
      <c r="B236" s="483"/>
      <c r="C236" s="428" t="s">
        <v>2748</v>
      </c>
      <c r="D236" s="428" t="s">
        <v>2749</v>
      </c>
      <c r="E236" s="428" t="s">
        <v>775</v>
      </c>
      <c r="F236" s="428" t="s">
        <v>1061</v>
      </c>
      <c r="G236" s="428" t="s">
        <v>2750</v>
      </c>
      <c r="H236" s="428" t="s">
        <v>2750</v>
      </c>
      <c r="I236" s="428" t="s">
        <v>821</v>
      </c>
      <c r="J236" s="428" t="s">
        <v>821</v>
      </c>
      <c r="K236" s="428" t="s">
        <v>821</v>
      </c>
      <c r="L236" s="428" t="s">
        <v>821</v>
      </c>
      <c r="M236" s="428" t="s">
        <v>821</v>
      </c>
      <c r="N236" s="428" t="s">
        <v>821</v>
      </c>
      <c r="O236" s="428" t="s">
        <v>821</v>
      </c>
      <c r="P236" s="428" t="s">
        <v>821</v>
      </c>
      <c r="Q236" s="428" t="s">
        <v>821</v>
      </c>
      <c r="R236" s="428" t="s">
        <v>821</v>
      </c>
      <c r="S236" s="431"/>
    </row>
    <row r="237" spans="1:19" ht="27.6">
      <c r="A237" s="475"/>
      <c r="B237" s="483"/>
      <c r="C237" s="428" t="s">
        <v>2043</v>
      </c>
      <c r="D237" s="428" t="s">
        <v>2044</v>
      </c>
      <c r="E237" s="428" t="s">
        <v>619</v>
      </c>
      <c r="F237" s="428" t="s">
        <v>2751</v>
      </c>
      <c r="G237" s="428" t="s">
        <v>2046</v>
      </c>
      <c r="H237" s="428" t="s">
        <v>2322</v>
      </c>
      <c r="I237" s="428" t="s">
        <v>821</v>
      </c>
      <c r="J237" s="428" t="s">
        <v>821</v>
      </c>
      <c r="K237" s="428" t="s">
        <v>821</v>
      </c>
      <c r="L237" s="428" t="s">
        <v>821</v>
      </c>
      <c r="M237" s="428" t="s">
        <v>821</v>
      </c>
      <c r="N237" s="428" t="s">
        <v>821</v>
      </c>
      <c r="O237" s="428" t="s">
        <v>821</v>
      </c>
      <c r="P237" s="428" t="s">
        <v>821</v>
      </c>
      <c r="Q237" s="428" t="s">
        <v>821</v>
      </c>
      <c r="R237" s="428" t="s">
        <v>821</v>
      </c>
      <c r="S237" s="431"/>
    </row>
    <row r="238" spans="1:19" ht="27.6">
      <c r="A238" s="475"/>
      <c r="B238" s="483"/>
      <c r="C238" s="428" t="s">
        <v>993</v>
      </c>
      <c r="D238" s="428" t="s">
        <v>773</v>
      </c>
      <c r="E238" s="428" t="s">
        <v>619</v>
      </c>
      <c r="F238" s="428" t="s">
        <v>2751</v>
      </c>
      <c r="G238" s="428" t="s">
        <v>995</v>
      </c>
      <c r="H238" s="428" t="s">
        <v>2752</v>
      </c>
      <c r="I238" s="428" t="s">
        <v>821</v>
      </c>
      <c r="J238" s="428" t="s">
        <v>821</v>
      </c>
      <c r="K238" s="428" t="s">
        <v>821</v>
      </c>
      <c r="L238" s="428" t="s">
        <v>821</v>
      </c>
      <c r="M238" s="428" t="s">
        <v>821</v>
      </c>
      <c r="N238" s="428" t="s">
        <v>821</v>
      </c>
      <c r="O238" s="428" t="s">
        <v>821</v>
      </c>
      <c r="P238" s="428" t="s">
        <v>821</v>
      </c>
      <c r="Q238" s="428" t="s">
        <v>821</v>
      </c>
      <c r="R238" s="428" t="s">
        <v>821</v>
      </c>
      <c r="S238" s="431"/>
    </row>
    <row r="239" spans="1:19">
      <c r="A239" s="475"/>
      <c r="B239" s="483"/>
      <c r="C239" s="475"/>
      <c r="D239" s="475"/>
      <c r="E239" s="475"/>
      <c r="F239" s="475"/>
      <c r="G239" s="475"/>
      <c r="H239" s="475"/>
      <c r="I239" s="475"/>
      <c r="J239" s="475"/>
    </row>
    <row r="240" spans="1:19">
      <c r="A240" s="475"/>
      <c r="B240" s="483"/>
      <c r="C240" s="475"/>
      <c r="D240" s="475"/>
      <c r="E240" s="475"/>
      <c r="F240" s="475"/>
      <c r="G240" s="475"/>
      <c r="H240" s="475"/>
      <c r="I240" s="475"/>
      <c r="J240" s="475"/>
    </row>
    <row r="241" spans="1:19">
      <c r="A241" s="475"/>
      <c r="B241" s="483"/>
      <c r="C241" s="475"/>
      <c r="D241" s="475"/>
      <c r="E241" s="475"/>
      <c r="F241" s="475"/>
      <c r="G241" s="475"/>
      <c r="H241" s="475"/>
      <c r="I241" s="475"/>
      <c r="J241" s="475"/>
    </row>
    <row r="242" spans="1:19">
      <c r="A242" s="475"/>
      <c r="B242" s="483"/>
      <c r="C242" s="475"/>
      <c r="D242" s="475"/>
      <c r="E242" s="475"/>
      <c r="F242" s="475"/>
      <c r="G242" s="475"/>
      <c r="H242" s="475"/>
      <c r="I242" s="475"/>
      <c r="J242" s="475"/>
    </row>
    <row r="243" spans="1:19">
      <c r="A243" s="475"/>
      <c r="B243" s="483"/>
      <c r="C243" s="475"/>
      <c r="D243" s="475"/>
      <c r="E243" s="475"/>
      <c r="F243" s="475"/>
      <c r="G243" s="475"/>
      <c r="H243" s="475"/>
      <c r="I243" s="475"/>
      <c r="J243" s="475"/>
    </row>
    <row r="244" spans="1:19" ht="69.599999999999994">
      <c r="A244" s="500"/>
      <c r="B244" s="501">
        <v>94703</v>
      </c>
      <c r="C244" s="501" t="s">
        <v>18</v>
      </c>
      <c r="D244" s="502" t="s">
        <v>472</v>
      </c>
      <c r="E244" s="503" t="s">
        <v>31</v>
      </c>
      <c r="F244" s="503"/>
      <c r="G244" s="504" t="s">
        <v>604</v>
      </c>
      <c r="H244" s="505">
        <v>21.86</v>
      </c>
      <c r="I244" s="500"/>
      <c r="J244" s="500"/>
    </row>
    <row r="245" spans="1:19" ht="27.6">
      <c r="A245" s="475"/>
      <c r="B245" s="483"/>
      <c r="C245" s="428" t="s">
        <v>821</v>
      </c>
      <c r="D245" s="428" t="s">
        <v>821</v>
      </c>
      <c r="E245" s="428" t="s">
        <v>821</v>
      </c>
      <c r="F245" s="428" t="s">
        <v>821</v>
      </c>
      <c r="G245" s="428" t="s">
        <v>821</v>
      </c>
      <c r="H245" s="428" t="s">
        <v>821</v>
      </c>
      <c r="I245" s="428" t="s">
        <v>2753</v>
      </c>
      <c r="J245" s="428" t="s">
        <v>2754</v>
      </c>
      <c r="K245" s="428" t="s">
        <v>2755</v>
      </c>
      <c r="L245" s="428" t="s">
        <v>2756</v>
      </c>
      <c r="M245" s="428" t="s">
        <v>942</v>
      </c>
      <c r="N245" s="428" t="s">
        <v>943</v>
      </c>
      <c r="O245" s="428" t="s">
        <v>942</v>
      </c>
      <c r="P245" s="428" t="s">
        <v>943</v>
      </c>
      <c r="Q245" s="428" t="s">
        <v>942</v>
      </c>
      <c r="R245" s="428" t="s">
        <v>943</v>
      </c>
      <c r="S245" s="431">
        <v>0</v>
      </c>
    </row>
    <row r="246" spans="1:19" ht="27.6">
      <c r="A246" s="475"/>
      <c r="B246" s="483"/>
      <c r="C246" s="428" t="s">
        <v>2757</v>
      </c>
      <c r="D246" s="428" t="s">
        <v>2758</v>
      </c>
      <c r="E246" s="428" t="s">
        <v>775</v>
      </c>
      <c r="F246" s="428" t="s">
        <v>1061</v>
      </c>
      <c r="G246" s="428" t="s">
        <v>2759</v>
      </c>
      <c r="H246" s="428" t="s">
        <v>2759</v>
      </c>
      <c r="I246" s="428" t="s">
        <v>821</v>
      </c>
      <c r="J246" s="428" t="s">
        <v>821</v>
      </c>
      <c r="K246" s="428" t="s">
        <v>821</v>
      </c>
      <c r="L246" s="428" t="s">
        <v>821</v>
      </c>
      <c r="M246" s="428" t="s">
        <v>821</v>
      </c>
      <c r="N246" s="428" t="s">
        <v>821</v>
      </c>
      <c r="O246" s="428" t="s">
        <v>821</v>
      </c>
      <c r="P246" s="428" t="s">
        <v>821</v>
      </c>
      <c r="Q246" s="428" t="s">
        <v>821</v>
      </c>
      <c r="R246" s="428" t="s">
        <v>821</v>
      </c>
      <c r="S246" s="431"/>
    </row>
    <row r="247" spans="1:19" ht="27.6">
      <c r="A247" s="475"/>
      <c r="B247" s="483"/>
      <c r="C247" s="428" t="s">
        <v>2596</v>
      </c>
      <c r="D247" s="428" t="s">
        <v>2597</v>
      </c>
      <c r="E247" s="428" t="s">
        <v>775</v>
      </c>
      <c r="F247" s="428" t="s">
        <v>2760</v>
      </c>
      <c r="G247" s="428" t="s">
        <v>2599</v>
      </c>
      <c r="H247" s="428" t="s">
        <v>2518</v>
      </c>
      <c r="I247" s="428" t="s">
        <v>821</v>
      </c>
      <c r="J247" s="428" t="s">
        <v>821</v>
      </c>
      <c r="K247" s="428" t="s">
        <v>821</v>
      </c>
      <c r="L247" s="428" t="s">
        <v>821</v>
      </c>
      <c r="M247" s="428" t="s">
        <v>821</v>
      </c>
      <c r="N247" s="428" t="s">
        <v>821</v>
      </c>
      <c r="O247" s="428" t="s">
        <v>821</v>
      </c>
      <c r="P247" s="428" t="s">
        <v>821</v>
      </c>
      <c r="Q247" s="428" t="s">
        <v>821</v>
      </c>
      <c r="R247" s="428" t="s">
        <v>821</v>
      </c>
      <c r="S247" s="431"/>
    </row>
    <row r="248" spans="1:19" ht="27.6">
      <c r="A248" s="475"/>
      <c r="B248" s="483"/>
      <c r="C248" s="428" t="s">
        <v>2437</v>
      </c>
      <c r="D248" s="428" t="s">
        <v>2438</v>
      </c>
      <c r="E248" s="428" t="s">
        <v>775</v>
      </c>
      <c r="F248" s="428" t="s">
        <v>2584</v>
      </c>
      <c r="G248" s="428" t="s">
        <v>2439</v>
      </c>
      <c r="H248" s="428" t="s">
        <v>2585</v>
      </c>
      <c r="I248" s="428" t="s">
        <v>821</v>
      </c>
      <c r="J248" s="428" t="s">
        <v>821</v>
      </c>
      <c r="K248" s="428" t="s">
        <v>821</v>
      </c>
      <c r="L248" s="428" t="s">
        <v>821</v>
      </c>
      <c r="M248" s="428" t="s">
        <v>821</v>
      </c>
      <c r="N248" s="428" t="s">
        <v>821</v>
      </c>
      <c r="O248" s="428" t="s">
        <v>821</v>
      </c>
      <c r="P248" s="428" t="s">
        <v>821</v>
      </c>
      <c r="Q248" s="428" t="s">
        <v>821</v>
      </c>
      <c r="R248" s="428" t="s">
        <v>821</v>
      </c>
      <c r="S248" s="431"/>
    </row>
    <row r="249" spans="1:19" ht="27.6">
      <c r="A249" s="475"/>
      <c r="B249" s="483"/>
      <c r="C249" s="428" t="s">
        <v>2440</v>
      </c>
      <c r="D249" s="428" t="s">
        <v>2441</v>
      </c>
      <c r="E249" s="428" t="s">
        <v>775</v>
      </c>
      <c r="F249" s="428" t="s">
        <v>1110</v>
      </c>
      <c r="G249" s="428" t="s">
        <v>1297</v>
      </c>
      <c r="H249" s="428" t="s">
        <v>1352</v>
      </c>
      <c r="I249" s="428" t="s">
        <v>821</v>
      </c>
      <c r="J249" s="428" t="s">
        <v>821</v>
      </c>
      <c r="K249" s="428" t="s">
        <v>821</v>
      </c>
      <c r="L249" s="428" t="s">
        <v>821</v>
      </c>
      <c r="M249" s="428" t="s">
        <v>821</v>
      </c>
      <c r="N249" s="428" t="s">
        <v>821</v>
      </c>
      <c r="O249" s="428" t="s">
        <v>821</v>
      </c>
      <c r="P249" s="428" t="s">
        <v>821</v>
      </c>
      <c r="Q249" s="428" t="s">
        <v>821</v>
      </c>
      <c r="R249" s="428" t="s">
        <v>821</v>
      </c>
      <c r="S249" s="431"/>
    </row>
    <row r="250" spans="1:19" ht="27.6">
      <c r="A250" s="475"/>
      <c r="B250" s="483"/>
      <c r="C250" s="428" t="s">
        <v>2043</v>
      </c>
      <c r="D250" s="428" t="s">
        <v>2044</v>
      </c>
      <c r="E250" s="428" t="s">
        <v>619</v>
      </c>
      <c r="F250" s="428" t="s">
        <v>2761</v>
      </c>
      <c r="G250" s="428" t="s">
        <v>2046</v>
      </c>
      <c r="H250" s="428" t="s">
        <v>1155</v>
      </c>
      <c r="I250" s="428" t="s">
        <v>821</v>
      </c>
      <c r="J250" s="428" t="s">
        <v>821</v>
      </c>
      <c r="K250" s="428" t="s">
        <v>821</v>
      </c>
      <c r="L250" s="428" t="s">
        <v>821</v>
      </c>
      <c r="M250" s="428" t="s">
        <v>821</v>
      </c>
      <c r="N250" s="428" t="s">
        <v>821</v>
      </c>
      <c r="O250" s="428" t="s">
        <v>821</v>
      </c>
      <c r="P250" s="428" t="s">
        <v>821</v>
      </c>
      <c r="Q250" s="428" t="s">
        <v>821</v>
      </c>
      <c r="R250" s="428" t="s">
        <v>821</v>
      </c>
      <c r="S250" s="431"/>
    </row>
    <row r="251" spans="1:19" ht="27.6">
      <c r="A251" s="475"/>
      <c r="B251" s="483"/>
      <c r="C251" s="428" t="s">
        <v>993</v>
      </c>
      <c r="D251" s="428" t="s">
        <v>773</v>
      </c>
      <c r="E251" s="428" t="s">
        <v>619</v>
      </c>
      <c r="F251" s="428" t="s">
        <v>2761</v>
      </c>
      <c r="G251" s="428" t="s">
        <v>995</v>
      </c>
      <c r="H251" s="428" t="s">
        <v>2762</v>
      </c>
      <c r="I251" s="428" t="s">
        <v>821</v>
      </c>
      <c r="J251" s="428" t="s">
        <v>821</v>
      </c>
      <c r="K251" s="428" t="s">
        <v>821</v>
      </c>
      <c r="L251" s="428" t="s">
        <v>821</v>
      </c>
      <c r="M251" s="428" t="s">
        <v>821</v>
      </c>
      <c r="N251" s="428" t="s">
        <v>821</v>
      </c>
      <c r="O251" s="428" t="s">
        <v>821</v>
      </c>
      <c r="P251" s="428" t="s">
        <v>821</v>
      </c>
      <c r="Q251" s="428" t="s">
        <v>821</v>
      </c>
      <c r="R251" s="428" t="s">
        <v>821</v>
      </c>
      <c r="S251" s="431"/>
    </row>
    <row r="252" spans="1:19">
      <c r="A252" s="475"/>
      <c r="B252" s="483"/>
      <c r="C252" s="475"/>
      <c r="D252" s="475"/>
      <c r="E252" s="475"/>
      <c r="F252" s="475"/>
      <c r="G252" s="475"/>
      <c r="H252" s="475"/>
      <c r="I252" s="475"/>
      <c r="J252" s="475"/>
    </row>
    <row r="253" spans="1:19">
      <c r="A253" s="475"/>
      <c r="B253" s="483"/>
      <c r="C253" s="475"/>
      <c r="D253" s="475"/>
      <c r="E253" s="475"/>
      <c r="F253" s="475"/>
      <c r="G253" s="475"/>
      <c r="H253" s="475"/>
      <c r="I253" s="475"/>
      <c r="J253" s="475"/>
    </row>
    <row r="254" spans="1:19">
      <c r="A254" s="475"/>
      <c r="B254" s="483"/>
      <c r="C254" s="475"/>
      <c r="D254" s="475"/>
      <c r="E254" s="475"/>
      <c r="F254" s="475"/>
      <c r="G254" s="475"/>
      <c r="H254" s="475"/>
      <c r="I254" s="475"/>
      <c r="J254" s="475"/>
    </row>
    <row r="255" spans="1:19" ht="69.599999999999994">
      <c r="A255" s="500"/>
      <c r="B255" s="501">
        <v>94707</v>
      </c>
      <c r="C255" s="501" t="s">
        <v>18</v>
      </c>
      <c r="D255" s="502" t="s">
        <v>474</v>
      </c>
      <c r="E255" s="503" t="s">
        <v>31</v>
      </c>
      <c r="F255" s="503"/>
      <c r="G255" s="504" t="s">
        <v>604</v>
      </c>
      <c r="H255" s="505">
        <v>59.8</v>
      </c>
      <c r="I255" s="500"/>
      <c r="J255" s="500"/>
    </row>
    <row r="256" spans="1:19" ht="27.6">
      <c r="A256" s="475"/>
      <c r="B256" s="483"/>
      <c r="C256" s="428" t="s">
        <v>821</v>
      </c>
      <c r="D256" s="428" t="s">
        <v>821</v>
      </c>
      <c r="E256" s="428" t="s">
        <v>821</v>
      </c>
      <c r="F256" s="428" t="s">
        <v>821</v>
      </c>
      <c r="G256" s="428" t="s">
        <v>821</v>
      </c>
      <c r="H256" s="428" t="s">
        <v>821</v>
      </c>
      <c r="I256" s="428" t="s">
        <v>2478</v>
      </c>
      <c r="J256" s="428" t="s">
        <v>2763</v>
      </c>
      <c r="K256" s="428" t="s">
        <v>2764</v>
      </c>
      <c r="L256" s="428" t="s">
        <v>2765</v>
      </c>
      <c r="M256" s="428" t="s">
        <v>942</v>
      </c>
      <c r="N256" s="428" t="s">
        <v>943</v>
      </c>
      <c r="O256" s="428" t="s">
        <v>942</v>
      </c>
      <c r="P256" s="428" t="s">
        <v>943</v>
      </c>
      <c r="Q256" s="428" t="s">
        <v>942</v>
      </c>
      <c r="R256" s="428" t="s">
        <v>943</v>
      </c>
      <c r="S256" s="431">
        <v>0</v>
      </c>
    </row>
    <row r="257" spans="1:19" ht="27.6">
      <c r="A257" s="475"/>
      <c r="B257" s="483"/>
      <c r="C257" s="428" t="s">
        <v>2766</v>
      </c>
      <c r="D257" s="428" t="s">
        <v>2767</v>
      </c>
      <c r="E257" s="428" t="s">
        <v>775</v>
      </c>
      <c r="F257" s="428" t="s">
        <v>1061</v>
      </c>
      <c r="G257" s="428" t="s">
        <v>2768</v>
      </c>
      <c r="H257" s="428" t="s">
        <v>2768</v>
      </c>
      <c r="I257" s="428" t="s">
        <v>821</v>
      </c>
      <c r="J257" s="428" t="s">
        <v>821</v>
      </c>
      <c r="K257" s="428" t="s">
        <v>821</v>
      </c>
      <c r="L257" s="428" t="s">
        <v>821</v>
      </c>
      <c r="M257" s="428" t="s">
        <v>821</v>
      </c>
      <c r="N257" s="428" t="s">
        <v>821</v>
      </c>
      <c r="O257" s="428" t="s">
        <v>821</v>
      </c>
      <c r="P257" s="428" t="s">
        <v>821</v>
      </c>
      <c r="Q257" s="428" t="s">
        <v>821</v>
      </c>
      <c r="R257" s="428" t="s">
        <v>821</v>
      </c>
      <c r="S257" s="431"/>
    </row>
    <row r="258" spans="1:19" ht="27.6">
      <c r="A258" s="475"/>
      <c r="B258" s="483"/>
      <c r="C258" s="428" t="s">
        <v>2596</v>
      </c>
      <c r="D258" s="428" t="s">
        <v>2597</v>
      </c>
      <c r="E258" s="428" t="s">
        <v>775</v>
      </c>
      <c r="F258" s="428" t="s">
        <v>2769</v>
      </c>
      <c r="G258" s="428" t="s">
        <v>2599</v>
      </c>
      <c r="H258" s="428" t="s">
        <v>2770</v>
      </c>
      <c r="I258" s="428" t="s">
        <v>821</v>
      </c>
      <c r="J258" s="428" t="s">
        <v>821</v>
      </c>
      <c r="K258" s="428" t="s">
        <v>821</v>
      </c>
      <c r="L258" s="428" t="s">
        <v>821</v>
      </c>
      <c r="M258" s="428" t="s">
        <v>821</v>
      </c>
      <c r="N258" s="428" t="s">
        <v>821</v>
      </c>
      <c r="O258" s="428" t="s">
        <v>821</v>
      </c>
      <c r="P258" s="428" t="s">
        <v>821</v>
      </c>
      <c r="Q258" s="428" t="s">
        <v>821</v>
      </c>
      <c r="R258" s="428" t="s">
        <v>821</v>
      </c>
      <c r="S258" s="431"/>
    </row>
    <row r="259" spans="1:19" ht="27.6">
      <c r="A259" s="475"/>
      <c r="B259" s="483"/>
      <c r="C259" s="428" t="s">
        <v>2437</v>
      </c>
      <c r="D259" s="428" t="s">
        <v>2438</v>
      </c>
      <c r="E259" s="428" t="s">
        <v>775</v>
      </c>
      <c r="F259" s="428" t="s">
        <v>1989</v>
      </c>
      <c r="G259" s="428" t="s">
        <v>2439</v>
      </c>
      <c r="H259" s="428" t="s">
        <v>2771</v>
      </c>
      <c r="I259" s="428" t="s">
        <v>821</v>
      </c>
      <c r="J259" s="428" t="s">
        <v>821</v>
      </c>
      <c r="K259" s="428" t="s">
        <v>821</v>
      </c>
      <c r="L259" s="428" t="s">
        <v>821</v>
      </c>
      <c r="M259" s="428" t="s">
        <v>821</v>
      </c>
      <c r="N259" s="428" t="s">
        <v>821</v>
      </c>
      <c r="O259" s="428" t="s">
        <v>821</v>
      </c>
      <c r="P259" s="428" t="s">
        <v>821</v>
      </c>
      <c r="Q259" s="428" t="s">
        <v>821</v>
      </c>
      <c r="R259" s="428" t="s">
        <v>821</v>
      </c>
      <c r="S259" s="431"/>
    </row>
    <row r="260" spans="1:19" ht="27.6">
      <c r="A260" s="475"/>
      <c r="B260" s="483"/>
      <c r="C260" s="428" t="s">
        <v>2440</v>
      </c>
      <c r="D260" s="428" t="s">
        <v>2441</v>
      </c>
      <c r="E260" s="428" t="s">
        <v>775</v>
      </c>
      <c r="F260" s="428" t="s">
        <v>1459</v>
      </c>
      <c r="G260" s="428" t="s">
        <v>1297</v>
      </c>
      <c r="H260" s="428" t="s">
        <v>1437</v>
      </c>
      <c r="I260" s="428" t="s">
        <v>821</v>
      </c>
      <c r="J260" s="428" t="s">
        <v>821</v>
      </c>
      <c r="K260" s="428" t="s">
        <v>821</v>
      </c>
      <c r="L260" s="428" t="s">
        <v>821</v>
      </c>
      <c r="M260" s="428" t="s">
        <v>821</v>
      </c>
      <c r="N260" s="428" t="s">
        <v>821</v>
      </c>
      <c r="O260" s="428" t="s">
        <v>821</v>
      </c>
      <c r="P260" s="428" t="s">
        <v>821</v>
      </c>
      <c r="Q260" s="428" t="s">
        <v>821</v>
      </c>
      <c r="R260" s="428" t="s">
        <v>821</v>
      </c>
      <c r="S260" s="431"/>
    </row>
    <row r="261" spans="1:19" ht="27.6">
      <c r="A261" s="475"/>
      <c r="B261" s="483"/>
      <c r="C261" s="428" t="s">
        <v>2043</v>
      </c>
      <c r="D261" s="428" t="s">
        <v>2044</v>
      </c>
      <c r="E261" s="428" t="s">
        <v>619</v>
      </c>
      <c r="F261" s="428" t="s">
        <v>2772</v>
      </c>
      <c r="G261" s="428" t="s">
        <v>2046</v>
      </c>
      <c r="H261" s="428" t="s">
        <v>2773</v>
      </c>
      <c r="I261" s="428" t="s">
        <v>821</v>
      </c>
      <c r="J261" s="428" t="s">
        <v>821</v>
      </c>
      <c r="K261" s="428" t="s">
        <v>821</v>
      </c>
      <c r="L261" s="428" t="s">
        <v>821</v>
      </c>
      <c r="M261" s="428" t="s">
        <v>821</v>
      </c>
      <c r="N261" s="428" t="s">
        <v>821</v>
      </c>
      <c r="O261" s="428" t="s">
        <v>821</v>
      </c>
      <c r="P261" s="428" t="s">
        <v>821</v>
      </c>
      <c r="Q261" s="428" t="s">
        <v>821</v>
      </c>
      <c r="R261" s="428" t="s">
        <v>821</v>
      </c>
      <c r="S261" s="431"/>
    </row>
    <row r="262" spans="1:19" ht="27.6">
      <c r="A262" s="475"/>
      <c r="B262" s="483"/>
      <c r="C262" s="428" t="s">
        <v>993</v>
      </c>
      <c r="D262" s="428" t="s">
        <v>773</v>
      </c>
      <c r="E262" s="428" t="s">
        <v>619</v>
      </c>
      <c r="F262" s="428" t="s">
        <v>2772</v>
      </c>
      <c r="G262" s="428" t="s">
        <v>995</v>
      </c>
      <c r="H262" s="428" t="s">
        <v>2774</v>
      </c>
      <c r="I262" s="428" t="s">
        <v>821</v>
      </c>
      <c r="J262" s="428" t="s">
        <v>821</v>
      </c>
      <c r="K262" s="428" t="s">
        <v>821</v>
      </c>
      <c r="L262" s="428" t="s">
        <v>821</v>
      </c>
      <c r="M262" s="428" t="s">
        <v>821</v>
      </c>
      <c r="N262" s="428" t="s">
        <v>821</v>
      </c>
      <c r="O262" s="428" t="s">
        <v>821</v>
      </c>
      <c r="P262" s="428" t="s">
        <v>821</v>
      </c>
      <c r="Q262" s="428" t="s">
        <v>821</v>
      </c>
      <c r="R262" s="428" t="s">
        <v>821</v>
      </c>
      <c r="S262" s="431"/>
    </row>
    <row r="263" spans="1:19">
      <c r="A263" s="475"/>
      <c r="B263" s="483"/>
      <c r="C263" s="475"/>
      <c r="D263" s="475"/>
      <c r="E263" s="475"/>
      <c r="F263" s="475"/>
      <c r="G263" s="475"/>
      <c r="H263" s="475"/>
      <c r="I263" s="475"/>
      <c r="J263" s="475"/>
    </row>
    <row r="264" spans="1:19">
      <c r="A264" s="475"/>
      <c r="B264" s="483"/>
      <c r="C264" s="475"/>
      <c r="D264" s="475"/>
      <c r="E264" s="475"/>
      <c r="F264" s="475"/>
      <c r="G264" s="475"/>
      <c r="H264" s="475"/>
      <c r="I264" s="475"/>
      <c r="J264" s="475"/>
    </row>
    <row r="265" spans="1:19">
      <c r="A265" s="475"/>
      <c r="B265" s="483"/>
      <c r="C265" s="475"/>
      <c r="D265" s="475"/>
      <c r="E265" s="475"/>
      <c r="F265" s="475"/>
      <c r="G265" s="475"/>
      <c r="H265" s="475"/>
      <c r="I265" s="475"/>
      <c r="J265" s="475"/>
    </row>
    <row r="266" spans="1:19">
      <c r="A266" s="475"/>
      <c r="B266" s="483"/>
      <c r="C266" s="475"/>
      <c r="D266" s="475"/>
      <c r="E266" s="475"/>
      <c r="F266" s="475"/>
      <c r="G266" s="475"/>
      <c r="H266" s="475"/>
      <c r="I266" s="475"/>
      <c r="J266" s="475"/>
    </row>
    <row r="267" spans="1:19" ht="69.599999999999994">
      <c r="A267" s="500"/>
      <c r="B267" s="501">
        <v>94704</v>
      </c>
      <c r="C267" s="501" t="s">
        <v>18</v>
      </c>
      <c r="D267" s="502" t="s">
        <v>476</v>
      </c>
      <c r="E267" s="503" t="s">
        <v>31</v>
      </c>
      <c r="F267" s="503"/>
      <c r="G267" s="504" t="s">
        <v>604</v>
      </c>
      <c r="H267" s="505">
        <v>26.28</v>
      </c>
      <c r="I267" s="500"/>
      <c r="J267" s="500"/>
    </row>
    <row r="268" spans="1:19" ht="27.6">
      <c r="A268" s="475"/>
      <c r="B268" s="483"/>
      <c r="C268" s="428" t="s">
        <v>821</v>
      </c>
      <c r="D268" s="428" t="s">
        <v>821</v>
      </c>
      <c r="E268" s="428" t="s">
        <v>821</v>
      </c>
      <c r="F268" s="428" t="s">
        <v>821</v>
      </c>
      <c r="G268" s="428" t="s">
        <v>821</v>
      </c>
      <c r="H268" s="428" t="s">
        <v>821</v>
      </c>
      <c r="I268" s="428" t="s">
        <v>2142</v>
      </c>
      <c r="J268" s="428" t="s">
        <v>2775</v>
      </c>
      <c r="K268" s="428" t="s">
        <v>2776</v>
      </c>
      <c r="L268" s="428" t="s">
        <v>2777</v>
      </c>
      <c r="M268" s="428" t="s">
        <v>942</v>
      </c>
      <c r="N268" s="428" t="s">
        <v>943</v>
      </c>
      <c r="O268" s="428" t="s">
        <v>942</v>
      </c>
      <c r="P268" s="428" t="s">
        <v>943</v>
      </c>
      <c r="Q268" s="428" t="s">
        <v>942</v>
      </c>
      <c r="R268" s="428" t="s">
        <v>943</v>
      </c>
      <c r="S268" s="431">
        <v>0</v>
      </c>
    </row>
    <row r="269" spans="1:19" ht="27.6">
      <c r="A269" s="475"/>
      <c r="B269" s="483"/>
      <c r="C269" s="428" t="s">
        <v>2778</v>
      </c>
      <c r="D269" s="428" t="s">
        <v>2779</v>
      </c>
      <c r="E269" s="428" t="s">
        <v>775</v>
      </c>
      <c r="F269" s="428" t="s">
        <v>1061</v>
      </c>
      <c r="G269" s="428" t="s">
        <v>2780</v>
      </c>
      <c r="H269" s="428" t="s">
        <v>2780</v>
      </c>
      <c r="I269" s="428" t="s">
        <v>821</v>
      </c>
      <c r="J269" s="428" t="s">
        <v>821</v>
      </c>
      <c r="K269" s="428" t="s">
        <v>821</v>
      </c>
      <c r="L269" s="428" t="s">
        <v>821</v>
      </c>
      <c r="M269" s="428" t="s">
        <v>821</v>
      </c>
      <c r="N269" s="428" t="s">
        <v>821</v>
      </c>
      <c r="O269" s="428" t="s">
        <v>821</v>
      </c>
      <c r="P269" s="428" t="s">
        <v>821</v>
      </c>
      <c r="Q269" s="428" t="s">
        <v>821</v>
      </c>
      <c r="R269" s="428" t="s">
        <v>821</v>
      </c>
      <c r="S269" s="431"/>
    </row>
    <row r="270" spans="1:19" ht="27.6">
      <c r="A270" s="475"/>
      <c r="B270" s="483"/>
      <c r="C270" s="428" t="s">
        <v>2596</v>
      </c>
      <c r="D270" s="428" t="s">
        <v>2597</v>
      </c>
      <c r="E270" s="428" t="s">
        <v>775</v>
      </c>
      <c r="F270" s="428" t="s">
        <v>2760</v>
      </c>
      <c r="G270" s="428" t="s">
        <v>2599</v>
      </c>
      <c r="H270" s="428" t="s">
        <v>2518</v>
      </c>
      <c r="I270" s="428" t="s">
        <v>821</v>
      </c>
      <c r="J270" s="428" t="s">
        <v>821</v>
      </c>
      <c r="K270" s="428" t="s">
        <v>821</v>
      </c>
      <c r="L270" s="428" t="s">
        <v>821</v>
      </c>
      <c r="M270" s="428" t="s">
        <v>821</v>
      </c>
      <c r="N270" s="428" t="s">
        <v>821</v>
      </c>
      <c r="O270" s="428" t="s">
        <v>821</v>
      </c>
      <c r="P270" s="428" t="s">
        <v>821</v>
      </c>
      <c r="Q270" s="428" t="s">
        <v>821</v>
      </c>
      <c r="R270" s="428" t="s">
        <v>821</v>
      </c>
      <c r="S270" s="431"/>
    </row>
    <row r="271" spans="1:19" ht="27.6">
      <c r="A271" s="475"/>
      <c r="B271" s="483"/>
      <c r="C271" s="428" t="s">
        <v>2437</v>
      </c>
      <c r="D271" s="428" t="s">
        <v>2438</v>
      </c>
      <c r="E271" s="428" t="s">
        <v>775</v>
      </c>
      <c r="F271" s="428" t="s">
        <v>2584</v>
      </c>
      <c r="G271" s="428" t="s">
        <v>2439</v>
      </c>
      <c r="H271" s="428" t="s">
        <v>2585</v>
      </c>
      <c r="I271" s="428" t="s">
        <v>821</v>
      </c>
      <c r="J271" s="428" t="s">
        <v>821</v>
      </c>
      <c r="K271" s="428" t="s">
        <v>821</v>
      </c>
      <c r="L271" s="428" t="s">
        <v>821</v>
      </c>
      <c r="M271" s="428" t="s">
        <v>821</v>
      </c>
      <c r="N271" s="428" t="s">
        <v>821</v>
      </c>
      <c r="O271" s="428" t="s">
        <v>821</v>
      </c>
      <c r="P271" s="428" t="s">
        <v>821</v>
      </c>
      <c r="Q271" s="428" t="s">
        <v>821</v>
      </c>
      <c r="R271" s="428" t="s">
        <v>821</v>
      </c>
      <c r="S271" s="431"/>
    </row>
    <row r="272" spans="1:19" ht="27.6">
      <c r="A272" s="475"/>
      <c r="B272" s="483"/>
      <c r="C272" s="428" t="s">
        <v>2440</v>
      </c>
      <c r="D272" s="428" t="s">
        <v>2441</v>
      </c>
      <c r="E272" s="428" t="s">
        <v>775</v>
      </c>
      <c r="F272" s="428" t="s">
        <v>1110</v>
      </c>
      <c r="G272" s="428" t="s">
        <v>1297</v>
      </c>
      <c r="H272" s="428" t="s">
        <v>1352</v>
      </c>
      <c r="I272" s="428" t="s">
        <v>821</v>
      </c>
      <c r="J272" s="428" t="s">
        <v>821</v>
      </c>
      <c r="K272" s="428" t="s">
        <v>821</v>
      </c>
      <c r="L272" s="428" t="s">
        <v>821</v>
      </c>
      <c r="M272" s="428" t="s">
        <v>821</v>
      </c>
      <c r="N272" s="428" t="s">
        <v>821</v>
      </c>
      <c r="O272" s="428" t="s">
        <v>821</v>
      </c>
      <c r="P272" s="428" t="s">
        <v>821</v>
      </c>
      <c r="Q272" s="428" t="s">
        <v>821</v>
      </c>
      <c r="R272" s="428" t="s">
        <v>821</v>
      </c>
      <c r="S272" s="431"/>
    </row>
    <row r="273" spans="1:19" ht="27.6">
      <c r="A273" s="475"/>
      <c r="B273" s="483"/>
      <c r="C273" s="428" t="s">
        <v>2043</v>
      </c>
      <c r="D273" s="428" t="s">
        <v>2044</v>
      </c>
      <c r="E273" s="428" t="s">
        <v>619</v>
      </c>
      <c r="F273" s="428" t="s">
        <v>2761</v>
      </c>
      <c r="G273" s="428" t="s">
        <v>2046</v>
      </c>
      <c r="H273" s="428" t="s">
        <v>1155</v>
      </c>
      <c r="I273" s="428" t="s">
        <v>821</v>
      </c>
      <c r="J273" s="428" t="s">
        <v>821</v>
      </c>
      <c r="K273" s="428" t="s">
        <v>821</v>
      </c>
      <c r="L273" s="428" t="s">
        <v>821</v>
      </c>
      <c r="M273" s="428" t="s">
        <v>821</v>
      </c>
      <c r="N273" s="428" t="s">
        <v>821</v>
      </c>
      <c r="O273" s="428" t="s">
        <v>821</v>
      </c>
      <c r="P273" s="428" t="s">
        <v>821</v>
      </c>
      <c r="Q273" s="428" t="s">
        <v>821</v>
      </c>
      <c r="R273" s="428" t="s">
        <v>821</v>
      </c>
      <c r="S273" s="431"/>
    </row>
    <row r="274" spans="1:19" ht="27.6">
      <c r="A274" s="475"/>
      <c r="B274" s="483"/>
      <c r="C274" s="428" t="s">
        <v>993</v>
      </c>
      <c r="D274" s="428" t="s">
        <v>773</v>
      </c>
      <c r="E274" s="428" t="s">
        <v>619</v>
      </c>
      <c r="F274" s="428" t="s">
        <v>2761</v>
      </c>
      <c r="G274" s="428" t="s">
        <v>995</v>
      </c>
      <c r="H274" s="428" t="s">
        <v>2762</v>
      </c>
      <c r="I274" s="428" t="s">
        <v>821</v>
      </c>
      <c r="J274" s="428" t="s">
        <v>821</v>
      </c>
      <c r="K274" s="428" t="s">
        <v>821</v>
      </c>
      <c r="L274" s="428" t="s">
        <v>821</v>
      </c>
      <c r="M274" s="428" t="s">
        <v>821</v>
      </c>
      <c r="N274" s="428" t="s">
        <v>821</v>
      </c>
      <c r="O274" s="428" t="s">
        <v>821</v>
      </c>
      <c r="P274" s="428" t="s">
        <v>821</v>
      </c>
      <c r="Q274" s="428" t="s">
        <v>821</v>
      </c>
      <c r="R274" s="428" t="s">
        <v>821</v>
      </c>
      <c r="S274" s="431"/>
    </row>
    <row r="275" spans="1:19">
      <c r="A275" s="475"/>
      <c r="B275" s="483"/>
      <c r="C275" s="475"/>
      <c r="D275" s="475"/>
      <c r="E275" s="475"/>
      <c r="F275" s="475"/>
      <c r="G275" s="475"/>
      <c r="H275" s="475"/>
      <c r="I275" s="475"/>
      <c r="J275" s="475"/>
    </row>
    <row r="276" spans="1:19">
      <c r="A276" s="475"/>
      <c r="B276" s="483"/>
      <c r="C276" s="475"/>
      <c r="D276" s="475"/>
      <c r="E276" s="475"/>
      <c r="F276" s="475"/>
      <c r="G276" s="475"/>
      <c r="H276" s="475"/>
      <c r="I276" s="475"/>
      <c r="J276" s="475"/>
    </row>
    <row r="277" spans="1:19">
      <c r="A277" s="475"/>
      <c r="B277" s="483"/>
      <c r="C277" s="475"/>
      <c r="D277" s="475"/>
      <c r="E277" s="475"/>
      <c r="F277" s="475"/>
      <c r="G277" s="475"/>
      <c r="H277" s="475"/>
      <c r="I277" s="475"/>
      <c r="J277" s="475"/>
    </row>
    <row r="278" spans="1:19" ht="42">
      <c r="A278" s="500"/>
      <c r="B278" s="501">
        <v>89987</v>
      </c>
      <c r="C278" s="501" t="s">
        <v>18</v>
      </c>
      <c r="D278" s="502" t="s">
        <v>478</v>
      </c>
      <c r="E278" s="503" t="s">
        <v>31</v>
      </c>
      <c r="F278" s="503"/>
      <c r="G278" s="504" t="s">
        <v>604</v>
      </c>
      <c r="H278" s="505">
        <v>73.89</v>
      </c>
      <c r="I278" s="500"/>
      <c r="J278" s="500"/>
    </row>
    <row r="279" spans="1:19" ht="27.6">
      <c r="A279" s="475"/>
      <c r="B279" s="483"/>
      <c r="C279" s="428" t="s">
        <v>821</v>
      </c>
      <c r="D279" s="428" t="s">
        <v>821</v>
      </c>
      <c r="E279" s="428" t="s">
        <v>821</v>
      </c>
      <c r="F279" s="428" t="s">
        <v>821</v>
      </c>
      <c r="G279" s="428" t="s">
        <v>821</v>
      </c>
      <c r="H279" s="428" t="s">
        <v>821</v>
      </c>
      <c r="I279" s="428" t="s">
        <v>2781</v>
      </c>
      <c r="J279" s="428" t="s">
        <v>2782</v>
      </c>
      <c r="K279" s="428" t="s">
        <v>2783</v>
      </c>
      <c r="L279" s="428" t="s">
        <v>2784</v>
      </c>
      <c r="M279" s="428" t="s">
        <v>942</v>
      </c>
      <c r="N279" s="428" t="s">
        <v>943</v>
      </c>
      <c r="O279" s="428" t="s">
        <v>942</v>
      </c>
      <c r="P279" s="428" t="s">
        <v>943</v>
      </c>
      <c r="Q279" s="428" t="s">
        <v>942</v>
      </c>
      <c r="R279" s="428" t="s">
        <v>943</v>
      </c>
      <c r="S279" s="431">
        <v>0</v>
      </c>
    </row>
    <row r="280" spans="1:19" ht="27.6">
      <c r="A280" s="475"/>
      <c r="B280" s="483"/>
      <c r="C280" s="428" t="s">
        <v>2744</v>
      </c>
      <c r="D280" s="428" t="s">
        <v>2745</v>
      </c>
      <c r="E280" s="428" t="s">
        <v>775</v>
      </c>
      <c r="F280" s="428" t="s">
        <v>2785</v>
      </c>
      <c r="G280" s="428" t="s">
        <v>2747</v>
      </c>
      <c r="H280" s="428" t="s">
        <v>2786</v>
      </c>
      <c r="I280" s="428" t="s">
        <v>821</v>
      </c>
      <c r="J280" s="428" t="s">
        <v>821</v>
      </c>
      <c r="K280" s="428" t="s">
        <v>821</v>
      </c>
      <c r="L280" s="428" t="s">
        <v>821</v>
      </c>
      <c r="M280" s="428" t="s">
        <v>821</v>
      </c>
      <c r="N280" s="428" t="s">
        <v>821</v>
      </c>
      <c r="O280" s="428" t="s">
        <v>821</v>
      </c>
      <c r="P280" s="428" t="s">
        <v>821</v>
      </c>
      <c r="Q280" s="428" t="s">
        <v>821</v>
      </c>
      <c r="R280" s="428" t="s">
        <v>821</v>
      </c>
      <c r="S280" s="431"/>
    </row>
    <row r="281" spans="1:19" ht="27.6">
      <c r="A281" s="475"/>
      <c r="B281" s="483"/>
      <c r="C281" s="428" t="s">
        <v>2787</v>
      </c>
      <c r="D281" s="428" t="s">
        <v>2788</v>
      </c>
      <c r="E281" s="428" t="s">
        <v>775</v>
      </c>
      <c r="F281" s="428" t="s">
        <v>1061</v>
      </c>
      <c r="G281" s="428" t="s">
        <v>2789</v>
      </c>
      <c r="H281" s="428" t="s">
        <v>2789</v>
      </c>
      <c r="I281" s="428" t="s">
        <v>821</v>
      </c>
      <c r="J281" s="428" t="s">
        <v>821</v>
      </c>
      <c r="K281" s="428" t="s">
        <v>821</v>
      </c>
      <c r="L281" s="428" t="s">
        <v>821</v>
      </c>
      <c r="M281" s="428" t="s">
        <v>821</v>
      </c>
      <c r="N281" s="428" t="s">
        <v>821</v>
      </c>
      <c r="O281" s="428" t="s">
        <v>821</v>
      </c>
      <c r="P281" s="428" t="s">
        <v>821</v>
      </c>
      <c r="Q281" s="428" t="s">
        <v>821</v>
      </c>
      <c r="R281" s="428" t="s">
        <v>821</v>
      </c>
      <c r="S281" s="431"/>
    </row>
    <row r="282" spans="1:19" ht="27.6">
      <c r="A282" s="475"/>
      <c r="B282" s="483"/>
      <c r="C282" s="428" t="s">
        <v>2043</v>
      </c>
      <c r="D282" s="428" t="s">
        <v>2044</v>
      </c>
      <c r="E282" s="428" t="s">
        <v>619</v>
      </c>
      <c r="F282" s="428" t="s">
        <v>2790</v>
      </c>
      <c r="G282" s="428" t="s">
        <v>2046</v>
      </c>
      <c r="H282" s="428" t="s">
        <v>2752</v>
      </c>
      <c r="I282" s="428" t="s">
        <v>821</v>
      </c>
      <c r="J282" s="428" t="s">
        <v>821</v>
      </c>
      <c r="K282" s="428" t="s">
        <v>821</v>
      </c>
      <c r="L282" s="428" t="s">
        <v>821</v>
      </c>
      <c r="M282" s="428" t="s">
        <v>821</v>
      </c>
      <c r="N282" s="428" t="s">
        <v>821</v>
      </c>
      <c r="O282" s="428" t="s">
        <v>821</v>
      </c>
      <c r="P282" s="428" t="s">
        <v>821</v>
      </c>
      <c r="Q282" s="428" t="s">
        <v>821</v>
      </c>
      <c r="R282" s="428" t="s">
        <v>821</v>
      </c>
      <c r="S282" s="431"/>
    </row>
    <row r="283" spans="1:19" ht="27.6">
      <c r="A283" s="475"/>
      <c r="B283" s="483"/>
      <c r="C283" s="428" t="s">
        <v>993</v>
      </c>
      <c r="D283" s="428" t="s">
        <v>773</v>
      </c>
      <c r="E283" s="428" t="s">
        <v>619</v>
      </c>
      <c r="F283" s="428" t="s">
        <v>2790</v>
      </c>
      <c r="G283" s="428" t="s">
        <v>995</v>
      </c>
      <c r="H283" s="428" t="s">
        <v>2791</v>
      </c>
      <c r="I283" s="428" t="s">
        <v>821</v>
      </c>
      <c r="J283" s="428" t="s">
        <v>821</v>
      </c>
      <c r="K283" s="428" t="s">
        <v>821</v>
      </c>
      <c r="L283" s="428" t="s">
        <v>821</v>
      </c>
      <c r="M283" s="428" t="s">
        <v>821</v>
      </c>
      <c r="N283" s="428" t="s">
        <v>821</v>
      </c>
      <c r="O283" s="428" t="s">
        <v>821</v>
      </c>
      <c r="P283" s="428" t="s">
        <v>821</v>
      </c>
      <c r="Q283" s="428" t="s">
        <v>821</v>
      </c>
      <c r="R283" s="428" t="s">
        <v>821</v>
      </c>
      <c r="S283" s="431"/>
    </row>
    <row r="284" spans="1:19">
      <c r="A284" s="475"/>
      <c r="B284" s="483"/>
      <c r="C284" s="475"/>
      <c r="D284" s="475"/>
      <c r="E284" s="475"/>
      <c r="F284" s="475"/>
      <c r="G284" s="475"/>
      <c r="H284" s="475"/>
      <c r="I284" s="475"/>
      <c r="J284" s="475"/>
    </row>
    <row r="285" spans="1:19">
      <c r="A285" s="475"/>
      <c r="B285" s="483"/>
      <c r="C285" s="475"/>
      <c r="D285" s="475"/>
      <c r="E285" s="475"/>
      <c r="F285" s="475"/>
      <c r="G285" s="475"/>
      <c r="H285" s="475"/>
      <c r="I285" s="475"/>
      <c r="J285" s="475"/>
    </row>
    <row r="286" spans="1:19">
      <c r="A286" s="475"/>
      <c r="B286" s="483"/>
      <c r="C286" s="475"/>
      <c r="D286" s="475"/>
      <c r="E286" s="475"/>
      <c r="F286" s="475"/>
      <c r="G286" s="475"/>
      <c r="H286" s="475"/>
      <c r="I286" s="475"/>
      <c r="J286" s="475"/>
    </row>
    <row r="287" spans="1:19">
      <c r="A287" s="475"/>
      <c r="B287" s="483"/>
      <c r="C287" s="475"/>
      <c r="D287" s="475"/>
      <c r="E287" s="475"/>
      <c r="F287" s="475"/>
      <c r="G287" s="475"/>
      <c r="H287" s="475"/>
      <c r="I287" s="475"/>
      <c r="J287" s="475"/>
    </row>
    <row r="288" spans="1:19">
      <c r="A288" s="475"/>
      <c r="B288" s="483"/>
      <c r="C288" s="475"/>
      <c r="D288" s="475"/>
      <c r="E288" s="475"/>
      <c r="F288" s="475"/>
      <c r="G288" s="475"/>
      <c r="H288" s="475"/>
      <c r="I288" s="475"/>
      <c r="J288" s="475"/>
    </row>
    <row r="289" spans="1:19" ht="42">
      <c r="A289" s="500"/>
      <c r="B289" s="501" t="s">
        <v>480</v>
      </c>
      <c r="C289" s="501" t="s">
        <v>18</v>
      </c>
      <c r="D289" s="502" t="s">
        <v>481</v>
      </c>
      <c r="E289" s="503" t="s">
        <v>112</v>
      </c>
      <c r="F289" s="503"/>
      <c r="G289" s="504" t="s">
        <v>604</v>
      </c>
      <c r="H289" s="505">
        <v>19.190000000000001</v>
      </c>
      <c r="I289" s="500"/>
      <c r="J289" s="500"/>
    </row>
    <row r="290" spans="1:19" ht="27.6">
      <c r="A290" s="475"/>
      <c r="B290" s="483"/>
      <c r="C290" s="428" t="s">
        <v>821</v>
      </c>
      <c r="D290" s="428" t="s">
        <v>821</v>
      </c>
      <c r="E290" s="428" t="s">
        <v>821</v>
      </c>
      <c r="F290" s="428" t="s">
        <v>821</v>
      </c>
      <c r="G290" s="428" t="s">
        <v>821</v>
      </c>
      <c r="H290" s="428" t="s">
        <v>821</v>
      </c>
      <c r="I290" s="428" t="s">
        <v>2602</v>
      </c>
      <c r="J290" s="428" t="s">
        <v>2603</v>
      </c>
      <c r="K290" s="428" t="s">
        <v>2604</v>
      </c>
      <c r="L290" s="428" t="s">
        <v>2605</v>
      </c>
      <c r="M290" s="428" t="s">
        <v>942</v>
      </c>
      <c r="N290" s="428" t="s">
        <v>943</v>
      </c>
      <c r="O290" s="428" t="s">
        <v>942</v>
      </c>
      <c r="P290" s="428" t="s">
        <v>943</v>
      </c>
      <c r="Q290" s="428" t="s">
        <v>942</v>
      </c>
      <c r="R290" s="428" t="s">
        <v>943</v>
      </c>
      <c r="S290" s="431">
        <v>0</v>
      </c>
    </row>
    <row r="291" spans="1:19" ht="27.6">
      <c r="A291" s="475"/>
      <c r="B291" s="483"/>
      <c r="C291" s="428" t="s">
        <v>2606</v>
      </c>
      <c r="D291" s="428" t="s">
        <v>2607</v>
      </c>
      <c r="E291" s="428" t="s">
        <v>781</v>
      </c>
      <c r="F291" s="428" t="s">
        <v>2608</v>
      </c>
      <c r="G291" s="428" t="s">
        <v>2568</v>
      </c>
      <c r="H291" s="428" t="s">
        <v>2609</v>
      </c>
      <c r="I291" s="428" t="s">
        <v>821</v>
      </c>
      <c r="J291" s="428" t="s">
        <v>821</v>
      </c>
      <c r="K291" s="428" t="s">
        <v>821</v>
      </c>
      <c r="L291" s="428" t="s">
        <v>821</v>
      </c>
      <c r="M291" s="428" t="s">
        <v>821</v>
      </c>
      <c r="N291" s="428" t="s">
        <v>821</v>
      </c>
      <c r="O291" s="428" t="s">
        <v>821</v>
      </c>
      <c r="P291" s="428" t="s">
        <v>821</v>
      </c>
      <c r="Q291" s="428" t="s">
        <v>821</v>
      </c>
      <c r="R291" s="428" t="s">
        <v>821</v>
      </c>
      <c r="S291" s="431"/>
    </row>
    <row r="292" spans="1:19" ht="27.6">
      <c r="A292" s="475"/>
      <c r="B292" s="483"/>
      <c r="C292" s="428" t="s">
        <v>2440</v>
      </c>
      <c r="D292" s="428" t="s">
        <v>2441</v>
      </c>
      <c r="E292" s="428" t="s">
        <v>775</v>
      </c>
      <c r="F292" s="428" t="s">
        <v>2610</v>
      </c>
      <c r="G292" s="428" t="s">
        <v>1297</v>
      </c>
      <c r="H292" s="428" t="s">
        <v>1043</v>
      </c>
      <c r="I292" s="428" t="s">
        <v>821</v>
      </c>
      <c r="J292" s="428" t="s">
        <v>821</v>
      </c>
      <c r="K292" s="428" t="s">
        <v>821</v>
      </c>
      <c r="L292" s="428" t="s">
        <v>821</v>
      </c>
      <c r="M292" s="428" t="s">
        <v>821</v>
      </c>
      <c r="N292" s="428" t="s">
        <v>821</v>
      </c>
      <c r="O292" s="428" t="s">
        <v>821</v>
      </c>
      <c r="P292" s="428" t="s">
        <v>821</v>
      </c>
      <c r="Q292" s="428" t="s">
        <v>821</v>
      </c>
      <c r="R292" s="428" t="s">
        <v>821</v>
      </c>
      <c r="S292" s="431"/>
    </row>
    <row r="293" spans="1:19" ht="27.6">
      <c r="A293" s="475"/>
      <c r="B293" s="483"/>
      <c r="C293" s="428" t="s">
        <v>2043</v>
      </c>
      <c r="D293" s="428" t="s">
        <v>2044</v>
      </c>
      <c r="E293" s="428" t="s">
        <v>619</v>
      </c>
      <c r="F293" s="428" t="s">
        <v>2611</v>
      </c>
      <c r="G293" s="428" t="s">
        <v>2046</v>
      </c>
      <c r="H293" s="428" t="s">
        <v>2612</v>
      </c>
      <c r="I293" s="428" t="s">
        <v>821</v>
      </c>
      <c r="J293" s="428" t="s">
        <v>821</v>
      </c>
      <c r="K293" s="428" t="s">
        <v>821</v>
      </c>
      <c r="L293" s="428" t="s">
        <v>821</v>
      </c>
      <c r="M293" s="428" t="s">
        <v>821</v>
      </c>
      <c r="N293" s="428" t="s">
        <v>821</v>
      </c>
      <c r="O293" s="428" t="s">
        <v>821</v>
      </c>
      <c r="P293" s="428" t="s">
        <v>821</v>
      </c>
      <c r="Q293" s="428" t="s">
        <v>821</v>
      </c>
      <c r="R293" s="428" t="s">
        <v>821</v>
      </c>
      <c r="S293" s="431"/>
    </row>
    <row r="294" spans="1:19">
      <c r="A294" s="475"/>
      <c r="B294" s="483"/>
      <c r="C294" s="475"/>
      <c r="D294" s="475"/>
      <c r="E294" s="475"/>
      <c r="F294" s="475"/>
      <c r="G294" s="475"/>
      <c r="H294" s="475"/>
      <c r="I294" s="475"/>
      <c r="J294" s="475"/>
    </row>
    <row r="295" spans="1:19">
      <c r="A295" s="475"/>
      <c r="B295" s="483"/>
      <c r="C295" s="475"/>
      <c r="D295" s="475"/>
      <c r="E295" s="475"/>
      <c r="F295" s="475"/>
      <c r="G295" s="475"/>
      <c r="H295" s="475"/>
      <c r="I295" s="475"/>
      <c r="J295" s="475"/>
    </row>
    <row r="296" spans="1:19">
      <c r="A296" s="475"/>
      <c r="B296" s="483"/>
      <c r="C296" s="475"/>
      <c r="D296" s="475"/>
      <c r="E296" s="475"/>
      <c r="F296" s="475"/>
      <c r="G296" s="475"/>
      <c r="H296" s="475"/>
      <c r="I296" s="475"/>
      <c r="J296" s="475"/>
    </row>
    <row r="297" spans="1:19">
      <c r="A297" s="475"/>
      <c r="B297" s="483"/>
      <c r="C297" s="475"/>
      <c r="D297" s="475"/>
      <c r="E297" s="475"/>
      <c r="F297" s="475"/>
      <c r="G297" s="475"/>
      <c r="H297" s="475"/>
      <c r="I297" s="475"/>
      <c r="J297" s="475"/>
    </row>
    <row r="298" spans="1:19">
      <c r="A298" s="475"/>
      <c r="B298" s="483"/>
      <c r="C298" s="475"/>
      <c r="D298" s="475"/>
      <c r="E298" s="475"/>
      <c r="F298" s="475"/>
      <c r="G298" s="475"/>
      <c r="H298" s="475"/>
      <c r="I298" s="475"/>
      <c r="J298" s="475"/>
    </row>
    <row r="299" spans="1:19">
      <c r="A299" s="475"/>
      <c r="B299" s="483"/>
      <c r="C299" s="475"/>
      <c r="D299" s="475"/>
      <c r="E299" s="475"/>
      <c r="F299" s="475"/>
      <c r="G299" s="475"/>
      <c r="H299" s="475"/>
      <c r="I299" s="475"/>
      <c r="J299" s="475"/>
    </row>
    <row r="300" spans="1:19" ht="42">
      <c r="A300" s="500"/>
      <c r="B300" s="501">
        <v>89357</v>
      </c>
      <c r="C300" s="501" t="s">
        <v>18</v>
      </c>
      <c r="D300" s="502" t="s">
        <v>483</v>
      </c>
      <c r="E300" s="503" t="s">
        <v>112</v>
      </c>
      <c r="F300" s="503"/>
      <c r="G300" s="504" t="s">
        <v>604</v>
      </c>
      <c r="H300" s="505">
        <v>28.32</v>
      </c>
      <c r="I300" s="500"/>
      <c r="J300" s="500"/>
    </row>
    <row r="301" spans="1:19" ht="27.6">
      <c r="A301" s="475"/>
      <c r="B301" s="483"/>
      <c r="C301" s="428" t="s">
        <v>821</v>
      </c>
      <c r="D301" s="428" t="s">
        <v>821</v>
      </c>
      <c r="E301" s="428" t="s">
        <v>821</v>
      </c>
      <c r="F301" s="428" t="s">
        <v>821</v>
      </c>
      <c r="G301" s="428" t="s">
        <v>821</v>
      </c>
      <c r="H301" s="428" t="s">
        <v>821</v>
      </c>
      <c r="I301" s="428" t="s">
        <v>2792</v>
      </c>
      <c r="J301" s="428" t="s">
        <v>2793</v>
      </c>
      <c r="K301" s="428" t="s">
        <v>2794</v>
      </c>
      <c r="L301" s="428" t="s">
        <v>2795</v>
      </c>
      <c r="M301" s="428" t="s">
        <v>942</v>
      </c>
      <c r="N301" s="428" t="s">
        <v>943</v>
      </c>
      <c r="O301" s="428" t="s">
        <v>942</v>
      </c>
      <c r="P301" s="428" t="s">
        <v>943</v>
      </c>
      <c r="Q301" s="428" t="s">
        <v>942</v>
      </c>
      <c r="R301" s="428" t="s">
        <v>943</v>
      </c>
      <c r="S301" s="431">
        <v>0</v>
      </c>
    </row>
    <row r="302" spans="1:19" ht="27.6">
      <c r="A302" s="475"/>
      <c r="B302" s="483"/>
      <c r="C302" s="428" t="s">
        <v>2796</v>
      </c>
      <c r="D302" s="428" t="s">
        <v>2797</v>
      </c>
      <c r="E302" s="428" t="s">
        <v>781</v>
      </c>
      <c r="F302" s="428" t="s">
        <v>2608</v>
      </c>
      <c r="G302" s="428" t="s">
        <v>2798</v>
      </c>
      <c r="H302" s="428" t="s">
        <v>2799</v>
      </c>
      <c r="I302" s="428" t="s">
        <v>821</v>
      </c>
      <c r="J302" s="428" t="s">
        <v>821</v>
      </c>
      <c r="K302" s="428" t="s">
        <v>821</v>
      </c>
      <c r="L302" s="428" t="s">
        <v>821</v>
      </c>
      <c r="M302" s="428" t="s">
        <v>821</v>
      </c>
      <c r="N302" s="428" t="s">
        <v>821</v>
      </c>
      <c r="O302" s="428" t="s">
        <v>821</v>
      </c>
      <c r="P302" s="428" t="s">
        <v>821</v>
      </c>
      <c r="Q302" s="428" t="s">
        <v>821</v>
      </c>
      <c r="R302" s="428" t="s">
        <v>821</v>
      </c>
      <c r="S302" s="431"/>
    </row>
    <row r="303" spans="1:19" ht="27.6">
      <c r="A303" s="475"/>
      <c r="B303" s="483"/>
      <c r="C303" s="428" t="s">
        <v>2440</v>
      </c>
      <c r="D303" s="428" t="s">
        <v>2441</v>
      </c>
      <c r="E303" s="428" t="s">
        <v>775</v>
      </c>
      <c r="F303" s="428" t="s">
        <v>2800</v>
      </c>
      <c r="G303" s="428" t="s">
        <v>1297</v>
      </c>
      <c r="H303" s="428" t="s">
        <v>1022</v>
      </c>
      <c r="I303" s="428" t="s">
        <v>821</v>
      </c>
      <c r="J303" s="428" t="s">
        <v>821</v>
      </c>
      <c r="K303" s="428" t="s">
        <v>821</v>
      </c>
      <c r="L303" s="428" t="s">
        <v>821</v>
      </c>
      <c r="M303" s="428" t="s">
        <v>821</v>
      </c>
      <c r="N303" s="428" t="s">
        <v>821</v>
      </c>
      <c r="O303" s="428" t="s">
        <v>821</v>
      </c>
      <c r="P303" s="428" t="s">
        <v>821</v>
      </c>
      <c r="Q303" s="428" t="s">
        <v>821</v>
      </c>
      <c r="R303" s="428" t="s">
        <v>821</v>
      </c>
      <c r="S303" s="431"/>
    </row>
    <row r="304" spans="1:19" ht="27.6">
      <c r="A304" s="475"/>
      <c r="B304" s="483"/>
      <c r="C304" s="428" t="s">
        <v>2043</v>
      </c>
      <c r="D304" s="428" t="s">
        <v>2044</v>
      </c>
      <c r="E304" s="428" t="s">
        <v>619</v>
      </c>
      <c r="F304" s="428" t="s">
        <v>2801</v>
      </c>
      <c r="G304" s="428" t="s">
        <v>2046</v>
      </c>
      <c r="H304" s="428" t="s">
        <v>2802</v>
      </c>
      <c r="I304" s="428" t="s">
        <v>821</v>
      </c>
      <c r="J304" s="428" t="s">
        <v>821</v>
      </c>
      <c r="K304" s="428" t="s">
        <v>821</v>
      </c>
      <c r="L304" s="428" t="s">
        <v>821</v>
      </c>
      <c r="M304" s="428" t="s">
        <v>821</v>
      </c>
      <c r="N304" s="428" t="s">
        <v>821</v>
      </c>
      <c r="O304" s="428" t="s">
        <v>821</v>
      </c>
      <c r="P304" s="428" t="s">
        <v>821</v>
      </c>
      <c r="Q304" s="428" t="s">
        <v>821</v>
      </c>
      <c r="R304" s="428" t="s">
        <v>821</v>
      </c>
      <c r="S304" s="431"/>
    </row>
    <row r="305" spans="1:19" ht="27.6">
      <c r="A305" s="475"/>
      <c r="B305" s="483"/>
      <c r="C305" s="428" t="s">
        <v>993</v>
      </c>
      <c r="D305" s="428" t="s">
        <v>773</v>
      </c>
      <c r="E305" s="428" t="s">
        <v>619</v>
      </c>
      <c r="F305" s="428" t="s">
        <v>2801</v>
      </c>
      <c r="G305" s="428" t="s">
        <v>995</v>
      </c>
      <c r="H305" s="428" t="s">
        <v>2803</v>
      </c>
      <c r="I305" s="428" t="s">
        <v>821</v>
      </c>
      <c r="J305" s="428" t="s">
        <v>821</v>
      </c>
      <c r="K305" s="428" t="s">
        <v>821</v>
      </c>
      <c r="L305" s="428" t="s">
        <v>821</v>
      </c>
      <c r="M305" s="428" t="s">
        <v>821</v>
      </c>
      <c r="N305" s="428" t="s">
        <v>821</v>
      </c>
      <c r="O305" s="428" t="s">
        <v>821</v>
      </c>
      <c r="P305" s="428" t="s">
        <v>821</v>
      </c>
      <c r="Q305" s="428" t="s">
        <v>821</v>
      </c>
      <c r="R305" s="428" t="s">
        <v>821</v>
      </c>
      <c r="S305" s="431"/>
    </row>
    <row r="306" spans="1:19">
      <c r="A306" s="475"/>
      <c r="B306" s="483"/>
      <c r="C306" s="475"/>
      <c r="D306" s="475"/>
      <c r="E306" s="475"/>
      <c r="F306" s="475"/>
      <c r="G306" s="475"/>
      <c r="H306" s="475"/>
      <c r="I306" s="475"/>
      <c r="J306" s="475"/>
    </row>
    <row r="307" spans="1:19">
      <c r="A307" s="475"/>
      <c r="B307" s="483"/>
      <c r="C307" s="475"/>
      <c r="D307" s="475"/>
      <c r="E307" s="475"/>
      <c r="F307" s="475"/>
      <c r="G307" s="475"/>
      <c r="H307" s="475"/>
      <c r="I307" s="475"/>
      <c r="J307" s="475"/>
    </row>
    <row r="308" spans="1:19">
      <c r="A308" s="475"/>
      <c r="B308" s="483"/>
      <c r="C308" s="475"/>
      <c r="D308" s="475"/>
      <c r="E308" s="475"/>
      <c r="F308" s="475"/>
      <c r="G308" s="475"/>
      <c r="H308" s="475"/>
      <c r="I308" s="475"/>
      <c r="J308" s="475"/>
    </row>
    <row r="309" spans="1:19">
      <c r="A309" s="475"/>
      <c r="B309" s="483"/>
      <c r="C309" s="475"/>
      <c r="D309" s="475"/>
      <c r="E309" s="475"/>
      <c r="F309" s="475"/>
      <c r="G309" s="475"/>
      <c r="H309" s="475"/>
      <c r="I309" s="475"/>
      <c r="J309" s="475"/>
    </row>
    <row r="310" spans="1:19">
      <c r="A310" s="475"/>
      <c r="B310" s="483"/>
      <c r="C310" s="475"/>
      <c r="D310" s="475"/>
      <c r="E310" s="475"/>
      <c r="F310" s="475"/>
      <c r="G310" s="475"/>
      <c r="H310" s="475"/>
      <c r="I310" s="475"/>
      <c r="J310" s="475"/>
    </row>
    <row r="311" spans="1:19" ht="28.2">
      <c r="A311" s="500"/>
      <c r="B311" s="501">
        <v>89449</v>
      </c>
      <c r="C311" s="501" t="s">
        <v>18</v>
      </c>
      <c r="D311" s="502" t="s">
        <v>485</v>
      </c>
      <c r="E311" s="503" t="s">
        <v>112</v>
      </c>
      <c r="F311" s="503"/>
      <c r="G311" s="504" t="s">
        <v>604</v>
      </c>
      <c r="H311" s="505">
        <v>20.62</v>
      </c>
      <c r="I311" s="500"/>
      <c r="J311" s="500"/>
    </row>
    <row r="312" spans="1:19" ht="27.6">
      <c r="A312" s="475"/>
      <c r="B312" s="483"/>
      <c r="C312" s="428" t="s">
        <v>821</v>
      </c>
      <c r="D312" s="428" t="s">
        <v>821</v>
      </c>
      <c r="E312" s="428" t="s">
        <v>821</v>
      </c>
      <c r="F312" s="428" t="s">
        <v>821</v>
      </c>
      <c r="G312" s="428" t="s">
        <v>821</v>
      </c>
      <c r="H312" s="428" t="s">
        <v>821</v>
      </c>
      <c r="I312" s="428" t="s">
        <v>2804</v>
      </c>
      <c r="J312" s="428" t="s">
        <v>2805</v>
      </c>
      <c r="K312" s="428" t="s">
        <v>2806</v>
      </c>
      <c r="L312" s="428" t="s">
        <v>2807</v>
      </c>
      <c r="M312" s="428" t="s">
        <v>942</v>
      </c>
      <c r="N312" s="428" t="s">
        <v>943</v>
      </c>
      <c r="O312" s="428" t="s">
        <v>942</v>
      </c>
      <c r="P312" s="428" t="s">
        <v>943</v>
      </c>
      <c r="Q312" s="428" t="s">
        <v>942</v>
      </c>
      <c r="R312" s="428" t="s">
        <v>943</v>
      </c>
      <c r="S312" s="431">
        <v>0</v>
      </c>
    </row>
    <row r="313" spans="1:19" ht="27.6">
      <c r="A313" s="475"/>
      <c r="B313" s="483"/>
      <c r="C313" s="428" t="s">
        <v>2808</v>
      </c>
      <c r="D313" s="428" t="s">
        <v>2809</v>
      </c>
      <c r="E313" s="428" t="s">
        <v>781</v>
      </c>
      <c r="F313" s="428" t="s">
        <v>2608</v>
      </c>
      <c r="G313" s="428" t="s">
        <v>2810</v>
      </c>
      <c r="H313" s="428" t="s">
        <v>918</v>
      </c>
      <c r="I313" s="428" t="s">
        <v>821</v>
      </c>
      <c r="J313" s="428" t="s">
        <v>821</v>
      </c>
      <c r="K313" s="428" t="s">
        <v>821</v>
      </c>
      <c r="L313" s="428" t="s">
        <v>821</v>
      </c>
      <c r="M313" s="428" t="s">
        <v>821</v>
      </c>
      <c r="N313" s="428" t="s">
        <v>821</v>
      </c>
      <c r="O313" s="428" t="s">
        <v>821</v>
      </c>
      <c r="P313" s="428" t="s">
        <v>821</v>
      </c>
      <c r="Q313" s="428" t="s">
        <v>821</v>
      </c>
      <c r="R313" s="428" t="s">
        <v>821</v>
      </c>
      <c r="S313" s="431"/>
    </row>
    <row r="314" spans="1:19" ht="27.6">
      <c r="A314" s="475"/>
      <c r="B314" s="483"/>
      <c r="C314" s="428" t="s">
        <v>2440</v>
      </c>
      <c r="D314" s="428" t="s">
        <v>2441</v>
      </c>
      <c r="E314" s="428" t="s">
        <v>775</v>
      </c>
      <c r="F314" s="428" t="s">
        <v>1256</v>
      </c>
      <c r="G314" s="428" t="s">
        <v>1297</v>
      </c>
      <c r="H314" s="428" t="s">
        <v>1067</v>
      </c>
      <c r="I314" s="428" t="s">
        <v>821</v>
      </c>
      <c r="J314" s="428" t="s">
        <v>821</v>
      </c>
      <c r="K314" s="428" t="s">
        <v>821</v>
      </c>
      <c r="L314" s="428" t="s">
        <v>821</v>
      </c>
      <c r="M314" s="428" t="s">
        <v>821</v>
      </c>
      <c r="N314" s="428" t="s">
        <v>821</v>
      </c>
      <c r="O314" s="428" t="s">
        <v>821</v>
      </c>
      <c r="P314" s="428" t="s">
        <v>821</v>
      </c>
      <c r="Q314" s="428" t="s">
        <v>821</v>
      </c>
      <c r="R314" s="428" t="s">
        <v>821</v>
      </c>
      <c r="S314" s="431"/>
    </row>
    <row r="315" spans="1:19" ht="27.6">
      <c r="A315" s="475"/>
      <c r="B315" s="483"/>
      <c r="C315" s="428" t="s">
        <v>2043</v>
      </c>
      <c r="D315" s="428" t="s">
        <v>2044</v>
      </c>
      <c r="E315" s="428" t="s">
        <v>619</v>
      </c>
      <c r="F315" s="428" t="s">
        <v>2811</v>
      </c>
      <c r="G315" s="428" t="s">
        <v>2046</v>
      </c>
      <c r="H315" s="428" t="s">
        <v>1133</v>
      </c>
      <c r="I315" s="428" t="s">
        <v>821</v>
      </c>
      <c r="J315" s="428" t="s">
        <v>821</v>
      </c>
      <c r="K315" s="428" t="s">
        <v>821</v>
      </c>
      <c r="L315" s="428" t="s">
        <v>821</v>
      </c>
      <c r="M315" s="428" t="s">
        <v>821</v>
      </c>
      <c r="N315" s="428" t="s">
        <v>821</v>
      </c>
      <c r="O315" s="428" t="s">
        <v>821</v>
      </c>
      <c r="P315" s="428" t="s">
        <v>821</v>
      </c>
      <c r="Q315" s="428" t="s">
        <v>821</v>
      </c>
      <c r="R315" s="428" t="s">
        <v>821</v>
      </c>
      <c r="S315" s="431"/>
    </row>
    <row r="316" spans="1:19" ht="27.6">
      <c r="A316" s="475"/>
      <c r="B316" s="483"/>
      <c r="C316" s="428" t="s">
        <v>993</v>
      </c>
      <c r="D316" s="428" t="s">
        <v>773</v>
      </c>
      <c r="E316" s="428" t="s">
        <v>619</v>
      </c>
      <c r="F316" s="428" t="s">
        <v>2811</v>
      </c>
      <c r="G316" s="428" t="s">
        <v>995</v>
      </c>
      <c r="H316" s="428" t="s">
        <v>2009</v>
      </c>
      <c r="I316" s="428" t="s">
        <v>821</v>
      </c>
      <c r="J316" s="428" t="s">
        <v>821</v>
      </c>
      <c r="K316" s="428" t="s">
        <v>821</v>
      </c>
      <c r="L316" s="428" t="s">
        <v>821</v>
      </c>
      <c r="M316" s="428" t="s">
        <v>821</v>
      </c>
      <c r="N316" s="428" t="s">
        <v>821</v>
      </c>
      <c r="O316" s="428" t="s">
        <v>821</v>
      </c>
      <c r="P316" s="428" t="s">
        <v>821</v>
      </c>
      <c r="Q316" s="428" t="s">
        <v>821</v>
      </c>
      <c r="R316" s="428" t="s">
        <v>821</v>
      </c>
      <c r="S316" s="431"/>
    </row>
    <row r="317" spans="1:19">
      <c r="A317" s="475"/>
      <c r="B317" s="483"/>
      <c r="C317" s="475"/>
      <c r="D317" s="475"/>
      <c r="E317" s="475"/>
      <c r="F317" s="475"/>
      <c r="G317" s="475"/>
      <c r="H317" s="475"/>
      <c r="I317" s="475"/>
      <c r="J317" s="475"/>
    </row>
    <row r="318" spans="1:19">
      <c r="A318" s="475"/>
      <c r="B318" s="483"/>
      <c r="C318" s="475"/>
      <c r="D318" s="475"/>
      <c r="E318" s="475"/>
      <c r="F318" s="475"/>
      <c r="G318" s="475"/>
      <c r="H318" s="475"/>
      <c r="I318" s="475"/>
      <c r="J318" s="475"/>
    </row>
    <row r="319" spans="1:19">
      <c r="A319" s="475"/>
      <c r="B319" s="483"/>
      <c r="C319" s="475"/>
      <c r="D319" s="475"/>
      <c r="E319" s="475"/>
      <c r="F319" s="475"/>
      <c r="G319" s="475"/>
      <c r="H319" s="475"/>
      <c r="I319" s="475"/>
      <c r="J319" s="475"/>
    </row>
    <row r="320" spans="1:19">
      <c r="A320" s="475"/>
      <c r="B320" s="483"/>
      <c r="C320" s="475"/>
      <c r="D320" s="475"/>
      <c r="E320" s="475"/>
      <c r="F320" s="475"/>
      <c r="G320" s="475"/>
      <c r="H320" s="475"/>
      <c r="I320" s="475"/>
      <c r="J320" s="475"/>
    </row>
    <row r="321" spans="1:19">
      <c r="A321" s="475"/>
      <c r="B321" s="483"/>
      <c r="C321" s="475"/>
      <c r="D321" s="475"/>
      <c r="E321" s="475"/>
      <c r="F321" s="475"/>
      <c r="G321" s="475"/>
      <c r="H321" s="475"/>
      <c r="I321" s="475"/>
      <c r="J321" s="475"/>
    </row>
    <row r="322" spans="1:19">
      <c r="A322" s="475"/>
      <c r="B322" s="483"/>
      <c r="C322" s="475"/>
      <c r="D322" s="475"/>
      <c r="E322" s="475"/>
      <c r="F322" s="475"/>
      <c r="G322" s="475"/>
      <c r="H322" s="475"/>
      <c r="I322" s="475"/>
      <c r="J322" s="475"/>
    </row>
    <row r="323" spans="1:19" ht="28.2">
      <c r="A323" s="500"/>
      <c r="B323" s="501">
        <v>89450</v>
      </c>
      <c r="C323" s="501" t="s">
        <v>18</v>
      </c>
      <c r="D323" s="502" t="s">
        <v>487</v>
      </c>
      <c r="E323" s="503" t="s">
        <v>112</v>
      </c>
      <c r="F323" s="503"/>
      <c r="G323" s="504" t="s">
        <v>604</v>
      </c>
      <c r="H323" s="505">
        <v>34.14</v>
      </c>
      <c r="I323" s="500"/>
      <c r="J323" s="500"/>
    </row>
    <row r="324" spans="1:19" ht="27.6">
      <c r="A324" s="475"/>
      <c r="B324" s="483"/>
      <c r="C324" s="428" t="s">
        <v>821</v>
      </c>
      <c r="D324" s="428" t="s">
        <v>821</v>
      </c>
      <c r="E324" s="428" t="s">
        <v>821</v>
      </c>
      <c r="F324" s="428" t="s">
        <v>821</v>
      </c>
      <c r="G324" s="428" t="s">
        <v>821</v>
      </c>
      <c r="H324" s="428" t="s">
        <v>821</v>
      </c>
      <c r="I324" s="428" t="s">
        <v>1416</v>
      </c>
      <c r="J324" s="428" t="s">
        <v>2812</v>
      </c>
      <c r="K324" s="428" t="s">
        <v>2813</v>
      </c>
      <c r="L324" s="428" t="s">
        <v>2814</v>
      </c>
      <c r="M324" s="428" t="s">
        <v>942</v>
      </c>
      <c r="N324" s="428" t="s">
        <v>943</v>
      </c>
      <c r="O324" s="428" t="s">
        <v>942</v>
      </c>
      <c r="P324" s="428" t="s">
        <v>943</v>
      </c>
      <c r="Q324" s="428" t="s">
        <v>942</v>
      </c>
      <c r="R324" s="428" t="s">
        <v>943</v>
      </c>
      <c r="S324" s="431">
        <v>0</v>
      </c>
    </row>
    <row r="325" spans="1:19" ht="27.6">
      <c r="A325" s="475"/>
      <c r="B325" s="483"/>
      <c r="C325" s="428" t="s">
        <v>2815</v>
      </c>
      <c r="D325" s="428" t="s">
        <v>2816</v>
      </c>
      <c r="E325" s="428" t="s">
        <v>781</v>
      </c>
      <c r="F325" s="428" t="s">
        <v>2608</v>
      </c>
      <c r="G325" s="428" t="s">
        <v>2817</v>
      </c>
      <c r="H325" s="428" t="s">
        <v>2818</v>
      </c>
      <c r="I325" s="428" t="s">
        <v>821</v>
      </c>
      <c r="J325" s="428" t="s">
        <v>821</v>
      </c>
      <c r="K325" s="428" t="s">
        <v>821</v>
      </c>
      <c r="L325" s="428" t="s">
        <v>821</v>
      </c>
      <c r="M325" s="428" t="s">
        <v>821</v>
      </c>
      <c r="N325" s="428" t="s">
        <v>821</v>
      </c>
      <c r="O325" s="428" t="s">
        <v>821</v>
      </c>
      <c r="P325" s="428" t="s">
        <v>821</v>
      </c>
      <c r="Q325" s="428" t="s">
        <v>821</v>
      </c>
      <c r="R325" s="428" t="s">
        <v>821</v>
      </c>
      <c r="S325" s="431"/>
    </row>
    <row r="326" spans="1:19" ht="27.6">
      <c r="A326" s="475"/>
      <c r="B326" s="483"/>
      <c r="C326" s="428" t="s">
        <v>2440</v>
      </c>
      <c r="D326" s="428" t="s">
        <v>2441</v>
      </c>
      <c r="E326" s="428" t="s">
        <v>775</v>
      </c>
      <c r="F326" s="428" t="s">
        <v>2819</v>
      </c>
      <c r="G326" s="428" t="s">
        <v>1297</v>
      </c>
      <c r="H326" s="428" t="s">
        <v>1067</v>
      </c>
      <c r="I326" s="428" t="s">
        <v>821</v>
      </c>
      <c r="J326" s="428" t="s">
        <v>821</v>
      </c>
      <c r="K326" s="428" t="s">
        <v>821</v>
      </c>
      <c r="L326" s="428" t="s">
        <v>821</v>
      </c>
      <c r="M326" s="428" t="s">
        <v>821</v>
      </c>
      <c r="N326" s="428" t="s">
        <v>821</v>
      </c>
      <c r="O326" s="428" t="s">
        <v>821</v>
      </c>
      <c r="P326" s="428" t="s">
        <v>821</v>
      </c>
      <c r="Q326" s="428" t="s">
        <v>821</v>
      </c>
      <c r="R326" s="428" t="s">
        <v>821</v>
      </c>
      <c r="S326" s="431"/>
    </row>
    <row r="327" spans="1:19" ht="27.6">
      <c r="A327" s="475"/>
      <c r="B327" s="483"/>
      <c r="C327" s="428" t="s">
        <v>2043</v>
      </c>
      <c r="D327" s="428" t="s">
        <v>2044</v>
      </c>
      <c r="E327" s="428" t="s">
        <v>619</v>
      </c>
      <c r="F327" s="428" t="s">
        <v>1393</v>
      </c>
      <c r="G327" s="428" t="s">
        <v>2046</v>
      </c>
      <c r="H327" s="428" t="s">
        <v>983</v>
      </c>
      <c r="I327" s="428" t="s">
        <v>821</v>
      </c>
      <c r="J327" s="428" t="s">
        <v>821</v>
      </c>
      <c r="K327" s="428" t="s">
        <v>821</v>
      </c>
      <c r="L327" s="428" t="s">
        <v>821</v>
      </c>
      <c r="M327" s="428" t="s">
        <v>821</v>
      </c>
      <c r="N327" s="428" t="s">
        <v>821</v>
      </c>
      <c r="O327" s="428" t="s">
        <v>821</v>
      </c>
      <c r="P327" s="428" t="s">
        <v>821</v>
      </c>
      <c r="Q327" s="428" t="s">
        <v>821</v>
      </c>
      <c r="R327" s="428" t="s">
        <v>821</v>
      </c>
      <c r="S327" s="431"/>
    </row>
    <row r="328" spans="1:19" ht="27.6">
      <c r="A328" s="475"/>
      <c r="B328" s="483"/>
      <c r="C328" s="428" t="s">
        <v>993</v>
      </c>
      <c r="D328" s="428" t="s">
        <v>773</v>
      </c>
      <c r="E328" s="428" t="s">
        <v>619</v>
      </c>
      <c r="F328" s="428" t="s">
        <v>1393</v>
      </c>
      <c r="G328" s="428" t="s">
        <v>995</v>
      </c>
      <c r="H328" s="428" t="s">
        <v>1134</v>
      </c>
      <c r="I328" s="428" t="s">
        <v>821</v>
      </c>
      <c r="J328" s="428" t="s">
        <v>821</v>
      </c>
      <c r="K328" s="428" t="s">
        <v>821</v>
      </c>
      <c r="L328" s="428" t="s">
        <v>821</v>
      </c>
      <c r="M328" s="428" t="s">
        <v>821</v>
      </c>
      <c r="N328" s="428" t="s">
        <v>821</v>
      </c>
      <c r="O328" s="428" t="s">
        <v>821</v>
      </c>
      <c r="P328" s="428" t="s">
        <v>821</v>
      </c>
      <c r="Q328" s="428" t="s">
        <v>821</v>
      </c>
      <c r="R328" s="428" t="s">
        <v>821</v>
      </c>
      <c r="S328" s="431"/>
    </row>
    <row r="329" spans="1:19">
      <c r="A329" s="475"/>
      <c r="B329" s="483"/>
      <c r="C329" s="475"/>
      <c r="D329" s="475"/>
      <c r="E329" s="475"/>
      <c r="F329" s="475"/>
      <c r="G329" s="475"/>
      <c r="H329" s="475"/>
      <c r="I329" s="475"/>
      <c r="J329" s="475"/>
    </row>
    <row r="330" spans="1:19">
      <c r="A330" s="475"/>
      <c r="B330" s="483"/>
      <c r="C330" s="475"/>
      <c r="D330" s="475"/>
      <c r="E330" s="475"/>
      <c r="F330" s="475"/>
      <c r="G330" s="475"/>
      <c r="H330" s="475"/>
      <c r="I330" s="475"/>
      <c r="J330" s="475"/>
    </row>
    <row r="331" spans="1:19">
      <c r="A331" s="475"/>
      <c r="B331" s="483"/>
      <c r="C331" s="475"/>
      <c r="D331" s="475"/>
      <c r="E331" s="475"/>
      <c r="F331" s="475"/>
      <c r="G331" s="475"/>
      <c r="H331" s="475"/>
      <c r="I331" s="475"/>
      <c r="J331" s="475"/>
    </row>
    <row r="332" spans="1:19">
      <c r="A332" s="475"/>
      <c r="B332" s="483"/>
      <c r="C332" s="475"/>
      <c r="D332" s="475"/>
      <c r="E332" s="475"/>
      <c r="F332" s="475"/>
      <c r="G332" s="475"/>
      <c r="H332" s="475"/>
      <c r="I332" s="475"/>
      <c r="J332" s="475"/>
    </row>
    <row r="333" spans="1:19">
      <c r="A333" s="475"/>
      <c r="B333" s="483"/>
      <c r="C333" s="475"/>
      <c r="D333" s="475"/>
      <c r="E333" s="475"/>
      <c r="F333" s="475"/>
      <c r="G333" s="475"/>
      <c r="H333" s="475"/>
      <c r="I333" s="475"/>
      <c r="J333" s="475"/>
    </row>
    <row r="334" spans="1:19" ht="28.2">
      <c r="A334" s="500"/>
      <c r="B334" s="501">
        <v>94795</v>
      </c>
      <c r="C334" s="501" t="s">
        <v>18</v>
      </c>
      <c r="D334" s="502" t="s">
        <v>489</v>
      </c>
      <c r="E334" s="503" t="s">
        <v>31</v>
      </c>
      <c r="F334" s="503"/>
      <c r="G334" s="504" t="s">
        <v>604</v>
      </c>
      <c r="H334" s="505">
        <v>41.82</v>
      </c>
      <c r="I334" s="500"/>
      <c r="J334" s="500"/>
    </row>
    <row r="335" spans="1:19" ht="27.6">
      <c r="A335" s="475"/>
      <c r="B335" s="483"/>
      <c r="C335" s="428" t="s">
        <v>821</v>
      </c>
      <c r="D335" s="428" t="s">
        <v>821</v>
      </c>
      <c r="E335" s="428" t="s">
        <v>821</v>
      </c>
      <c r="F335" s="428" t="s">
        <v>821</v>
      </c>
      <c r="G335" s="428" t="s">
        <v>821</v>
      </c>
      <c r="H335" s="428" t="s">
        <v>821</v>
      </c>
      <c r="I335" s="428" t="s">
        <v>2820</v>
      </c>
      <c r="J335" s="428" t="s">
        <v>2821</v>
      </c>
      <c r="K335" s="428" t="s">
        <v>2822</v>
      </c>
      <c r="L335" s="428" t="s">
        <v>2823</v>
      </c>
      <c r="M335" s="428" t="s">
        <v>942</v>
      </c>
      <c r="N335" s="428" t="s">
        <v>943</v>
      </c>
      <c r="O335" s="428" t="s">
        <v>942</v>
      </c>
      <c r="P335" s="428" t="s">
        <v>943</v>
      </c>
      <c r="Q335" s="428" t="s">
        <v>942</v>
      </c>
      <c r="R335" s="428" t="s">
        <v>943</v>
      </c>
      <c r="S335" s="431">
        <v>0</v>
      </c>
    </row>
    <row r="336" spans="1:19" ht="27.6">
      <c r="A336" s="475"/>
      <c r="B336" s="483"/>
      <c r="C336" s="428" t="s">
        <v>2744</v>
      </c>
      <c r="D336" s="428" t="s">
        <v>2745</v>
      </c>
      <c r="E336" s="428" t="s">
        <v>775</v>
      </c>
      <c r="F336" s="428" t="s">
        <v>1595</v>
      </c>
      <c r="G336" s="428" t="s">
        <v>2747</v>
      </c>
      <c r="H336" s="428" t="s">
        <v>2600</v>
      </c>
      <c r="I336" s="428" t="s">
        <v>821</v>
      </c>
      <c r="J336" s="428" t="s">
        <v>821</v>
      </c>
      <c r="K336" s="428" t="s">
        <v>821</v>
      </c>
      <c r="L336" s="428" t="s">
        <v>821</v>
      </c>
      <c r="M336" s="428" t="s">
        <v>821</v>
      </c>
      <c r="N336" s="428" t="s">
        <v>821</v>
      </c>
      <c r="O336" s="428" t="s">
        <v>821</v>
      </c>
      <c r="P336" s="428" t="s">
        <v>821</v>
      </c>
      <c r="Q336" s="428" t="s">
        <v>821</v>
      </c>
      <c r="R336" s="428" t="s">
        <v>821</v>
      </c>
      <c r="S336" s="431"/>
    </row>
    <row r="337" spans="1:19" ht="41.4">
      <c r="A337" s="475"/>
      <c r="B337" s="483"/>
      <c r="C337" s="428" t="s">
        <v>2824</v>
      </c>
      <c r="D337" s="428" t="s">
        <v>2825</v>
      </c>
      <c r="E337" s="428" t="s">
        <v>775</v>
      </c>
      <c r="F337" s="428" t="s">
        <v>1061</v>
      </c>
      <c r="G337" s="428" t="s">
        <v>2826</v>
      </c>
      <c r="H337" s="428" t="s">
        <v>2826</v>
      </c>
      <c r="I337" s="428" t="s">
        <v>821</v>
      </c>
      <c r="J337" s="428" t="s">
        <v>821</v>
      </c>
      <c r="K337" s="428" t="s">
        <v>821</v>
      </c>
      <c r="L337" s="428" t="s">
        <v>821</v>
      </c>
      <c r="M337" s="428" t="s">
        <v>821</v>
      </c>
      <c r="N337" s="428" t="s">
        <v>821</v>
      </c>
      <c r="O337" s="428" t="s">
        <v>821</v>
      </c>
      <c r="P337" s="428" t="s">
        <v>821</v>
      </c>
      <c r="Q337" s="428" t="s">
        <v>821</v>
      </c>
      <c r="R337" s="428" t="s">
        <v>821</v>
      </c>
      <c r="S337" s="431"/>
    </row>
    <row r="338" spans="1:19" ht="27.6">
      <c r="A338" s="475"/>
      <c r="B338" s="483"/>
      <c r="C338" s="428" t="s">
        <v>2043</v>
      </c>
      <c r="D338" s="428" t="s">
        <v>2044</v>
      </c>
      <c r="E338" s="428" t="s">
        <v>619</v>
      </c>
      <c r="F338" s="428" t="s">
        <v>2827</v>
      </c>
      <c r="G338" s="428" t="s">
        <v>2046</v>
      </c>
      <c r="H338" s="428" t="s">
        <v>2828</v>
      </c>
      <c r="I338" s="428" t="s">
        <v>821</v>
      </c>
      <c r="J338" s="428" t="s">
        <v>821</v>
      </c>
      <c r="K338" s="428" t="s">
        <v>821</v>
      </c>
      <c r="L338" s="428" t="s">
        <v>821</v>
      </c>
      <c r="M338" s="428" t="s">
        <v>821</v>
      </c>
      <c r="N338" s="428" t="s">
        <v>821</v>
      </c>
      <c r="O338" s="428" t="s">
        <v>821</v>
      </c>
      <c r="P338" s="428" t="s">
        <v>821</v>
      </c>
      <c r="Q338" s="428" t="s">
        <v>821</v>
      </c>
      <c r="R338" s="428" t="s">
        <v>821</v>
      </c>
      <c r="S338" s="431"/>
    </row>
    <row r="339" spans="1:19" ht="27.6">
      <c r="A339" s="475"/>
      <c r="B339" s="483"/>
      <c r="C339" s="428" t="s">
        <v>993</v>
      </c>
      <c r="D339" s="428" t="s">
        <v>773</v>
      </c>
      <c r="E339" s="428" t="s">
        <v>619</v>
      </c>
      <c r="F339" s="428" t="s">
        <v>2827</v>
      </c>
      <c r="G339" s="428" t="s">
        <v>995</v>
      </c>
      <c r="H339" s="428" t="s">
        <v>2355</v>
      </c>
      <c r="I339" s="428" t="s">
        <v>821</v>
      </c>
      <c r="J339" s="428" t="s">
        <v>821</v>
      </c>
      <c r="K339" s="428" t="s">
        <v>821</v>
      </c>
      <c r="L339" s="428" t="s">
        <v>821</v>
      </c>
      <c r="M339" s="428" t="s">
        <v>821</v>
      </c>
      <c r="N339" s="428" t="s">
        <v>821</v>
      </c>
      <c r="O339" s="428" t="s">
        <v>821</v>
      </c>
      <c r="P339" s="428" t="s">
        <v>821</v>
      </c>
      <c r="Q339" s="428" t="s">
        <v>821</v>
      </c>
      <c r="R339" s="428" t="s">
        <v>821</v>
      </c>
      <c r="S339" s="431"/>
    </row>
    <row r="340" spans="1:19">
      <c r="A340" s="475"/>
      <c r="B340" s="483"/>
      <c r="C340" s="475"/>
      <c r="D340" s="475"/>
      <c r="E340" s="475"/>
      <c r="F340" s="475"/>
      <c r="G340" s="475"/>
      <c r="H340" s="475"/>
      <c r="I340" s="475"/>
      <c r="J340" s="475"/>
    </row>
    <row r="341" spans="1:19">
      <c r="A341" s="475"/>
      <c r="B341" s="483"/>
      <c r="C341" s="475"/>
      <c r="D341" s="475"/>
      <c r="E341" s="475"/>
      <c r="F341" s="475"/>
      <c r="G341" s="475"/>
      <c r="H341" s="475"/>
      <c r="I341" s="475"/>
      <c r="J341" s="475"/>
    </row>
    <row r="342" spans="1:19">
      <c r="A342" s="475"/>
      <c r="B342" s="483"/>
      <c r="C342" s="475"/>
      <c r="D342" s="475"/>
      <c r="E342" s="475"/>
      <c r="F342" s="475"/>
      <c r="G342" s="475"/>
      <c r="H342" s="475"/>
      <c r="I342" s="475"/>
      <c r="J342" s="475"/>
    </row>
    <row r="343" spans="1:19">
      <c r="A343" s="475"/>
      <c r="B343" s="483"/>
      <c r="C343" s="475"/>
      <c r="D343" s="475"/>
      <c r="E343" s="475"/>
      <c r="F343" s="475"/>
      <c r="G343" s="475"/>
      <c r="H343" s="475"/>
      <c r="I343" s="475"/>
      <c r="J343" s="475"/>
    </row>
    <row r="344" spans="1:19">
      <c r="A344" s="475"/>
      <c r="B344" s="483"/>
      <c r="C344" s="475"/>
      <c r="D344" s="475"/>
      <c r="E344" s="475"/>
      <c r="F344" s="475"/>
      <c r="G344" s="475"/>
      <c r="H344" s="475"/>
      <c r="I344" s="475"/>
      <c r="J344" s="475"/>
    </row>
    <row r="345" spans="1:19" ht="28.2">
      <c r="A345" s="500">
        <v>62</v>
      </c>
      <c r="B345" s="501">
        <v>102607</v>
      </c>
      <c r="C345" s="501" t="s">
        <v>18</v>
      </c>
      <c r="D345" s="502" t="s">
        <v>491</v>
      </c>
      <c r="E345" s="503" t="s">
        <v>31</v>
      </c>
      <c r="F345" s="503"/>
      <c r="G345" s="504" t="s">
        <v>604</v>
      </c>
      <c r="H345" s="505">
        <v>435.47</v>
      </c>
      <c r="I345" s="500"/>
      <c r="J345" s="500"/>
    </row>
    <row r="346" spans="1:19" ht="27.6">
      <c r="A346" s="475"/>
      <c r="B346" s="484"/>
      <c r="C346" s="428" t="s">
        <v>821</v>
      </c>
      <c r="D346" s="428" t="s">
        <v>821</v>
      </c>
      <c r="E346" s="428" t="s">
        <v>821</v>
      </c>
      <c r="F346" s="428" t="s">
        <v>821</v>
      </c>
      <c r="G346" s="428" t="s">
        <v>821</v>
      </c>
      <c r="H346" s="428" t="s">
        <v>821</v>
      </c>
      <c r="I346" s="428" t="s">
        <v>2829</v>
      </c>
      <c r="J346" s="428" t="s">
        <v>2830</v>
      </c>
      <c r="K346" s="428" t="s">
        <v>2831</v>
      </c>
      <c r="L346" s="428" t="s">
        <v>2832</v>
      </c>
      <c r="M346" s="428" t="s">
        <v>942</v>
      </c>
      <c r="N346" s="428" t="s">
        <v>943</v>
      </c>
      <c r="O346" s="428" t="s">
        <v>942</v>
      </c>
      <c r="P346" s="428" t="s">
        <v>943</v>
      </c>
      <c r="Q346" s="428" t="s">
        <v>942</v>
      </c>
      <c r="R346" s="428" t="s">
        <v>943</v>
      </c>
      <c r="S346" s="431">
        <v>0</v>
      </c>
    </row>
    <row r="347" spans="1:19" ht="27.6">
      <c r="A347" s="475"/>
      <c r="B347" s="484"/>
      <c r="C347" s="428" t="s">
        <v>2833</v>
      </c>
      <c r="D347" s="428" t="s">
        <v>2834</v>
      </c>
      <c r="E347" s="428" t="s">
        <v>775</v>
      </c>
      <c r="F347" s="428" t="s">
        <v>1061</v>
      </c>
      <c r="G347" s="428" t="s">
        <v>2835</v>
      </c>
      <c r="H347" s="428" t="s">
        <v>2835</v>
      </c>
      <c r="I347" s="428" t="s">
        <v>821</v>
      </c>
      <c r="J347" s="428" t="s">
        <v>821</v>
      </c>
      <c r="K347" s="428" t="s">
        <v>821</v>
      </c>
      <c r="L347" s="428" t="s">
        <v>821</v>
      </c>
      <c r="M347" s="428" t="s">
        <v>821</v>
      </c>
      <c r="N347" s="428" t="s">
        <v>821</v>
      </c>
      <c r="O347" s="428" t="s">
        <v>821</v>
      </c>
      <c r="P347" s="428" t="s">
        <v>821</v>
      </c>
      <c r="Q347" s="428" t="s">
        <v>821</v>
      </c>
      <c r="R347" s="428" t="s">
        <v>821</v>
      </c>
      <c r="S347" s="431"/>
    </row>
    <row r="348" spans="1:19" ht="27.6">
      <c r="A348" s="475"/>
      <c r="B348" s="484"/>
      <c r="C348" s="428" t="s">
        <v>2043</v>
      </c>
      <c r="D348" s="428" t="s">
        <v>2044</v>
      </c>
      <c r="E348" s="428" t="s">
        <v>619</v>
      </c>
      <c r="F348" s="428" t="s">
        <v>2836</v>
      </c>
      <c r="G348" s="428" t="s">
        <v>2046</v>
      </c>
      <c r="H348" s="428" t="s">
        <v>2072</v>
      </c>
      <c r="I348" s="428" t="s">
        <v>821</v>
      </c>
      <c r="J348" s="428" t="s">
        <v>821</v>
      </c>
      <c r="K348" s="428" t="s">
        <v>821</v>
      </c>
      <c r="L348" s="428" t="s">
        <v>821</v>
      </c>
      <c r="M348" s="428" t="s">
        <v>821</v>
      </c>
      <c r="N348" s="428" t="s">
        <v>821</v>
      </c>
      <c r="O348" s="428" t="s">
        <v>821</v>
      </c>
      <c r="P348" s="428" t="s">
        <v>821</v>
      </c>
      <c r="Q348" s="428" t="s">
        <v>821</v>
      </c>
      <c r="R348" s="428" t="s">
        <v>821</v>
      </c>
      <c r="S348" s="431"/>
    </row>
    <row r="349" spans="1:19" ht="27.6">
      <c r="A349" s="475"/>
      <c r="B349" s="484"/>
      <c r="C349" s="428" t="s">
        <v>993</v>
      </c>
      <c r="D349" s="428" t="s">
        <v>773</v>
      </c>
      <c r="E349" s="428" t="s">
        <v>619</v>
      </c>
      <c r="F349" s="428" t="s">
        <v>2836</v>
      </c>
      <c r="G349" s="428" t="s">
        <v>995</v>
      </c>
      <c r="H349" s="428" t="s">
        <v>2322</v>
      </c>
      <c r="I349" s="428" t="s">
        <v>821</v>
      </c>
      <c r="J349" s="428" t="s">
        <v>821</v>
      </c>
      <c r="K349" s="428" t="s">
        <v>821</v>
      </c>
      <c r="L349" s="428" t="s">
        <v>821</v>
      </c>
      <c r="M349" s="428" t="s">
        <v>821</v>
      </c>
      <c r="N349" s="428" t="s">
        <v>821</v>
      </c>
      <c r="O349" s="428" t="s">
        <v>821</v>
      </c>
      <c r="P349" s="428" t="s">
        <v>821</v>
      </c>
      <c r="Q349" s="428" t="s">
        <v>821</v>
      </c>
      <c r="R349" s="428" t="s">
        <v>821</v>
      </c>
      <c r="S349" s="431"/>
    </row>
    <row r="350" spans="1:19">
      <c r="A350" s="475"/>
      <c r="B350" s="484"/>
      <c r="C350" s="475"/>
      <c r="D350" s="475"/>
      <c r="E350" s="475"/>
      <c r="F350" s="475"/>
      <c r="G350" s="475"/>
      <c r="H350" s="475"/>
      <c r="I350" s="475"/>
      <c r="J350" s="475"/>
    </row>
    <row r="351" spans="1:19">
      <c r="A351" s="475"/>
      <c r="B351" s="484"/>
      <c r="C351" s="475"/>
      <c r="D351" s="475"/>
      <c r="E351" s="475"/>
      <c r="F351" s="475"/>
      <c r="G351" s="475"/>
      <c r="H351" s="475"/>
      <c r="I351" s="475"/>
      <c r="J351" s="475"/>
    </row>
    <row r="352" spans="1:19">
      <c r="A352" s="475"/>
      <c r="B352" s="484"/>
      <c r="C352" s="475"/>
      <c r="D352" s="475"/>
      <c r="E352" s="475"/>
      <c r="F352" s="475"/>
      <c r="G352" s="475"/>
      <c r="H352" s="475"/>
      <c r="I352" s="475"/>
      <c r="J352" s="475"/>
    </row>
    <row r="353" spans="1:19">
      <c r="A353" s="475"/>
      <c r="B353" s="484"/>
      <c r="C353" s="475"/>
      <c r="D353" s="475"/>
      <c r="E353" s="475"/>
      <c r="F353" s="475"/>
      <c r="G353" s="475"/>
      <c r="H353" s="475"/>
      <c r="I353" s="475"/>
      <c r="J353" s="475"/>
    </row>
    <row r="354" spans="1:19">
      <c r="A354" s="475"/>
      <c r="B354" s="484"/>
      <c r="C354" s="475"/>
      <c r="D354" s="475"/>
      <c r="E354" s="475"/>
      <c r="F354" s="475"/>
      <c r="G354" s="475"/>
      <c r="H354" s="475"/>
      <c r="I354" s="475"/>
      <c r="J354" s="475"/>
    </row>
    <row r="355" spans="1:19">
      <c r="A355" s="475"/>
      <c r="B355" s="484"/>
      <c r="C355" s="475"/>
      <c r="D355" s="475"/>
      <c r="E355" s="475"/>
      <c r="F355" s="475"/>
      <c r="G355" s="475"/>
      <c r="H355" s="475"/>
      <c r="I355" s="475"/>
      <c r="J355" s="475"/>
    </row>
    <row r="356" spans="1:19">
      <c r="A356" s="475"/>
      <c r="B356" s="484"/>
      <c r="C356" s="475"/>
      <c r="D356" s="475"/>
      <c r="E356" s="475"/>
      <c r="F356" s="475"/>
      <c r="G356" s="475"/>
      <c r="H356" s="475"/>
      <c r="I356" s="475"/>
      <c r="J356" s="475"/>
    </row>
    <row r="357" spans="1:19" ht="27" customHeight="1">
      <c r="A357" s="500"/>
      <c r="B357" s="501">
        <v>95544</v>
      </c>
      <c r="C357" s="501" t="s">
        <v>18</v>
      </c>
      <c r="D357" s="502" t="s">
        <v>494</v>
      </c>
      <c r="E357" s="503" t="s">
        <v>31</v>
      </c>
      <c r="F357" s="503"/>
      <c r="G357" s="504" t="s">
        <v>604</v>
      </c>
      <c r="H357" s="505">
        <v>42.53</v>
      </c>
      <c r="I357" s="500"/>
      <c r="J357" s="500"/>
    </row>
    <row r="358" spans="1:19" ht="27.6">
      <c r="A358" s="475"/>
      <c r="B358" s="483"/>
      <c r="C358" s="428" t="s">
        <v>821</v>
      </c>
      <c r="D358" s="428" t="s">
        <v>821</v>
      </c>
      <c r="E358" s="428" t="s">
        <v>821</v>
      </c>
      <c r="F358" s="428" t="s">
        <v>821</v>
      </c>
      <c r="G358" s="428" t="s">
        <v>821</v>
      </c>
      <c r="H358" s="428" t="s">
        <v>821</v>
      </c>
      <c r="I358" s="428" t="s">
        <v>2614</v>
      </c>
      <c r="J358" s="428" t="s">
        <v>2615</v>
      </c>
      <c r="K358" s="428" t="s">
        <v>2616</v>
      </c>
      <c r="L358" s="428" t="s">
        <v>2617</v>
      </c>
      <c r="M358" s="428" t="s">
        <v>942</v>
      </c>
      <c r="N358" s="428" t="s">
        <v>943</v>
      </c>
      <c r="O358" s="428" t="s">
        <v>942</v>
      </c>
      <c r="P358" s="428" t="s">
        <v>943</v>
      </c>
      <c r="Q358" s="428" t="s">
        <v>942</v>
      </c>
      <c r="R358" s="428" t="s">
        <v>943</v>
      </c>
      <c r="S358" s="431">
        <v>0</v>
      </c>
    </row>
    <row r="359" spans="1:19" ht="27.6">
      <c r="A359" s="475"/>
      <c r="B359" s="483"/>
      <c r="C359" s="428" t="s">
        <v>2618</v>
      </c>
      <c r="D359" s="428" t="s">
        <v>2619</v>
      </c>
      <c r="E359" s="428" t="s">
        <v>775</v>
      </c>
      <c r="F359" s="428" t="s">
        <v>1061</v>
      </c>
      <c r="G359" s="428" t="s">
        <v>2620</v>
      </c>
      <c r="H359" s="428" t="s">
        <v>2620</v>
      </c>
      <c r="I359" s="428" t="s">
        <v>821</v>
      </c>
      <c r="J359" s="428" t="s">
        <v>821</v>
      </c>
      <c r="K359" s="428" t="s">
        <v>821</v>
      </c>
      <c r="L359" s="428" t="s">
        <v>821</v>
      </c>
      <c r="M359" s="428" t="s">
        <v>821</v>
      </c>
      <c r="N359" s="428" t="s">
        <v>821</v>
      </c>
      <c r="O359" s="428" t="s">
        <v>821</v>
      </c>
      <c r="P359" s="428" t="s">
        <v>821</v>
      </c>
      <c r="Q359" s="428" t="s">
        <v>821</v>
      </c>
      <c r="R359" s="428" t="s">
        <v>821</v>
      </c>
      <c r="S359" s="431"/>
    </row>
    <row r="360" spans="1:19" ht="27.6">
      <c r="A360" s="475"/>
      <c r="B360" s="483"/>
      <c r="C360" s="428" t="s">
        <v>993</v>
      </c>
      <c r="D360" s="428" t="s">
        <v>773</v>
      </c>
      <c r="E360" s="428" t="s">
        <v>619</v>
      </c>
      <c r="F360" s="428" t="s">
        <v>2621</v>
      </c>
      <c r="G360" s="428" t="s">
        <v>995</v>
      </c>
      <c r="H360" s="428" t="s">
        <v>2622</v>
      </c>
      <c r="I360" s="428" t="s">
        <v>821</v>
      </c>
      <c r="J360" s="428" t="s">
        <v>821</v>
      </c>
      <c r="K360" s="428" t="s">
        <v>821</v>
      </c>
      <c r="L360" s="428" t="s">
        <v>821</v>
      </c>
      <c r="M360" s="428" t="s">
        <v>821</v>
      </c>
      <c r="N360" s="428" t="s">
        <v>821</v>
      </c>
      <c r="O360" s="428" t="s">
        <v>821</v>
      </c>
      <c r="P360" s="428" t="s">
        <v>821</v>
      </c>
      <c r="Q360" s="428" t="s">
        <v>821</v>
      </c>
      <c r="R360" s="428" t="s">
        <v>821</v>
      </c>
      <c r="S360" s="431"/>
    </row>
    <row r="361" spans="1:19" ht="27.6">
      <c r="A361" s="475"/>
      <c r="B361" s="483"/>
      <c r="C361" s="428" t="s">
        <v>740</v>
      </c>
      <c r="D361" s="428" t="s">
        <v>620</v>
      </c>
      <c r="E361" s="428" t="s">
        <v>619</v>
      </c>
      <c r="F361" s="428" t="s">
        <v>2623</v>
      </c>
      <c r="G361" s="428" t="s">
        <v>915</v>
      </c>
      <c r="H361" s="428" t="s">
        <v>2624</v>
      </c>
      <c r="I361" s="428" t="s">
        <v>821</v>
      </c>
      <c r="J361" s="428" t="s">
        <v>821</v>
      </c>
      <c r="K361" s="428" t="s">
        <v>821</v>
      </c>
      <c r="L361" s="428" t="s">
        <v>821</v>
      </c>
      <c r="M361" s="428" t="s">
        <v>821</v>
      </c>
      <c r="N361" s="428" t="s">
        <v>821</v>
      </c>
      <c r="O361" s="428" t="s">
        <v>821</v>
      </c>
      <c r="P361" s="428" t="s">
        <v>821</v>
      </c>
      <c r="Q361" s="428" t="s">
        <v>821</v>
      </c>
      <c r="R361" s="428" t="s">
        <v>821</v>
      </c>
      <c r="S361" s="431"/>
    </row>
    <row r="362" spans="1:19">
      <c r="A362" s="475"/>
      <c r="B362" s="483"/>
      <c r="C362" s="475"/>
      <c r="D362" s="475"/>
      <c r="E362" s="475"/>
      <c r="F362" s="475"/>
      <c r="G362" s="475"/>
      <c r="H362" s="475"/>
      <c r="I362" s="475"/>
      <c r="J362" s="475"/>
    </row>
    <row r="363" spans="1:19">
      <c r="A363" s="475"/>
      <c r="B363" s="483"/>
      <c r="C363" s="475"/>
      <c r="D363" s="475"/>
      <c r="E363" s="475"/>
      <c r="F363" s="475"/>
      <c r="G363" s="475"/>
      <c r="H363" s="475"/>
      <c r="I363" s="475"/>
      <c r="J363" s="475"/>
    </row>
    <row r="364" spans="1:19">
      <c r="A364" s="475"/>
      <c r="B364" s="483"/>
      <c r="C364" s="475"/>
      <c r="D364" s="475"/>
      <c r="E364" s="475"/>
      <c r="F364" s="475"/>
      <c r="G364" s="475"/>
      <c r="H364" s="475"/>
      <c r="I364" s="475"/>
      <c r="J364" s="475"/>
    </row>
    <row r="365" spans="1:19">
      <c r="A365" s="475"/>
      <c r="B365" s="483"/>
      <c r="C365" s="475"/>
      <c r="D365" s="475"/>
      <c r="E365" s="475"/>
      <c r="F365" s="475"/>
      <c r="G365" s="475"/>
      <c r="H365" s="475"/>
      <c r="I365" s="475"/>
      <c r="J365" s="475"/>
    </row>
    <row r="366" spans="1:19">
      <c r="A366" s="475"/>
      <c r="B366" s="483"/>
      <c r="C366" s="475"/>
      <c r="D366" s="475"/>
      <c r="E366" s="475"/>
      <c r="F366" s="475"/>
      <c r="G366" s="475"/>
      <c r="H366" s="475"/>
      <c r="I366" s="475"/>
      <c r="J366" s="475"/>
    </row>
    <row r="367" spans="1:19">
      <c r="A367" s="475"/>
      <c r="B367" s="483"/>
      <c r="C367" s="475"/>
      <c r="D367" s="475"/>
      <c r="E367" s="475"/>
      <c r="F367" s="475"/>
      <c r="G367" s="475"/>
      <c r="H367" s="475"/>
      <c r="I367" s="475"/>
      <c r="J367" s="475"/>
    </row>
    <row r="368" spans="1:19">
      <c r="A368" s="475"/>
      <c r="B368" s="483"/>
      <c r="C368" s="475"/>
      <c r="D368" s="475"/>
      <c r="E368" s="475"/>
      <c r="F368" s="475"/>
      <c r="G368" s="475"/>
      <c r="H368" s="475"/>
      <c r="I368" s="475"/>
      <c r="J368" s="475"/>
    </row>
    <row r="369" spans="1:25" ht="28.2">
      <c r="A369" s="500"/>
      <c r="B369" s="501">
        <v>95545</v>
      </c>
      <c r="C369" s="501" t="s">
        <v>18</v>
      </c>
      <c r="D369" s="502" t="s">
        <v>496</v>
      </c>
      <c r="E369" s="503" t="s">
        <v>31</v>
      </c>
      <c r="F369" s="503"/>
      <c r="G369" s="504" t="s">
        <v>604</v>
      </c>
      <c r="H369" s="505">
        <v>41.66</v>
      </c>
      <c r="I369" s="500"/>
      <c r="J369" s="500"/>
    </row>
    <row r="370" spans="1:25" ht="27.6">
      <c r="A370" s="475"/>
      <c r="B370" s="483"/>
      <c r="C370" s="428" t="s">
        <v>2837</v>
      </c>
      <c r="D370" s="428" t="s">
        <v>496</v>
      </c>
      <c r="E370" s="428" t="s">
        <v>775</v>
      </c>
      <c r="F370" s="428" t="s">
        <v>938</v>
      </c>
      <c r="G370" s="428" t="s">
        <v>2838</v>
      </c>
      <c r="H370" s="428" t="s">
        <v>821</v>
      </c>
      <c r="I370" s="428" t="s">
        <v>821</v>
      </c>
      <c r="J370" s="428" t="s">
        <v>821</v>
      </c>
      <c r="K370" s="428" t="s">
        <v>821</v>
      </c>
      <c r="L370" s="428" t="s">
        <v>821</v>
      </c>
      <c r="M370" s="428" t="s">
        <v>821</v>
      </c>
      <c r="N370" s="428" t="s">
        <v>821</v>
      </c>
      <c r="O370" s="428" t="s">
        <v>2614</v>
      </c>
      <c r="P370" s="428" t="s">
        <v>2839</v>
      </c>
      <c r="Q370" s="428" t="s">
        <v>2840</v>
      </c>
      <c r="R370" s="428" t="s">
        <v>2841</v>
      </c>
      <c r="S370" s="428" t="s">
        <v>942</v>
      </c>
      <c r="T370" s="428" t="s">
        <v>943</v>
      </c>
      <c r="U370" s="428" t="s">
        <v>942</v>
      </c>
      <c r="V370" s="428" t="s">
        <v>943</v>
      </c>
      <c r="W370" s="428" t="s">
        <v>942</v>
      </c>
      <c r="X370" s="428" t="s">
        <v>943</v>
      </c>
      <c r="Y370" s="431">
        <v>0</v>
      </c>
    </row>
    <row r="371" spans="1:25" ht="82.8">
      <c r="A371" s="475"/>
      <c r="B371" s="483"/>
      <c r="C371" s="428" t="s">
        <v>2837</v>
      </c>
      <c r="D371" s="428" t="s">
        <v>496</v>
      </c>
      <c r="E371" s="428" t="s">
        <v>775</v>
      </c>
      <c r="F371" s="428" t="s">
        <v>938</v>
      </c>
      <c r="G371" s="428" t="s">
        <v>2838</v>
      </c>
      <c r="H371" s="428" t="s">
        <v>1326</v>
      </c>
      <c r="I371" s="428" t="s">
        <v>2842</v>
      </c>
      <c r="J371" s="428" t="s">
        <v>2843</v>
      </c>
      <c r="K371" s="428" t="s">
        <v>775</v>
      </c>
      <c r="L371" s="428" t="s">
        <v>1061</v>
      </c>
      <c r="M371" s="428" t="s">
        <v>2844</v>
      </c>
      <c r="N371" s="428" t="s">
        <v>2844</v>
      </c>
      <c r="O371" s="428" t="s">
        <v>821</v>
      </c>
      <c r="P371" s="428" t="s">
        <v>821</v>
      </c>
      <c r="Q371" s="428" t="s">
        <v>821</v>
      </c>
      <c r="R371" s="428" t="s">
        <v>821</v>
      </c>
      <c r="S371" s="428" t="s">
        <v>821</v>
      </c>
      <c r="T371" s="428" t="s">
        <v>821</v>
      </c>
      <c r="U371" s="428" t="s">
        <v>821</v>
      </c>
      <c r="V371" s="428" t="s">
        <v>821</v>
      </c>
      <c r="W371" s="428" t="s">
        <v>821</v>
      </c>
      <c r="X371" s="428" t="s">
        <v>821</v>
      </c>
      <c r="Y371" s="431"/>
    </row>
    <row r="372" spans="1:25" ht="138">
      <c r="A372" s="475"/>
      <c r="B372" s="483"/>
      <c r="C372" s="428" t="s">
        <v>2837</v>
      </c>
      <c r="D372" s="428" t="s">
        <v>496</v>
      </c>
      <c r="E372" s="428" t="s">
        <v>775</v>
      </c>
      <c r="F372" s="428" t="s">
        <v>938</v>
      </c>
      <c r="G372" s="428" t="s">
        <v>2838</v>
      </c>
      <c r="H372" s="428" t="s">
        <v>1333</v>
      </c>
      <c r="I372" s="428" t="s">
        <v>993</v>
      </c>
      <c r="J372" s="428" t="s">
        <v>773</v>
      </c>
      <c r="K372" s="428" t="s">
        <v>619</v>
      </c>
      <c r="L372" s="428" t="s">
        <v>2621</v>
      </c>
      <c r="M372" s="428" t="s">
        <v>995</v>
      </c>
      <c r="N372" s="428" t="s">
        <v>2622</v>
      </c>
      <c r="O372" s="428" t="s">
        <v>821</v>
      </c>
      <c r="P372" s="428" t="s">
        <v>821</v>
      </c>
      <c r="Q372" s="428" t="s">
        <v>821</v>
      </c>
      <c r="R372" s="428" t="s">
        <v>821</v>
      </c>
      <c r="S372" s="428" t="s">
        <v>821</v>
      </c>
      <c r="T372" s="428" t="s">
        <v>821</v>
      </c>
      <c r="U372" s="428" t="s">
        <v>821</v>
      </c>
      <c r="V372" s="428" t="s">
        <v>821</v>
      </c>
      <c r="W372" s="428" t="s">
        <v>821</v>
      </c>
      <c r="X372" s="428" t="s">
        <v>821</v>
      </c>
      <c r="Y372" s="431"/>
    </row>
    <row r="373" spans="1:25" ht="82.8">
      <c r="A373" s="475"/>
      <c r="B373" s="483"/>
      <c r="C373" s="428" t="s">
        <v>2837</v>
      </c>
      <c r="D373" s="428" t="s">
        <v>496</v>
      </c>
      <c r="E373" s="428" t="s">
        <v>775</v>
      </c>
      <c r="F373" s="428" t="s">
        <v>938</v>
      </c>
      <c r="G373" s="428" t="s">
        <v>2838</v>
      </c>
      <c r="H373" s="428" t="s">
        <v>1333</v>
      </c>
      <c r="I373" s="428" t="s">
        <v>740</v>
      </c>
      <c r="J373" s="428" t="s">
        <v>620</v>
      </c>
      <c r="K373" s="428" t="s">
        <v>619</v>
      </c>
      <c r="L373" s="428" t="s">
        <v>2623</v>
      </c>
      <c r="M373" s="428" t="s">
        <v>915</v>
      </c>
      <c r="N373" s="428" t="s">
        <v>2624</v>
      </c>
      <c r="O373" s="428" t="s">
        <v>821</v>
      </c>
      <c r="P373" s="428" t="s">
        <v>821</v>
      </c>
      <c r="Q373" s="428" t="s">
        <v>821</v>
      </c>
      <c r="R373" s="428" t="s">
        <v>821</v>
      </c>
      <c r="S373" s="428" t="s">
        <v>821</v>
      </c>
      <c r="T373" s="428" t="s">
        <v>821</v>
      </c>
      <c r="U373" s="428" t="s">
        <v>821</v>
      </c>
      <c r="V373" s="428" t="s">
        <v>821</v>
      </c>
      <c r="W373" s="428" t="s">
        <v>821</v>
      </c>
      <c r="X373" s="428" t="s">
        <v>821</v>
      </c>
      <c r="Y373" s="431"/>
    </row>
    <row r="374" spans="1:25">
      <c r="A374" s="475"/>
      <c r="B374" s="483"/>
      <c r="C374" s="475"/>
      <c r="D374" s="475"/>
      <c r="E374" s="475"/>
      <c r="F374" s="475"/>
      <c r="G374" s="475"/>
      <c r="H374" s="475"/>
      <c r="I374" s="475"/>
      <c r="J374" s="475"/>
    </row>
    <row r="375" spans="1:25">
      <c r="A375" s="475"/>
      <c r="B375" s="483"/>
      <c r="C375" s="475"/>
      <c r="D375" s="475"/>
      <c r="E375" s="475"/>
      <c r="F375" s="475"/>
      <c r="G375" s="475"/>
      <c r="H375" s="475"/>
      <c r="I375" s="475"/>
      <c r="J375" s="475"/>
    </row>
    <row r="376" spans="1:25">
      <c r="A376" s="475"/>
      <c r="B376" s="483"/>
      <c r="C376" s="475"/>
      <c r="D376" s="475"/>
      <c r="E376" s="475"/>
      <c r="F376" s="475"/>
      <c r="G376" s="475"/>
      <c r="H376" s="475"/>
      <c r="I376" s="475"/>
      <c r="J376" s="475"/>
    </row>
    <row r="377" spans="1:25">
      <c r="A377" s="475"/>
      <c r="B377" s="483"/>
      <c r="C377" s="475"/>
      <c r="D377" s="475"/>
      <c r="E377" s="475"/>
      <c r="F377" s="475"/>
      <c r="G377" s="475"/>
      <c r="H377" s="475"/>
      <c r="I377" s="475"/>
      <c r="J377" s="475"/>
    </row>
    <row r="378" spans="1:25">
      <c r="A378" s="475"/>
      <c r="B378" s="483"/>
      <c r="C378" s="475"/>
      <c r="D378" s="475"/>
      <c r="E378" s="475"/>
      <c r="F378" s="475"/>
      <c r="G378" s="475"/>
      <c r="H378" s="475"/>
      <c r="I378" s="475"/>
      <c r="J378" s="475"/>
    </row>
    <row r="379" spans="1:25">
      <c r="A379" s="475"/>
      <c r="B379" s="483"/>
      <c r="C379" s="475"/>
      <c r="D379" s="475"/>
      <c r="E379" s="475"/>
      <c r="F379" s="475"/>
      <c r="G379" s="475"/>
      <c r="H379" s="475"/>
      <c r="I379" s="475"/>
      <c r="J379" s="475"/>
    </row>
    <row r="380" spans="1:25">
      <c r="A380" s="475"/>
      <c r="B380" s="483"/>
      <c r="C380" s="475"/>
      <c r="D380" s="475"/>
      <c r="E380" s="475"/>
      <c r="F380" s="475"/>
      <c r="G380" s="475"/>
      <c r="H380" s="475"/>
      <c r="I380" s="475"/>
      <c r="J380" s="475"/>
    </row>
    <row r="381" spans="1:25" ht="42">
      <c r="A381" s="500"/>
      <c r="B381" s="501">
        <v>99253</v>
      </c>
      <c r="C381" s="501" t="s">
        <v>18</v>
      </c>
      <c r="D381" s="502" t="s">
        <v>498</v>
      </c>
      <c r="E381" s="503" t="s">
        <v>31</v>
      </c>
      <c r="F381" s="503"/>
      <c r="G381" s="504" t="s">
        <v>604</v>
      </c>
      <c r="H381" s="505">
        <v>522.72</v>
      </c>
      <c r="I381" s="500"/>
      <c r="J381" s="500"/>
    </row>
    <row r="382" spans="1:25" ht="27.6">
      <c r="A382" s="475"/>
      <c r="B382" s="483"/>
      <c r="C382" s="428" t="s">
        <v>821</v>
      </c>
      <c r="D382" s="428" t="s">
        <v>821</v>
      </c>
      <c r="E382" s="428" t="s">
        <v>821</v>
      </c>
      <c r="F382" s="428" t="s">
        <v>821</v>
      </c>
      <c r="G382" s="428" t="s">
        <v>821</v>
      </c>
      <c r="H382" s="428" t="s">
        <v>821</v>
      </c>
      <c r="I382" s="428" t="s">
        <v>2845</v>
      </c>
      <c r="J382" s="428" t="s">
        <v>2846</v>
      </c>
      <c r="K382" s="428" t="s">
        <v>2847</v>
      </c>
      <c r="L382" s="428" t="s">
        <v>2848</v>
      </c>
      <c r="M382" s="428" t="s">
        <v>2653</v>
      </c>
      <c r="N382" s="428" t="s">
        <v>2849</v>
      </c>
      <c r="O382" s="428" t="s">
        <v>942</v>
      </c>
      <c r="P382" s="428" t="s">
        <v>943</v>
      </c>
      <c r="Q382" s="428" t="s">
        <v>2850</v>
      </c>
      <c r="R382" s="428" t="s">
        <v>2851</v>
      </c>
      <c r="S382" s="431">
        <v>4.4299999999999999E-3</v>
      </c>
    </row>
    <row r="383" spans="1:25" ht="27.6">
      <c r="A383" s="475"/>
      <c r="B383" s="483"/>
      <c r="C383" s="428" t="s">
        <v>1069</v>
      </c>
      <c r="D383" s="428" t="s">
        <v>1070</v>
      </c>
      <c r="E383" s="428" t="s">
        <v>1071</v>
      </c>
      <c r="F383" s="428" t="s">
        <v>2852</v>
      </c>
      <c r="G383" s="428" t="s">
        <v>1073</v>
      </c>
      <c r="H383" s="428" t="s">
        <v>1437</v>
      </c>
      <c r="I383" s="428" t="s">
        <v>821</v>
      </c>
      <c r="J383" s="428" t="s">
        <v>821</v>
      </c>
      <c r="K383" s="428" t="s">
        <v>821</v>
      </c>
      <c r="L383" s="428" t="s">
        <v>821</v>
      </c>
      <c r="M383" s="428" t="s">
        <v>821</v>
      </c>
      <c r="N383" s="428" t="s">
        <v>821</v>
      </c>
      <c r="O383" s="428" t="s">
        <v>821</v>
      </c>
      <c r="P383" s="428" t="s">
        <v>821</v>
      </c>
      <c r="Q383" s="428" t="s">
        <v>821</v>
      </c>
      <c r="R383" s="428" t="s">
        <v>821</v>
      </c>
      <c r="S383" s="431"/>
    </row>
    <row r="384" spans="1:25" ht="27.6">
      <c r="A384" s="475"/>
      <c r="B384" s="483"/>
      <c r="C384" s="428" t="s">
        <v>1075</v>
      </c>
      <c r="D384" s="428" t="s">
        <v>778</v>
      </c>
      <c r="E384" s="428" t="s">
        <v>781</v>
      </c>
      <c r="F384" s="428" t="s">
        <v>2853</v>
      </c>
      <c r="G384" s="428" t="s">
        <v>1077</v>
      </c>
      <c r="H384" s="428" t="s">
        <v>2211</v>
      </c>
      <c r="I384" s="428" t="s">
        <v>821</v>
      </c>
      <c r="J384" s="428" t="s">
        <v>821</v>
      </c>
      <c r="K384" s="428" t="s">
        <v>821</v>
      </c>
      <c r="L384" s="428" t="s">
        <v>821</v>
      </c>
      <c r="M384" s="428" t="s">
        <v>821</v>
      </c>
      <c r="N384" s="428" t="s">
        <v>821</v>
      </c>
      <c r="O384" s="428" t="s">
        <v>821</v>
      </c>
      <c r="P384" s="428" t="s">
        <v>821</v>
      </c>
      <c r="Q384" s="428" t="s">
        <v>821</v>
      </c>
      <c r="R384" s="428" t="s">
        <v>821</v>
      </c>
      <c r="S384" s="431"/>
    </row>
    <row r="385" spans="1:19" ht="27.6">
      <c r="A385" s="475"/>
      <c r="B385" s="483"/>
      <c r="C385" s="428" t="s">
        <v>1078</v>
      </c>
      <c r="D385" s="428" t="s">
        <v>1079</v>
      </c>
      <c r="E385" s="428" t="s">
        <v>781</v>
      </c>
      <c r="F385" s="428" t="s">
        <v>2854</v>
      </c>
      <c r="G385" s="428" t="s">
        <v>1081</v>
      </c>
      <c r="H385" s="428" t="s">
        <v>2378</v>
      </c>
      <c r="I385" s="428" t="s">
        <v>821</v>
      </c>
      <c r="J385" s="428" t="s">
        <v>821</v>
      </c>
      <c r="K385" s="428" t="s">
        <v>821</v>
      </c>
      <c r="L385" s="428" t="s">
        <v>821</v>
      </c>
      <c r="M385" s="428" t="s">
        <v>821</v>
      </c>
      <c r="N385" s="428" t="s">
        <v>821</v>
      </c>
      <c r="O385" s="428" t="s">
        <v>821</v>
      </c>
      <c r="P385" s="428" t="s">
        <v>821</v>
      </c>
      <c r="Q385" s="428" t="s">
        <v>821</v>
      </c>
      <c r="R385" s="428" t="s">
        <v>821</v>
      </c>
      <c r="S385" s="431"/>
    </row>
    <row r="386" spans="1:19" ht="27.6">
      <c r="A386" s="475"/>
      <c r="B386" s="483"/>
      <c r="C386" s="428" t="s">
        <v>2855</v>
      </c>
      <c r="D386" s="428" t="s">
        <v>2856</v>
      </c>
      <c r="E386" s="428" t="s">
        <v>623</v>
      </c>
      <c r="F386" s="428" t="s">
        <v>2857</v>
      </c>
      <c r="G386" s="428" t="s">
        <v>1085</v>
      </c>
      <c r="H386" s="428" t="s">
        <v>2536</v>
      </c>
      <c r="I386" s="428" t="s">
        <v>821</v>
      </c>
      <c r="J386" s="428" t="s">
        <v>821</v>
      </c>
      <c r="K386" s="428" t="s">
        <v>821</v>
      </c>
      <c r="L386" s="428" t="s">
        <v>821</v>
      </c>
      <c r="M386" s="428" t="s">
        <v>821</v>
      </c>
      <c r="N386" s="428" t="s">
        <v>821</v>
      </c>
      <c r="O386" s="428" t="s">
        <v>821</v>
      </c>
      <c r="P386" s="428" t="s">
        <v>821</v>
      </c>
      <c r="Q386" s="428" t="s">
        <v>821</v>
      </c>
      <c r="R386" s="428" t="s">
        <v>821</v>
      </c>
      <c r="S386" s="431"/>
    </row>
    <row r="387" spans="1:19" ht="69">
      <c r="A387" s="475"/>
      <c r="B387" s="483"/>
      <c r="C387" s="428" t="s">
        <v>2253</v>
      </c>
      <c r="D387" s="428" t="s">
        <v>2254</v>
      </c>
      <c r="E387" s="428" t="s">
        <v>1105</v>
      </c>
      <c r="F387" s="428" t="s">
        <v>2858</v>
      </c>
      <c r="G387" s="428" t="s">
        <v>2256</v>
      </c>
      <c r="H387" s="428" t="s">
        <v>1951</v>
      </c>
      <c r="I387" s="428" t="s">
        <v>821</v>
      </c>
      <c r="J387" s="428" t="s">
        <v>821</v>
      </c>
      <c r="K387" s="428" t="s">
        <v>821</v>
      </c>
      <c r="L387" s="428" t="s">
        <v>821</v>
      </c>
      <c r="M387" s="428" t="s">
        <v>821</v>
      </c>
      <c r="N387" s="428" t="s">
        <v>821</v>
      </c>
      <c r="O387" s="428" t="s">
        <v>821</v>
      </c>
      <c r="P387" s="428" t="s">
        <v>821</v>
      </c>
      <c r="Q387" s="428" t="s">
        <v>821</v>
      </c>
      <c r="R387" s="428" t="s">
        <v>821</v>
      </c>
      <c r="S387" s="431"/>
    </row>
    <row r="388" spans="1:19" ht="69">
      <c r="A388" s="475"/>
      <c r="B388" s="483"/>
      <c r="C388" s="428" t="s">
        <v>2258</v>
      </c>
      <c r="D388" s="428" t="s">
        <v>2259</v>
      </c>
      <c r="E388" s="428" t="s">
        <v>1109</v>
      </c>
      <c r="F388" s="428" t="s">
        <v>2859</v>
      </c>
      <c r="G388" s="428" t="s">
        <v>2261</v>
      </c>
      <c r="H388" s="428" t="s">
        <v>2860</v>
      </c>
      <c r="I388" s="428" t="s">
        <v>821</v>
      </c>
      <c r="J388" s="428" t="s">
        <v>821</v>
      </c>
      <c r="K388" s="428" t="s">
        <v>821</v>
      </c>
      <c r="L388" s="428" t="s">
        <v>821</v>
      </c>
      <c r="M388" s="428" t="s">
        <v>821</v>
      </c>
      <c r="N388" s="428" t="s">
        <v>821</v>
      </c>
      <c r="O388" s="428" t="s">
        <v>821</v>
      </c>
      <c r="P388" s="428" t="s">
        <v>821</v>
      </c>
      <c r="Q388" s="428" t="s">
        <v>821</v>
      </c>
      <c r="R388" s="428" t="s">
        <v>821</v>
      </c>
      <c r="S388" s="431"/>
    </row>
    <row r="389" spans="1:19" ht="27.6">
      <c r="A389" s="475"/>
      <c r="B389" s="483"/>
      <c r="C389" s="428" t="s">
        <v>1389</v>
      </c>
      <c r="D389" s="428" t="s">
        <v>1390</v>
      </c>
      <c r="E389" s="428" t="s">
        <v>781</v>
      </c>
      <c r="F389" s="428" t="s">
        <v>2861</v>
      </c>
      <c r="G389" s="428" t="s">
        <v>1392</v>
      </c>
      <c r="H389" s="428" t="s">
        <v>2862</v>
      </c>
      <c r="I389" s="428" t="s">
        <v>821</v>
      </c>
      <c r="J389" s="428" t="s">
        <v>821</v>
      </c>
      <c r="K389" s="428" t="s">
        <v>821</v>
      </c>
      <c r="L389" s="428" t="s">
        <v>821</v>
      </c>
      <c r="M389" s="428" t="s">
        <v>821</v>
      </c>
      <c r="N389" s="428" t="s">
        <v>821</v>
      </c>
      <c r="O389" s="428" t="s">
        <v>821</v>
      </c>
      <c r="P389" s="428" t="s">
        <v>821</v>
      </c>
      <c r="Q389" s="428" t="s">
        <v>821</v>
      </c>
      <c r="R389" s="428" t="s">
        <v>821</v>
      </c>
      <c r="S389" s="431"/>
    </row>
    <row r="390" spans="1:19" ht="27.6">
      <c r="A390" s="475"/>
      <c r="B390" s="483"/>
      <c r="C390" s="428" t="s">
        <v>2863</v>
      </c>
      <c r="D390" s="428" t="s">
        <v>2864</v>
      </c>
      <c r="E390" s="428" t="s">
        <v>775</v>
      </c>
      <c r="F390" s="428" t="s">
        <v>2865</v>
      </c>
      <c r="G390" s="428" t="s">
        <v>2804</v>
      </c>
      <c r="H390" s="428" t="s">
        <v>2866</v>
      </c>
      <c r="I390" s="428" t="s">
        <v>821</v>
      </c>
      <c r="J390" s="428" t="s">
        <v>821</v>
      </c>
      <c r="K390" s="428" t="s">
        <v>821</v>
      </c>
      <c r="L390" s="428" t="s">
        <v>821</v>
      </c>
      <c r="M390" s="428" t="s">
        <v>821</v>
      </c>
      <c r="N390" s="428" t="s">
        <v>821</v>
      </c>
      <c r="O390" s="428" t="s">
        <v>821</v>
      </c>
      <c r="P390" s="428" t="s">
        <v>821</v>
      </c>
      <c r="Q390" s="428" t="s">
        <v>821</v>
      </c>
      <c r="R390" s="428" t="s">
        <v>821</v>
      </c>
      <c r="S390" s="431"/>
    </row>
    <row r="391" spans="1:19" ht="41.4">
      <c r="A391" s="475"/>
      <c r="B391" s="483"/>
      <c r="C391" s="428" t="s">
        <v>2867</v>
      </c>
      <c r="D391" s="428" t="s">
        <v>2868</v>
      </c>
      <c r="E391" s="428" t="s">
        <v>1017</v>
      </c>
      <c r="F391" s="428" t="s">
        <v>2869</v>
      </c>
      <c r="G391" s="428" t="s">
        <v>2870</v>
      </c>
      <c r="H391" s="428" t="s">
        <v>2871</v>
      </c>
      <c r="I391" s="428" t="s">
        <v>821</v>
      </c>
      <c r="J391" s="428" t="s">
        <v>821</v>
      </c>
      <c r="K391" s="428" t="s">
        <v>821</v>
      </c>
      <c r="L391" s="428" t="s">
        <v>821</v>
      </c>
      <c r="M391" s="428" t="s">
        <v>821</v>
      </c>
      <c r="N391" s="428" t="s">
        <v>821</v>
      </c>
      <c r="O391" s="428" t="s">
        <v>821</v>
      </c>
      <c r="P391" s="428" t="s">
        <v>821</v>
      </c>
      <c r="Q391" s="428" t="s">
        <v>821</v>
      </c>
      <c r="R391" s="428" t="s">
        <v>821</v>
      </c>
      <c r="S391" s="431"/>
    </row>
    <row r="392" spans="1:19" ht="27.6">
      <c r="A392" s="475"/>
      <c r="B392" s="483"/>
      <c r="C392" s="428" t="s">
        <v>663</v>
      </c>
      <c r="D392" s="428" t="s">
        <v>636</v>
      </c>
      <c r="E392" s="428" t="s">
        <v>619</v>
      </c>
      <c r="F392" s="428" t="s">
        <v>2872</v>
      </c>
      <c r="G392" s="428" t="s">
        <v>970</v>
      </c>
      <c r="H392" s="428" t="s">
        <v>2873</v>
      </c>
      <c r="I392" s="428" t="s">
        <v>821</v>
      </c>
      <c r="J392" s="428" t="s">
        <v>821</v>
      </c>
      <c r="K392" s="428" t="s">
        <v>821</v>
      </c>
      <c r="L392" s="428" t="s">
        <v>821</v>
      </c>
      <c r="M392" s="428" t="s">
        <v>821</v>
      </c>
      <c r="N392" s="428" t="s">
        <v>821</v>
      </c>
      <c r="O392" s="428" t="s">
        <v>821</v>
      </c>
      <c r="P392" s="428" t="s">
        <v>821</v>
      </c>
      <c r="Q392" s="428" t="s">
        <v>821</v>
      </c>
      <c r="R392" s="428" t="s">
        <v>821</v>
      </c>
      <c r="S392" s="431"/>
    </row>
    <row r="393" spans="1:19" ht="27.6">
      <c r="A393" s="475"/>
      <c r="B393" s="483"/>
      <c r="C393" s="428" t="s">
        <v>740</v>
      </c>
      <c r="D393" s="428" t="s">
        <v>620</v>
      </c>
      <c r="E393" s="428" t="s">
        <v>619</v>
      </c>
      <c r="F393" s="428" t="s">
        <v>2874</v>
      </c>
      <c r="G393" s="428" t="s">
        <v>915</v>
      </c>
      <c r="H393" s="428" t="s">
        <v>2875</v>
      </c>
      <c r="I393" s="428" t="s">
        <v>821</v>
      </c>
      <c r="J393" s="428" t="s">
        <v>821</v>
      </c>
      <c r="K393" s="428" t="s">
        <v>821</v>
      </c>
      <c r="L393" s="428" t="s">
        <v>821</v>
      </c>
      <c r="M393" s="428" t="s">
        <v>821</v>
      </c>
      <c r="N393" s="428" t="s">
        <v>821</v>
      </c>
      <c r="O393" s="428" t="s">
        <v>821</v>
      </c>
      <c r="P393" s="428" t="s">
        <v>821</v>
      </c>
      <c r="Q393" s="428" t="s">
        <v>821</v>
      </c>
      <c r="R393" s="428" t="s">
        <v>821</v>
      </c>
      <c r="S393" s="431"/>
    </row>
    <row r="394" spans="1:19" ht="41.4">
      <c r="A394" s="475"/>
      <c r="B394" s="483"/>
      <c r="C394" s="428" t="s">
        <v>2876</v>
      </c>
      <c r="D394" s="428" t="s">
        <v>2877</v>
      </c>
      <c r="E394" s="428" t="s">
        <v>1017</v>
      </c>
      <c r="F394" s="428" t="s">
        <v>2878</v>
      </c>
      <c r="G394" s="428" t="s">
        <v>2879</v>
      </c>
      <c r="H394" s="428" t="s">
        <v>2880</v>
      </c>
      <c r="I394" s="428" t="s">
        <v>821</v>
      </c>
      <c r="J394" s="428" t="s">
        <v>821</v>
      </c>
      <c r="K394" s="428" t="s">
        <v>821</v>
      </c>
      <c r="L394" s="428" t="s">
        <v>821</v>
      </c>
      <c r="M394" s="428" t="s">
        <v>821</v>
      </c>
      <c r="N394" s="428" t="s">
        <v>821</v>
      </c>
      <c r="O394" s="428" t="s">
        <v>821</v>
      </c>
      <c r="P394" s="428" t="s">
        <v>821</v>
      </c>
      <c r="Q394" s="428" t="s">
        <v>821</v>
      </c>
      <c r="R394" s="428" t="s">
        <v>821</v>
      </c>
      <c r="S394" s="431"/>
    </row>
    <row r="395" spans="1:19" ht="41.4">
      <c r="A395" s="475"/>
      <c r="B395" s="483"/>
      <c r="C395" s="428" t="s">
        <v>1457</v>
      </c>
      <c r="D395" s="428" t="s">
        <v>1458</v>
      </c>
      <c r="E395" s="428" t="s">
        <v>1017</v>
      </c>
      <c r="F395" s="428" t="s">
        <v>2881</v>
      </c>
      <c r="G395" s="428" t="s">
        <v>1460</v>
      </c>
      <c r="H395" s="428" t="s">
        <v>2882</v>
      </c>
      <c r="I395" s="428" t="s">
        <v>821</v>
      </c>
      <c r="J395" s="428" t="s">
        <v>821</v>
      </c>
      <c r="K395" s="428" t="s">
        <v>821</v>
      </c>
      <c r="L395" s="428" t="s">
        <v>821</v>
      </c>
      <c r="M395" s="428" t="s">
        <v>821</v>
      </c>
      <c r="N395" s="428" t="s">
        <v>821</v>
      </c>
      <c r="O395" s="428" t="s">
        <v>821</v>
      </c>
      <c r="P395" s="428" t="s">
        <v>821</v>
      </c>
      <c r="Q395" s="428" t="s">
        <v>821</v>
      </c>
      <c r="R395" s="428" t="s">
        <v>821</v>
      </c>
      <c r="S395" s="431"/>
    </row>
    <row r="396" spans="1:19" ht="41.4">
      <c r="A396" s="475"/>
      <c r="B396" s="483"/>
      <c r="C396" s="428" t="s">
        <v>2268</v>
      </c>
      <c r="D396" s="428" t="s">
        <v>2269</v>
      </c>
      <c r="E396" s="428" t="s">
        <v>1017</v>
      </c>
      <c r="F396" s="428" t="s">
        <v>2883</v>
      </c>
      <c r="G396" s="428" t="s">
        <v>2271</v>
      </c>
      <c r="H396" s="428" t="s">
        <v>2884</v>
      </c>
      <c r="I396" s="428" t="s">
        <v>821</v>
      </c>
      <c r="J396" s="428" t="s">
        <v>821</v>
      </c>
      <c r="K396" s="428" t="s">
        <v>821</v>
      </c>
      <c r="L396" s="428" t="s">
        <v>821</v>
      </c>
      <c r="M396" s="428" t="s">
        <v>821</v>
      </c>
      <c r="N396" s="428" t="s">
        <v>821</v>
      </c>
      <c r="O396" s="428" t="s">
        <v>821</v>
      </c>
      <c r="P396" s="428" t="s">
        <v>821</v>
      </c>
      <c r="Q396" s="428" t="s">
        <v>821</v>
      </c>
      <c r="R396" s="428" t="s">
        <v>821</v>
      </c>
      <c r="S396" s="431"/>
    </row>
    <row r="397" spans="1:19" ht="27.6">
      <c r="A397" s="475"/>
      <c r="B397" s="483"/>
      <c r="C397" s="428" t="s">
        <v>2885</v>
      </c>
      <c r="D397" s="428" t="s">
        <v>2886</v>
      </c>
      <c r="E397" s="428" t="s">
        <v>913</v>
      </c>
      <c r="F397" s="428" t="s">
        <v>2887</v>
      </c>
      <c r="G397" s="428" t="s">
        <v>2519</v>
      </c>
      <c r="H397" s="428" t="s">
        <v>2888</v>
      </c>
      <c r="I397" s="428" t="s">
        <v>821</v>
      </c>
      <c r="J397" s="428" t="s">
        <v>821</v>
      </c>
      <c r="K397" s="428" t="s">
        <v>821</v>
      </c>
      <c r="L397" s="428" t="s">
        <v>821</v>
      </c>
      <c r="M397" s="428" t="s">
        <v>821</v>
      </c>
      <c r="N397" s="428" t="s">
        <v>821</v>
      </c>
      <c r="O397" s="428" t="s">
        <v>821</v>
      </c>
      <c r="P397" s="428" t="s">
        <v>821</v>
      </c>
      <c r="Q397" s="428" t="s">
        <v>821</v>
      </c>
      <c r="R397" s="428" t="s">
        <v>821</v>
      </c>
      <c r="S397" s="431"/>
    </row>
    <row r="398" spans="1:19">
      <c r="A398" s="475"/>
      <c r="B398" s="483"/>
      <c r="C398" s="475"/>
      <c r="D398" s="475"/>
      <c r="E398" s="475"/>
      <c r="F398" s="475"/>
      <c r="G398" s="475"/>
      <c r="H398" s="475"/>
      <c r="I398" s="475"/>
      <c r="J398" s="475"/>
    </row>
    <row r="399" spans="1:19" ht="12.6" customHeight="1">
      <c r="A399" s="475"/>
      <c r="B399" s="483"/>
      <c r="C399" s="475"/>
      <c r="D399" s="475"/>
      <c r="E399" s="475"/>
      <c r="F399" s="475"/>
      <c r="G399" s="475"/>
      <c r="H399" s="475"/>
      <c r="I399" s="475"/>
      <c r="J399" s="475"/>
    </row>
    <row r="400" spans="1:19">
      <c r="A400" s="475"/>
      <c r="B400" s="483"/>
      <c r="C400" s="475"/>
      <c r="D400" s="475"/>
      <c r="E400" s="475"/>
      <c r="F400" s="475"/>
      <c r="G400" s="475"/>
      <c r="H400" s="475"/>
      <c r="I400" s="475"/>
      <c r="J400" s="475"/>
    </row>
    <row r="401" spans="1:19">
      <c r="A401" s="475"/>
      <c r="B401" s="483"/>
      <c r="C401" s="475"/>
      <c r="D401" s="475"/>
      <c r="E401" s="475"/>
      <c r="F401" s="475"/>
      <c r="G401" s="475"/>
      <c r="H401" s="475"/>
      <c r="I401" s="475"/>
      <c r="J401" s="475"/>
    </row>
    <row r="402" spans="1:19" ht="28.2">
      <c r="A402" s="500"/>
      <c r="B402" s="501">
        <v>95469</v>
      </c>
      <c r="C402" s="501" t="s">
        <v>18</v>
      </c>
      <c r="D402" s="502" t="s">
        <v>500</v>
      </c>
      <c r="E402" s="503" t="s">
        <v>31</v>
      </c>
      <c r="F402" s="503"/>
      <c r="G402" s="504" t="s">
        <v>604</v>
      </c>
      <c r="H402" s="505">
        <v>280.38</v>
      </c>
      <c r="I402" s="500"/>
      <c r="J402" s="500"/>
    </row>
    <row r="403" spans="1:19" ht="27.6">
      <c r="A403" s="475"/>
      <c r="B403" s="483"/>
      <c r="C403" s="428" t="s">
        <v>821</v>
      </c>
      <c r="D403" s="428" t="s">
        <v>821</v>
      </c>
      <c r="E403" s="428" t="s">
        <v>821</v>
      </c>
      <c r="F403" s="428" t="s">
        <v>821</v>
      </c>
      <c r="G403" s="428" t="s">
        <v>821</v>
      </c>
      <c r="H403" s="428" t="s">
        <v>821</v>
      </c>
      <c r="I403" s="428" t="s">
        <v>2889</v>
      </c>
      <c r="J403" s="428" t="s">
        <v>2890</v>
      </c>
      <c r="K403" s="428" t="s">
        <v>2891</v>
      </c>
      <c r="L403" s="428" t="s">
        <v>2892</v>
      </c>
      <c r="M403" s="428" t="s">
        <v>942</v>
      </c>
      <c r="N403" s="428" t="s">
        <v>943</v>
      </c>
      <c r="O403" s="428" t="s">
        <v>942</v>
      </c>
      <c r="P403" s="428" t="s">
        <v>943</v>
      </c>
      <c r="Q403" s="428" t="s">
        <v>942</v>
      </c>
      <c r="R403" s="428" t="s">
        <v>943</v>
      </c>
      <c r="S403" s="431">
        <v>0.16739999999999999</v>
      </c>
    </row>
    <row r="404" spans="1:19" ht="41.4">
      <c r="A404" s="475"/>
      <c r="B404" s="483"/>
      <c r="C404" s="428" t="s">
        <v>2893</v>
      </c>
      <c r="D404" s="428" t="s">
        <v>2894</v>
      </c>
      <c r="E404" s="428" t="s">
        <v>775</v>
      </c>
      <c r="F404" s="428" t="s">
        <v>1687</v>
      </c>
      <c r="G404" s="428" t="s">
        <v>2895</v>
      </c>
      <c r="H404" s="428" t="s">
        <v>2896</v>
      </c>
      <c r="I404" s="428" t="s">
        <v>821</v>
      </c>
      <c r="J404" s="428" t="s">
        <v>821</v>
      </c>
      <c r="K404" s="428" t="s">
        <v>821</v>
      </c>
      <c r="L404" s="428" t="s">
        <v>821</v>
      </c>
      <c r="M404" s="428" t="s">
        <v>821</v>
      </c>
      <c r="N404" s="428" t="s">
        <v>821</v>
      </c>
      <c r="O404" s="428" t="s">
        <v>821</v>
      </c>
      <c r="P404" s="428" t="s">
        <v>821</v>
      </c>
      <c r="Q404" s="428" t="s">
        <v>821</v>
      </c>
      <c r="R404" s="428" t="s">
        <v>821</v>
      </c>
      <c r="S404" s="431"/>
    </row>
    <row r="405" spans="1:19" ht="27.6">
      <c r="A405" s="475"/>
      <c r="B405" s="483"/>
      <c r="C405" s="428" t="s">
        <v>2897</v>
      </c>
      <c r="D405" s="428" t="s">
        <v>2898</v>
      </c>
      <c r="E405" s="428" t="s">
        <v>775</v>
      </c>
      <c r="F405" s="428" t="s">
        <v>1061</v>
      </c>
      <c r="G405" s="428" t="s">
        <v>2899</v>
      </c>
      <c r="H405" s="428" t="s">
        <v>2899</v>
      </c>
      <c r="I405" s="428" t="s">
        <v>821</v>
      </c>
      <c r="J405" s="428" t="s">
        <v>821</v>
      </c>
      <c r="K405" s="428" t="s">
        <v>821</v>
      </c>
      <c r="L405" s="428" t="s">
        <v>821</v>
      </c>
      <c r="M405" s="428" t="s">
        <v>821</v>
      </c>
      <c r="N405" s="428" t="s">
        <v>821</v>
      </c>
      <c r="O405" s="428" t="s">
        <v>821</v>
      </c>
      <c r="P405" s="428" t="s">
        <v>821</v>
      </c>
      <c r="Q405" s="428" t="s">
        <v>821</v>
      </c>
      <c r="R405" s="428" t="s">
        <v>821</v>
      </c>
      <c r="S405" s="431"/>
    </row>
    <row r="406" spans="1:19" ht="27.6">
      <c r="A406" s="475"/>
      <c r="B406" s="483"/>
      <c r="C406" s="428" t="s">
        <v>2900</v>
      </c>
      <c r="D406" s="428" t="s">
        <v>2901</v>
      </c>
      <c r="E406" s="428" t="s">
        <v>775</v>
      </c>
      <c r="F406" s="428" t="s">
        <v>1061</v>
      </c>
      <c r="G406" s="428" t="s">
        <v>2902</v>
      </c>
      <c r="H406" s="428" t="s">
        <v>2902</v>
      </c>
      <c r="I406" s="428" t="s">
        <v>821</v>
      </c>
      <c r="J406" s="428" t="s">
        <v>821</v>
      </c>
      <c r="K406" s="428" t="s">
        <v>821</v>
      </c>
      <c r="L406" s="428" t="s">
        <v>821</v>
      </c>
      <c r="M406" s="428" t="s">
        <v>821</v>
      </c>
      <c r="N406" s="428" t="s">
        <v>821</v>
      </c>
      <c r="O406" s="428" t="s">
        <v>821</v>
      </c>
      <c r="P406" s="428" t="s">
        <v>821</v>
      </c>
      <c r="Q406" s="428" t="s">
        <v>821</v>
      </c>
      <c r="R406" s="428" t="s">
        <v>821</v>
      </c>
      <c r="S406" s="431"/>
    </row>
    <row r="407" spans="1:19" ht="27.6">
      <c r="A407" s="475"/>
      <c r="B407" s="483"/>
      <c r="C407" s="428" t="s">
        <v>1681</v>
      </c>
      <c r="D407" s="428" t="s">
        <v>776</v>
      </c>
      <c r="E407" s="428" t="s">
        <v>623</v>
      </c>
      <c r="F407" s="428" t="s">
        <v>2903</v>
      </c>
      <c r="G407" s="428" t="s">
        <v>1683</v>
      </c>
      <c r="H407" s="428" t="s">
        <v>2904</v>
      </c>
      <c r="I407" s="428" t="s">
        <v>821</v>
      </c>
      <c r="J407" s="428" t="s">
        <v>821</v>
      </c>
      <c r="K407" s="428" t="s">
        <v>821</v>
      </c>
      <c r="L407" s="428" t="s">
        <v>821</v>
      </c>
      <c r="M407" s="428" t="s">
        <v>821</v>
      </c>
      <c r="N407" s="428" t="s">
        <v>821</v>
      </c>
      <c r="O407" s="428" t="s">
        <v>821</v>
      </c>
      <c r="P407" s="428" t="s">
        <v>821</v>
      </c>
      <c r="Q407" s="428" t="s">
        <v>821</v>
      </c>
      <c r="R407" s="428" t="s">
        <v>821</v>
      </c>
      <c r="S407" s="431"/>
    </row>
    <row r="408" spans="1:19" ht="27.6">
      <c r="A408" s="475"/>
      <c r="B408" s="483"/>
      <c r="C408" s="428" t="s">
        <v>993</v>
      </c>
      <c r="D408" s="428" t="s">
        <v>773</v>
      </c>
      <c r="E408" s="428" t="s">
        <v>619</v>
      </c>
      <c r="F408" s="428" t="s">
        <v>2905</v>
      </c>
      <c r="G408" s="428" t="s">
        <v>995</v>
      </c>
      <c r="H408" s="428" t="s">
        <v>2906</v>
      </c>
      <c r="I408" s="428" t="s">
        <v>821</v>
      </c>
      <c r="J408" s="428" t="s">
        <v>821</v>
      </c>
      <c r="K408" s="428" t="s">
        <v>821</v>
      </c>
      <c r="L408" s="428" t="s">
        <v>821</v>
      </c>
      <c r="M408" s="428" t="s">
        <v>821</v>
      </c>
      <c r="N408" s="428" t="s">
        <v>821</v>
      </c>
      <c r="O408" s="428" t="s">
        <v>821</v>
      </c>
      <c r="P408" s="428" t="s">
        <v>821</v>
      </c>
      <c r="Q408" s="428" t="s">
        <v>821</v>
      </c>
      <c r="R408" s="428" t="s">
        <v>821</v>
      </c>
      <c r="S408" s="431"/>
    </row>
    <row r="409" spans="1:19" ht="27.6">
      <c r="A409" s="475"/>
      <c r="B409" s="483"/>
      <c r="C409" s="428" t="s">
        <v>740</v>
      </c>
      <c r="D409" s="428" t="s">
        <v>620</v>
      </c>
      <c r="E409" s="428" t="s">
        <v>619</v>
      </c>
      <c r="F409" s="428" t="s">
        <v>2907</v>
      </c>
      <c r="G409" s="428" t="s">
        <v>915</v>
      </c>
      <c r="H409" s="428" t="s">
        <v>2908</v>
      </c>
      <c r="I409" s="428" t="s">
        <v>821</v>
      </c>
      <c r="J409" s="428" t="s">
        <v>821</v>
      </c>
      <c r="K409" s="428" t="s">
        <v>821</v>
      </c>
      <c r="L409" s="428" t="s">
        <v>821</v>
      </c>
      <c r="M409" s="428" t="s">
        <v>821</v>
      </c>
      <c r="N409" s="428" t="s">
        <v>821</v>
      </c>
      <c r="O409" s="428" t="s">
        <v>821</v>
      </c>
      <c r="P409" s="428" t="s">
        <v>821</v>
      </c>
      <c r="Q409" s="428" t="s">
        <v>821</v>
      </c>
      <c r="R409" s="428" t="s">
        <v>821</v>
      </c>
      <c r="S409" s="431"/>
    </row>
    <row r="410" spans="1:19">
      <c r="A410" s="475"/>
      <c r="B410" s="483"/>
      <c r="C410" s="475"/>
      <c r="D410" s="475"/>
      <c r="E410" s="475"/>
      <c r="F410" s="475"/>
      <c r="G410" s="475"/>
      <c r="H410" s="475"/>
      <c r="I410" s="475"/>
      <c r="J410" s="475"/>
    </row>
    <row r="411" spans="1:19">
      <c r="A411" s="475"/>
      <c r="B411" s="483"/>
      <c r="C411" s="475"/>
      <c r="D411" s="475"/>
      <c r="E411" s="475"/>
      <c r="F411" s="475"/>
      <c r="G411" s="475"/>
      <c r="H411" s="475"/>
      <c r="I411" s="475"/>
      <c r="J411" s="475"/>
    </row>
    <row r="412" spans="1:19">
      <c r="A412" s="475"/>
      <c r="B412" s="483"/>
      <c r="C412" s="475"/>
      <c r="D412" s="475"/>
      <c r="E412" s="475"/>
      <c r="F412" s="475"/>
      <c r="G412" s="475"/>
      <c r="H412" s="475"/>
      <c r="I412" s="475"/>
      <c r="J412" s="475"/>
    </row>
    <row r="413" spans="1:19" ht="28.2">
      <c r="A413" s="500"/>
      <c r="B413" s="501">
        <v>100849</v>
      </c>
      <c r="C413" s="501" t="s">
        <v>18</v>
      </c>
      <c r="D413" s="502" t="s">
        <v>502</v>
      </c>
      <c r="E413" s="503" t="s">
        <v>31</v>
      </c>
      <c r="F413" s="503"/>
      <c r="G413" s="504" t="s">
        <v>604</v>
      </c>
      <c r="H413" s="505">
        <v>43.79</v>
      </c>
      <c r="I413" s="500"/>
      <c r="J413" s="500"/>
    </row>
    <row r="414" spans="1:19" ht="27.6">
      <c r="A414" s="475"/>
      <c r="B414" s="483"/>
      <c r="C414" s="428" t="s">
        <v>821</v>
      </c>
      <c r="D414" s="428" t="s">
        <v>821</v>
      </c>
      <c r="E414" s="428" t="s">
        <v>821</v>
      </c>
      <c r="F414" s="428" t="s">
        <v>821</v>
      </c>
      <c r="G414" s="428" t="s">
        <v>821</v>
      </c>
      <c r="H414" s="428" t="s">
        <v>821</v>
      </c>
      <c r="I414" s="428" t="s">
        <v>2909</v>
      </c>
      <c r="J414" s="428" t="s">
        <v>2910</v>
      </c>
      <c r="K414" s="428" t="s">
        <v>2911</v>
      </c>
      <c r="L414" s="428" t="s">
        <v>2912</v>
      </c>
      <c r="M414" s="428" t="s">
        <v>942</v>
      </c>
      <c r="N414" s="428" t="s">
        <v>943</v>
      </c>
      <c r="O414" s="428" t="s">
        <v>942</v>
      </c>
      <c r="P414" s="428" t="s">
        <v>943</v>
      </c>
      <c r="Q414" s="428" t="s">
        <v>942</v>
      </c>
      <c r="R414" s="428" t="s">
        <v>943</v>
      </c>
      <c r="S414" s="431">
        <v>0</v>
      </c>
    </row>
    <row r="415" spans="1:19" ht="27.6">
      <c r="A415" s="475"/>
      <c r="B415" s="483"/>
      <c r="C415" s="428" t="s">
        <v>2913</v>
      </c>
      <c r="D415" s="428" t="s">
        <v>2914</v>
      </c>
      <c r="E415" s="428" t="s">
        <v>775</v>
      </c>
      <c r="F415" s="428" t="s">
        <v>1061</v>
      </c>
      <c r="G415" s="428" t="s">
        <v>2915</v>
      </c>
      <c r="H415" s="428" t="s">
        <v>2915</v>
      </c>
      <c r="I415" s="428" t="s">
        <v>821</v>
      </c>
      <c r="J415" s="428" t="s">
        <v>821</v>
      </c>
      <c r="K415" s="428" t="s">
        <v>821</v>
      </c>
      <c r="L415" s="428" t="s">
        <v>821</v>
      </c>
      <c r="M415" s="428" t="s">
        <v>821</v>
      </c>
      <c r="N415" s="428" t="s">
        <v>821</v>
      </c>
      <c r="O415" s="428" t="s">
        <v>821</v>
      </c>
      <c r="P415" s="428" t="s">
        <v>821</v>
      </c>
      <c r="Q415" s="428" t="s">
        <v>821</v>
      </c>
      <c r="R415" s="428" t="s">
        <v>821</v>
      </c>
      <c r="S415" s="431"/>
    </row>
    <row r="416" spans="1:19" ht="27.6">
      <c r="A416" s="475"/>
      <c r="B416" s="483"/>
      <c r="C416" s="428" t="s">
        <v>993</v>
      </c>
      <c r="D416" s="428" t="s">
        <v>773</v>
      </c>
      <c r="E416" s="428" t="s">
        <v>619</v>
      </c>
      <c r="F416" s="428" t="s">
        <v>2916</v>
      </c>
      <c r="G416" s="428" t="s">
        <v>995</v>
      </c>
      <c r="H416" s="428" t="s">
        <v>2917</v>
      </c>
      <c r="I416" s="428" t="s">
        <v>821</v>
      </c>
      <c r="J416" s="428" t="s">
        <v>821</v>
      </c>
      <c r="K416" s="428" t="s">
        <v>821</v>
      </c>
      <c r="L416" s="428" t="s">
        <v>821</v>
      </c>
      <c r="M416" s="428" t="s">
        <v>821</v>
      </c>
      <c r="N416" s="428" t="s">
        <v>821</v>
      </c>
      <c r="O416" s="428" t="s">
        <v>821</v>
      </c>
      <c r="P416" s="428" t="s">
        <v>821</v>
      </c>
      <c r="Q416" s="428" t="s">
        <v>821</v>
      </c>
      <c r="R416" s="428" t="s">
        <v>821</v>
      </c>
      <c r="S416" s="431"/>
    </row>
    <row r="417" spans="1:19" ht="27.6">
      <c r="A417" s="475"/>
      <c r="B417" s="483"/>
      <c r="C417" s="428" t="s">
        <v>740</v>
      </c>
      <c r="D417" s="428" t="s">
        <v>620</v>
      </c>
      <c r="E417" s="428" t="s">
        <v>619</v>
      </c>
      <c r="F417" s="428" t="s">
        <v>2918</v>
      </c>
      <c r="G417" s="428" t="s">
        <v>915</v>
      </c>
      <c r="H417" s="428" t="s">
        <v>1370</v>
      </c>
      <c r="I417" s="428" t="s">
        <v>821</v>
      </c>
      <c r="J417" s="428" t="s">
        <v>821</v>
      </c>
      <c r="K417" s="428" t="s">
        <v>821</v>
      </c>
      <c r="L417" s="428" t="s">
        <v>821</v>
      </c>
      <c r="M417" s="428" t="s">
        <v>821</v>
      </c>
      <c r="N417" s="428" t="s">
        <v>821</v>
      </c>
      <c r="O417" s="428" t="s">
        <v>821</v>
      </c>
      <c r="P417" s="428" t="s">
        <v>821</v>
      </c>
      <c r="Q417" s="428" t="s">
        <v>821</v>
      </c>
      <c r="R417" s="428" t="s">
        <v>821</v>
      </c>
      <c r="S417" s="431"/>
    </row>
    <row r="418" spans="1:19">
      <c r="A418" s="475"/>
      <c r="B418" s="483"/>
      <c r="C418" s="475"/>
      <c r="D418" s="475"/>
      <c r="E418" s="475"/>
      <c r="F418" s="475"/>
      <c r="G418" s="475"/>
      <c r="H418" s="475"/>
      <c r="I418" s="475"/>
      <c r="J418" s="475"/>
    </row>
    <row r="419" spans="1:19">
      <c r="A419" s="475"/>
      <c r="B419" s="483"/>
      <c r="C419" s="475"/>
      <c r="D419" s="475"/>
      <c r="E419" s="475"/>
      <c r="F419" s="475"/>
      <c r="G419" s="475"/>
      <c r="H419" s="475"/>
      <c r="I419" s="475"/>
      <c r="J419" s="475"/>
    </row>
    <row r="420" spans="1:19">
      <c r="A420" s="475"/>
      <c r="B420" s="483"/>
      <c r="C420" s="475"/>
      <c r="D420" s="475"/>
      <c r="E420" s="475"/>
      <c r="F420" s="475"/>
      <c r="G420" s="475"/>
      <c r="H420" s="475"/>
      <c r="I420" s="475"/>
      <c r="J420" s="475"/>
    </row>
    <row r="421" spans="1:19">
      <c r="A421" s="475"/>
      <c r="B421" s="483"/>
      <c r="C421" s="475"/>
      <c r="D421" s="475"/>
      <c r="E421" s="475"/>
      <c r="F421" s="475"/>
      <c r="G421" s="475"/>
      <c r="H421" s="475"/>
      <c r="I421" s="475"/>
      <c r="J421" s="475"/>
    </row>
    <row r="422" spans="1:19">
      <c r="A422" s="475"/>
      <c r="B422" s="483"/>
      <c r="C422" s="475"/>
      <c r="D422" s="475"/>
      <c r="E422" s="475"/>
      <c r="F422" s="475"/>
      <c r="G422" s="475"/>
      <c r="H422" s="475"/>
      <c r="I422" s="475"/>
      <c r="J422" s="475"/>
    </row>
    <row r="423" spans="1:19">
      <c r="A423" s="475"/>
      <c r="B423" s="483"/>
      <c r="C423" s="475"/>
      <c r="D423" s="475"/>
      <c r="E423" s="475"/>
      <c r="F423" s="475"/>
      <c r="G423" s="475"/>
      <c r="H423" s="475"/>
      <c r="I423" s="475"/>
      <c r="J423" s="475"/>
    </row>
    <row r="424" spans="1:19" ht="55.8">
      <c r="A424" s="500"/>
      <c r="B424" s="501">
        <v>95472</v>
      </c>
      <c r="C424" s="501" t="s">
        <v>18</v>
      </c>
      <c r="D424" s="502" t="s">
        <v>504</v>
      </c>
      <c r="E424" s="503" t="s">
        <v>31</v>
      </c>
      <c r="F424" s="503"/>
      <c r="G424" s="504" t="s">
        <v>604</v>
      </c>
      <c r="H424" s="505">
        <v>732.07</v>
      </c>
      <c r="I424" s="500"/>
      <c r="J424" s="500"/>
    </row>
    <row r="425" spans="1:19" ht="27.6">
      <c r="A425" s="475"/>
      <c r="B425" s="483"/>
      <c r="C425" s="428" t="s">
        <v>821</v>
      </c>
      <c r="D425" s="428" t="s">
        <v>821</v>
      </c>
      <c r="E425" s="428" t="s">
        <v>821</v>
      </c>
      <c r="F425" s="428" t="s">
        <v>821</v>
      </c>
      <c r="G425" s="428" t="s">
        <v>821</v>
      </c>
      <c r="H425" s="428" t="s">
        <v>821</v>
      </c>
      <c r="I425" s="428" t="s">
        <v>2625</v>
      </c>
      <c r="J425" s="428" t="s">
        <v>2626</v>
      </c>
      <c r="K425" s="428" t="s">
        <v>2627</v>
      </c>
      <c r="L425" s="428" t="s">
        <v>2628</v>
      </c>
      <c r="M425" s="428" t="s">
        <v>942</v>
      </c>
      <c r="N425" s="428" t="s">
        <v>943</v>
      </c>
      <c r="O425" s="428" t="s">
        <v>942</v>
      </c>
      <c r="P425" s="428" t="s">
        <v>943</v>
      </c>
      <c r="Q425" s="428" t="s">
        <v>942</v>
      </c>
      <c r="R425" s="428" t="s">
        <v>943</v>
      </c>
      <c r="S425" s="431">
        <v>6.4740000000000006E-2</v>
      </c>
    </row>
    <row r="426" spans="1:19" ht="27.6">
      <c r="A426" s="475"/>
      <c r="B426" s="483"/>
      <c r="C426" s="428" t="s">
        <v>2629</v>
      </c>
      <c r="D426" s="428" t="s">
        <v>2630</v>
      </c>
      <c r="E426" s="428" t="s">
        <v>775</v>
      </c>
      <c r="F426" s="428" t="s">
        <v>1061</v>
      </c>
      <c r="G426" s="428" t="s">
        <v>2631</v>
      </c>
      <c r="H426" s="428" t="s">
        <v>2631</v>
      </c>
      <c r="I426" s="428" t="s">
        <v>821</v>
      </c>
      <c r="J426" s="428" t="s">
        <v>821</v>
      </c>
      <c r="K426" s="428" t="s">
        <v>821</v>
      </c>
      <c r="L426" s="428" t="s">
        <v>821</v>
      </c>
      <c r="M426" s="428" t="s">
        <v>821</v>
      </c>
      <c r="N426" s="428" t="s">
        <v>821</v>
      </c>
      <c r="O426" s="428" t="s">
        <v>821</v>
      </c>
      <c r="P426" s="428" t="s">
        <v>821</v>
      </c>
      <c r="Q426" s="428" t="s">
        <v>821</v>
      </c>
      <c r="R426" s="428" t="s">
        <v>821</v>
      </c>
      <c r="S426" s="431"/>
    </row>
    <row r="427" spans="1:19" ht="41.4">
      <c r="A427" s="475"/>
      <c r="B427" s="483"/>
      <c r="C427" s="428" t="s">
        <v>2632</v>
      </c>
      <c r="D427" s="428" t="s">
        <v>2633</v>
      </c>
      <c r="E427" s="428" t="s">
        <v>775</v>
      </c>
      <c r="F427" s="428" t="s">
        <v>1061</v>
      </c>
      <c r="G427" s="428" t="s">
        <v>2634</v>
      </c>
      <c r="H427" s="428" t="s">
        <v>2634</v>
      </c>
      <c r="I427" s="428" t="s">
        <v>821</v>
      </c>
      <c r="J427" s="428" t="s">
        <v>821</v>
      </c>
      <c r="K427" s="428" t="s">
        <v>821</v>
      </c>
      <c r="L427" s="428" t="s">
        <v>821</v>
      </c>
      <c r="M427" s="428" t="s">
        <v>821</v>
      </c>
      <c r="N427" s="428" t="s">
        <v>821</v>
      </c>
      <c r="O427" s="428" t="s">
        <v>821</v>
      </c>
      <c r="P427" s="428" t="s">
        <v>821</v>
      </c>
      <c r="Q427" s="428" t="s">
        <v>821</v>
      </c>
      <c r="R427" s="428" t="s">
        <v>821</v>
      </c>
      <c r="S427" s="431"/>
    </row>
    <row r="428" spans="1:19">
      <c r="A428" s="475"/>
      <c r="B428" s="483"/>
      <c r="C428" s="475"/>
      <c r="D428" s="475"/>
      <c r="E428" s="475"/>
      <c r="F428" s="475"/>
      <c r="G428" s="475"/>
      <c r="H428" s="475"/>
      <c r="I428" s="475"/>
      <c r="J428" s="475"/>
    </row>
    <row r="429" spans="1:19">
      <c r="A429" s="475"/>
      <c r="B429" s="483"/>
      <c r="C429" s="475"/>
      <c r="D429" s="475"/>
      <c r="E429" s="475"/>
      <c r="F429" s="475"/>
      <c r="G429" s="475"/>
      <c r="H429" s="475"/>
      <c r="I429" s="475"/>
      <c r="J429" s="475"/>
    </row>
    <row r="430" spans="1:19">
      <c r="A430" s="475"/>
      <c r="B430" s="483"/>
      <c r="C430" s="475"/>
      <c r="D430" s="475"/>
      <c r="E430" s="475"/>
      <c r="F430" s="475"/>
      <c r="G430" s="475"/>
      <c r="H430" s="475"/>
      <c r="I430" s="475"/>
      <c r="J430" s="475"/>
    </row>
    <row r="431" spans="1:19">
      <c r="A431" s="475"/>
      <c r="B431" s="483"/>
      <c r="C431" s="475"/>
      <c r="D431" s="475"/>
      <c r="E431" s="475"/>
      <c r="F431" s="475"/>
      <c r="G431" s="475"/>
      <c r="H431" s="475"/>
      <c r="I431" s="475"/>
      <c r="J431" s="475"/>
    </row>
    <row r="432" spans="1:19">
      <c r="A432" s="475"/>
      <c r="B432" s="483"/>
      <c r="C432" s="475"/>
      <c r="D432" s="475"/>
      <c r="E432" s="475"/>
      <c r="F432" s="475"/>
      <c r="G432" s="475"/>
      <c r="H432" s="475"/>
      <c r="I432" s="475"/>
      <c r="J432" s="475"/>
    </row>
    <row r="433" spans="1:19">
      <c r="A433" s="475"/>
      <c r="B433" s="483"/>
      <c r="C433" s="475"/>
      <c r="D433" s="475"/>
      <c r="E433" s="475"/>
      <c r="F433" s="475"/>
      <c r="G433" s="475"/>
      <c r="H433" s="475"/>
      <c r="I433" s="475"/>
      <c r="J433" s="475"/>
    </row>
    <row r="434" spans="1:19">
      <c r="A434" s="475"/>
      <c r="B434" s="483"/>
      <c r="C434" s="475"/>
      <c r="D434" s="475"/>
      <c r="E434" s="475"/>
      <c r="F434" s="475"/>
      <c r="G434" s="475"/>
      <c r="H434" s="475"/>
      <c r="I434" s="475"/>
      <c r="J434" s="475"/>
    </row>
    <row r="435" spans="1:19">
      <c r="A435" s="500"/>
      <c r="B435" s="483"/>
      <c r="C435" s="475"/>
      <c r="D435" s="475"/>
      <c r="E435" s="475"/>
      <c r="F435" s="475"/>
      <c r="G435" s="475"/>
      <c r="H435" s="475"/>
      <c r="I435" s="475"/>
      <c r="J435" s="475"/>
    </row>
    <row r="436" spans="1:19" ht="55.8">
      <c r="A436" s="500"/>
      <c r="B436" s="501" t="s">
        <v>506</v>
      </c>
      <c r="C436" s="501" t="s">
        <v>18</v>
      </c>
      <c r="D436" s="502" t="s">
        <v>507</v>
      </c>
      <c r="E436" s="503" t="s">
        <v>31</v>
      </c>
      <c r="F436" s="503"/>
      <c r="G436" s="504" t="s">
        <v>604</v>
      </c>
      <c r="H436" s="505">
        <v>43.64</v>
      </c>
      <c r="I436" s="500"/>
      <c r="J436" s="500"/>
    </row>
    <row r="437" spans="1:19" ht="27.6">
      <c r="A437" s="475"/>
      <c r="B437" s="483"/>
      <c r="C437" s="428" t="s">
        <v>821</v>
      </c>
      <c r="D437" s="428" t="s">
        <v>821</v>
      </c>
      <c r="E437" s="428" t="s">
        <v>821</v>
      </c>
      <c r="F437" s="428" t="s">
        <v>821</v>
      </c>
      <c r="G437" s="428" t="s">
        <v>821</v>
      </c>
      <c r="H437" s="428" t="s">
        <v>821</v>
      </c>
      <c r="I437" s="428" t="s">
        <v>2919</v>
      </c>
      <c r="J437" s="428" t="s">
        <v>2920</v>
      </c>
      <c r="K437" s="428" t="s">
        <v>2921</v>
      </c>
      <c r="L437" s="428" t="s">
        <v>2922</v>
      </c>
      <c r="M437" s="428" t="s">
        <v>942</v>
      </c>
      <c r="N437" s="428" t="s">
        <v>943</v>
      </c>
      <c r="O437" s="428" t="s">
        <v>942</v>
      </c>
      <c r="P437" s="428" t="s">
        <v>943</v>
      </c>
      <c r="Q437" s="428" t="s">
        <v>942</v>
      </c>
      <c r="R437" s="428" t="s">
        <v>943</v>
      </c>
      <c r="S437" s="431">
        <v>0</v>
      </c>
    </row>
    <row r="438" spans="1:19" ht="27.6">
      <c r="A438" s="475"/>
      <c r="B438" s="483"/>
      <c r="C438" s="428" t="s">
        <v>2429</v>
      </c>
      <c r="D438" s="428" t="s">
        <v>2430</v>
      </c>
      <c r="E438" s="428" t="s">
        <v>775</v>
      </c>
      <c r="F438" s="428" t="s">
        <v>2923</v>
      </c>
      <c r="G438" s="428" t="s">
        <v>2432</v>
      </c>
      <c r="H438" s="428" t="s">
        <v>2924</v>
      </c>
      <c r="I438" s="428" t="s">
        <v>821</v>
      </c>
      <c r="J438" s="428" t="s">
        <v>821</v>
      </c>
      <c r="K438" s="428" t="s">
        <v>821</v>
      </c>
      <c r="L438" s="428" t="s">
        <v>821</v>
      </c>
      <c r="M438" s="428" t="s">
        <v>821</v>
      </c>
      <c r="N438" s="428" t="s">
        <v>821</v>
      </c>
      <c r="O438" s="428" t="s">
        <v>821</v>
      </c>
      <c r="P438" s="428" t="s">
        <v>821</v>
      </c>
      <c r="Q438" s="428" t="s">
        <v>821</v>
      </c>
      <c r="R438" s="428" t="s">
        <v>821</v>
      </c>
      <c r="S438" s="431"/>
    </row>
    <row r="439" spans="1:19" ht="27.6">
      <c r="A439" s="475"/>
      <c r="B439" s="483"/>
      <c r="C439" s="428" t="s">
        <v>2925</v>
      </c>
      <c r="D439" s="428" t="s">
        <v>2926</v>
      </c>
      <c r="E439" s="428" t="s">
        <v>775</v>
      </c>
      <c r="F439" s="428" t="s">
        <v>1061</v>
      </c>
      <c r="G439" s="428" t="s">
        <v>2927</v>
      </c>
      <c r="H439" s="428" t="s">
        <v>2927</v>
      </c>
      <c r="I439" s="428" t="s">
        <v>821</v>
      </c>
      <c r="J439" s="428" t="s">
        <v>821</v>
      </c>
      <c r="K439" s="428" t="s">
        <v>821</v>
      </c>
      <c r="L439" s="428" t="s">
        <v>821</v>
      </c>
      <c r="M439" s="428" t="s">
        <v>821</v>
      </c>
      <c r="N439" s="428" t="s">
        <v>821</v>
      </c>
      <c r="O439" s="428" t="s">
        <v>821</v>
      </c>
      <c r="P439" s="428" t="s">
        <v>821</v>
      </c>
      <c r="Q439" s="428" t="s">
        <v>821</v>
      </c>
      <c r="R439" s="428" t="s">
        <v>821</v>
      </c>
      <c r="S439" s="431"/>
    </row>
    <row r="440" spans="1:19" ht="27.6">
      <c r="A440" s="475"/>
      <c r="B440" s="483"/>
      <c r="C440" s="428" t="s">
        <v>2437</v>
      </c>
      <c r="D440" s="428" t="s">
        <v>2438</v>
      </c>
      <c r="E440" s="428" t="s">
        <v>775</v>
      </c>
      <c r="F440" s="428" t="s">
        <v>1406</v>
      </c>
      <c r="G440" s="428" t="s">
        <v>2439</v>
      </c>
      <c r="H440" s="428" t="s">
        <v>2928</v>
      </c>
      <c r="I440" s="428" t="s">
        <v>821</v>
      </c>
      <c r="J440" s="428" t="s">
        <v>821</v>
      </c>
      <c r="K440" s="428" t="s">
        <v>821</v>
      </c>
      <c r="L440" s="428" t="s">
        <v>821</v>
      </c>
      <c r="M440" s="428" t="s">
        <v>821</v>
      </c>
      <c r="N440" s="428" t="s">
        <v>821</v>
      </c>
      <c r="O440" s="428" t="s">
        <v>821</v>
      </c>
      <c r="P440" s="428" t="s">
        <v>821</v>
      </c>
      <c r="Q440" s="428" t="s">
        <v>821</v>
      </c>
      <c r="R440" s="428" t="s">
        <v>821</v>
      </c>
      <c r="S440" s="431"/>
    </row>
    <row r="441" spans="1:19" ht="27.6">
      <c r="A441" s="475"/>
      <c r="B441" s="483"/>
      <c r="C441" s="428" t="s">
        <v>2440</v>
      </c>
      <c r="D441" s="428" t="s">
        <v>2441</v>
      </c>
      <c r="E441" s="428" t="s">
        <v>775</v>
      </c>
      <c r="F441" s="428" t="s">
        <v>2929</v>
      </c>
      <c r="G441" s="428" t="s">
        <v>1297</v>
      </c>
      <c r="H441" s="428" t="s">
        <v>1352</v>
      </c>
      <c r="I441" s="428" t="s">
        <v>821</v>
      </c>
      <c r="J441" s="428" t="s">
        <v>821</v>
      </c>
      <c r="K441" s="428" t="s">
        <v>821</v>
      </c>
      <c r="L441" s="428" t="s">
        <v>821</v>
      </c>
      <c r="M441" s="428" t="s">
        <v>821</v>
      </c>
      <c r="N441" s="428" t="s">
        <v>821</v>
      </c>
      <c r="O441" s="428" t="s">
        <v>821</v>
      </c>
      <c r="P441" s="428" t="s">
        <v>821</v>
      </c>
      <c r="Q441" s="428" t="s">
        <v>821</v>
      </c>
      <c r="R441" s="428" t="s">
        <v>821</v>
      </c>
      <c r="S441" s="431"/>
    </row>
    <row r="442" spans="1:19" ht="27.6">
      <c r="A442" s="475"/>
      <c r="B442" s="483"/>
      <c r="C442" s="428" t="s">
        <v>2043</v>
      </c>
      <c r="D442" s="428" t="s">
        <v>2044</v>
      </c>
      <c r="E442" s="428" t="s">
        <v>619</v>
      </c>
      <c r="F442" s="428" t="s">
        <v>2930</v>
      </c>
      <c r="G442" s="428" t="s">
        <v>2046</v>
      </c>
      <c r="H442" s="428" t="s">
        <v>2931</v>
      </c>
      <c r="I442" s="428" t="s">
        <v>821</v>
      </c>
      <c r="J442" s="428" t="s">
        <v>821</v>
      </c>
      <c r="K442" s="428" t="s">
        <v>821</v>
      </c>
      <c r="L442" s="428" t="s">
        <v>821</v>
      </c>
      <c r="M442" s="428" t="s">
        <v>821</v>
      </c>
      <c r="N442" s="428" t="s">
        <v>821</v>
      </c>
      <c r="O442" s="428" t="s">
        <v>821</v>
      </c>
      <c r="P442" s="428" t="s">
        <v>821</v>
      </c>
      <c r="Q442" s="428" t="s">
        <v>821</v>
      </c>
      <c r="R442" s="428" t="s">
        <v>821</v>
      </c>
      <c r="S442" s="431"/>
    </row>
    <row r="443" spans="1:19" ht="27.6">
      <c r="A443" s="475"/>
      <c r="B443" s="483"/>
      <c r="C443" s="428" t="s">
        <v>993</v>
      </c>
      <c r="D443" s="428" t="s">
        <v>773</v>
      </c>
      <c r="E443" s="428" t="s">
        <v>619</v>
      </c>
      <c r="F443" s="428" t="s">
        <v>2930</v>
      </c>
      <c r="G443" s="428" t="s">
        <v>995</v>
      </c>
      <c r="H443" s="428" t="s">
        <v>2168</v>
      </c>
      <c r="I443" s="428" t="s">
        <v>821</v>
      </c>
      <c r="J443" s="428" t="s">
        <v>821</v>
      </c>
      <c r="K443" s="428" t="s">
        <v>821</v>
      </c>
      <c r="L443" s="428" t="s">
        <v>821</v>
      </c>
      <c r="M443" s="428" t="s">
        <v>821</v>
      </c>
      <c r="N443" s="428" t="s">
        <v>821</v>
      </c>
      <c r="O443" s="428" t="s">
        <v>821</v>
      </c>
      <c r="P443" s="428" t="s">
        <v>821</v>
      </c>
      <c r="Q443" s="428" t="s">
        <v>821</v>
      </c>
      <c r="R443" s="428" t="s">
        <v>821</v>
      </c>
      <c r="S443" s="431"/>
    </row>
    <row r="444" spans="1:19">
      <c r="A444" s="475"/>
      <c r="B444" s="483"/>
      <c r="C444" s="475"/>
      <c r="D444" s="475"/>
      <c r="E444" s="475"/>
      <c r="F444" s="475"/>
      <c r="G444" s="475"/>
      <c r="H444" s="475"/>
      <c r="I444" s="475"/>
      <c r="J444" s="475"/>
    </row>
    <row r="445" spans="1:19">
      <c r="A445" s="475"/>
      <c r="B445" s="483"/>
      <c r="C445" s="475"/>
      <c r="D445" s="475"/>
      <c r="E445" s="475"/>
      <c r="F445" s="475"/>
      <c r="G445" s="475"/>
      <c r="H445" s="475"/>
      <c r="I445" s="475"/>
      <c r="J445" s="475"/>
    </row>
    <row r="446" spans="1:19">
      <c r="A446" s="475"/>
      <c r="B446" s="483"/>
      <c r="C446" s="475"/>
      <c r="D446" s="475"/>
      <c r="E446" s="475"/>
      <c r="F446" s="475"/>
      <c r="G446" s="475"/>
      <c r="H446" s="475"/>
      <c r="I446" s="475"/>
      <c r="J446" s="475"/>
    </row>
    <row r="447" spans="1:19">
      <c r="A447" s="475"/>
      <c r="B447" s="483"/>
      <c r="C447" s="475"/>
      <c r="D447" s="475"/>
      <c r="E447" s="475"/>
      <c r="F447" s="475"/>
      <c r="G447" s="475"/>
      <c r="H447" s="475"/>
      <c r="I447" s="475"/>
      <c r="J447" s="475"/>
    </row>
    <row r="448" spans="1:19" ht="42">
      <c r="A448" s="500"/>
      <c r="B448" s="501" t="s">
        <v>509</v>
      </c>
      <c r="C448" s="501" t="s">
        <v>18</v>
      </c>
      <c r="D448" s="502" t="s">
        <v>510</v>
      </c>
      <c r="E448" s="503" t="s">
        <v>112</v>
      </c>
      <c r="F448" s="503"/>
      <c r="G448" s="504" t="s">
        <v>604</v>
      </c>
      <c r="H448" s="505">
        <v>57.31</v>
      </c>
      <c r="I448" s="500"/>
      <c r="J448" s="500"/>
    </row>
    <row r="449" spans="1:19" ht="27.6">
      <c r="A449" s="475"/>
      <c r="B449" s="483"/>
      <c r="C449" s="428" t="s">
        <v>821</v>
      </c>
      <c r="D449" s="428" t="s">
        <v>821</v>
      </c>
      <c r="E449" s="428" t="s">
        <v>821</v>
      </c>
      <c r="F449" s="428" t="s">
        <v>821</v>
      </c>
      <c r="G449" s="428" t="s">
        <v>821</v>
      </c>
      <c r="H449" s="428" t="s">
        <v>821</v>
      </c>
      <c r="I449" s="428" t="s">
        <v>2932</v>
      </c>
      <c r="J449" s="428" t="s">
        <v>2933</v>
      </c>
      <c r="K449" s="428" t="s">
        <v>2934</v>
      </c>
      <c r="L449" s="428" t="s">
        <v>2935</v>
      </c>
      <c r="M449" s="428" t="s">
        <v>942</v>
      </c>
      <c r="N449" s="428" t="s">
        <v>943</v>
      </c>
      <c r="O449" s="428" t="s">
        <v>942</v>
      </c>
      <c r="P449" s="428" t="s">
        <v>943</v>
      </c>
      <c r="Q449" s="428" t="s">
        <v>942</v>
      </c>
      <c r="R449" s="428" t="s">
        <v>943</v>
      </c>
      <c r="S449" s="431">
        <v>0</v>
      </c>
    </row>
    <row r="450" spans="1:19" ht="27.6">
      <c r="A450" s="475"/>
      <c r="B450" s="483"/>
      <c r="C450" s="428" t="s">
        <v>2936</v>
      </c>
      <c r="D450" s="428" t="s">
        <v>2937</v>
      </c>
      <c r="E450" s="428" t="s">
        <v>781</v>
      </c>
      <c r="F450" s="428" t="s">
        <v>2938</v>
      </c>
      <c r="G450" s="428" t="s">
        <v>2939</v>
      </c>
      <c r="H450" s="428" t="s">
        <v>2940</v>
      </c>
      <c r="I450" s="428" t="s">
        <v>821</v>
      </c>
      <c r="J450" s="428" t="s">
        <v>821</v>
      </c>
      <c r="K450" s="428" t="s">
        <v>821</v>
      </c>
      <c r="L450" s="428" t="s">
        <v>821</v>
      </c>
      <c r="M450" s="428" t="s">
        <v>821</v>
      </c>
      <c r="N450" s="428" t="s">
        <v>821</v>
      </c>
      <c r="O450" s="428" t="s">
        <v>821</v>
      </c>
      <c r="P450" s="428" t="s">
        <v>821</v>
      </c>
      <c r="Q450" s="428" t="s">
        <v>821</v>
      </c>
      <c r="R450" s="428" t="s">
        <v>821</v>
      </c>
      <c r="S450" s="431"/>
    </row>
    <row r="451" spans="1:19" ht="27.6">
      <c r="A451" s="475"/>
      <c r="B451" s="483"/>
      <c r="C451" s="428" t="s">
        <v>2440</v>
      </c>
      <c r="D451" s="428" t="s">
        <v>2441</v>
      </c>
      <c r="E451" s="428" t="s">
        <v>775</v>
      </c>
      <c r="F451" s="428" t="s">
        <v>2941</v>
      </c>
      <c r="G451" s="428" t="s">
        <v>1297</v>
      </c>
      <c r="H451" s="428" t="s">
        <v>2600</v>
      </c>
      <c r="I451" s="428" t="s">
        <v>821</v>
      </c>
      <c r="J451" s="428" t="s">
        <v>821</v>
      </c>
      <c r="K451" s="428" t="s">
        <v>821</v>
      </c>
      <c r="L451" s="428" t="s">
        <v>821</v>
      </c>
      <c r="M451" s="428" t="s">
        <v>821</v>
      </c>
      <c r="N451" s="428" t="s">
        <v>821</v>
      </c>
      <c r="O451" s="428" t="s">
        <v>821</v>
      </c>
      <c r="P451" s="428" t="s">
        <v>821</v>
      </c>
      <c r="Q451" s="428" t="s">
        <v>821</v>
      </c>
      <c r="R451" s="428" t="s">
        <v>821</v>
      </c>
      <c r="S451" s="431"/>
    </row>
    <row r="452" spans="1:19" ht="27.6">
      <c r="A452" s="475"/>
      <c r="B452" s="483"/>
      <c r="C452" s="428" t="s">
        <v>2043</v>
      </c>
      <c r="D452" s="428" t="s">
        <v>2044</v>
      </c>
      <c r="E452" s="428" t="s">
        <v>619</v>
      </c>
      <c r="F452" s="428" t="s">
        <v>2942</v>
      </c>
      <c r="G452" s="428" t="s">
        <v>2046</v>
      </c>
      <c r="H452" s="428" t="s">
        <v>2713</v>
      </c>
      <c r="I452" s="428" t="s">
        <v>821</v>
      </c>
      <c r="J452" s="428" t="s">
        <v>821</v>
      </c>
      <c r="K452" s="428" t="s">
        <v>821</v>
      </c>
      <c r="L452" s="428" t="s">
        <v>821</v>
      </c>
      <c r="M452" s="428" t="s">
        <v>821</v>
      </c>
      <c r="N452" s="428" t="s">
        <v>821</v>
      </c>
      <c r="O452" s="428" t="s">
        <v>821</v>
      </c>
      <c r="P452" s="428" t="s">
        <v>821</v>
      </c>
      <c r="Q452" s="428" t="s">
        <v>821</v>
      </c>
      <c r="R452" s="428" t="s">
        <v>821</v>
      </c>
      <c r="S452" s="431"/>
    </row>
    <row r="453" spans="1:19" ht="27.6">
      <c r="A453" s="475"/>
      <c r="B453" s="483"/>
      <c r="C453" s="428" t="s">
        <v>993</v>
      </c>
      <c r="D453" s="428" t="s">
        <v>773</v>
      </c>
      <c r="E453" s="428" t="s">
        <v>619</v>
      </c>
      <c r="F453" s="428" t="s">
        <v>2942</v>
      </c>
      <c r="G453" s="428" t="s">
        <v>995</v>
      </c>
      <c r="H453" s="428" t="s">
        <v>2943</v>
      </c>
      <c r="I453" s="428" t="s">
        <v>821</v>
      </c>
      <c r="J453" s="428" t="s">
        <v>821</v>
      </c>
      <c r="K453" s="428" t="s">
        <v>821</v>
      </c>
      <c r="L453" s="428" t="s">
        <v>821</v>
      </c>
      <c r="M453" s="428" t="s">
        <v>821</v>
      </c>
      <c r="N453" s="428" t="s">
        <v>821</v>
      </c>
      <c r="O453" s="428" t="s">
        <v>821</v>
      </c>
      <c r="P453" s="428" t="s">
        <v>821</v>
      </c>
      <c r="Q453" s="428" t="s">
        <v>821</v>
      </c>
      <c r="R453" s="428" t="s">
        <v>821</v>
      </c>
      <c r="S453" s="431"/>
    </row>
    <row r="454" spans="1:19">
      <c r="A454" s="475"/>
      <c r="B454" s="483"/>
      <c r="C454" s="475"/>
      <c r="D454" s="475"/>
      <c r="E454" s="475"/>
      <c r="F454" s="475"/>
      <c r="G454" s="475"/>
      <c r="H454" s="475"/>
      <c r="I454" s="475"/>
      <c r="J454" s="475"/>
    </row>
    <row r="455" spans="1:19">
      <c r="A455" s="475"/>
      <c r="B455" s="483"/>
      <c r="C455" s="475"/>
      <c r="D455" s="475"/>
      <c r="E455" s="475"/>
      <c r="F455" s="475"/>
      <c r="G455" s="475"/>
      <c r="H455" s="475"/>
      <c r="I455" s="475"/>
      <c r="J455" s="475"/>
    </row>
    <row r="456" spans="1:19">
      <c r="A456" s="475"/>
      <c r="B456" s="483"/>
      <c r="C456" s="475"/>
      <c r="D456" s="475"/>
      <c r="E456" s="475"/>
      <c r="F456" s="475"/>
      <c r="G456" s="475"/>
      <c r="H456" s="475"/>
      <c r="I456" s="475"/>
      <c r="J456" s="475"/>
    </row>
    <row r="457" spans="1:19">
      <c r="A457" s="475"/>
      <c r="B457" s="483"/>
      <c r="C457" s="475"/>
      <c r="D457" s="475"/>
      <c r="E457" s="475"/>
      <c r="F457" s="475"/>
      <c r="G457" s="475"/>
      <c r="H457" s="475"/>
      <c r="I457" s="475"/>
      <c r="J457" s="475"/>
    </row>
    <row r="458" spans="1:19">
      <c r="A458" s="475"/>
      <c r="B458" s="483"/>
      <c r="C458" s="475"/>
      <c r="D458" s="475"/>
      <c r="E458" s="475"/>
      <c r="F458" s="475"/>
      <c r="G458" s="475"/>
      <c r="H458" s="475"/>
      <c r="I458" s="475"/>
      <c r="J458" s="475"/>
    </row>
    <row r="459" spans="1:19" ht="42">
      <c r="A459" s="500"/>
      <c r="B459" s="501" t="s">
        <v>512</v>
      </c>
      <c r="C459" s="501" t="s">
        <v>18</v>
      </c>
      <c r="D459" s="502" t="s">
        <v>513</v>
      </c>
      <c r="E459" s="503" t="s">
        <v>112</v>
      </c>
      <c r="F459" s="503"/>
      <c r="G459" s="504" t="s">
        <v>604</v>
      </c>
      <c r="H459" s="505">
        <v>19.02</v>
      </c>
      <c r="I459" s="500"/>
      <c r="J459" s="500"/>
    </row>
    <row r="460" spans="1:19" ht="27.6">
      <c r="A460" s="475"/>
      <c r="B460" s="483"/>
      <c r="C460" s="428" t="s">
        <v>821</v>
      </c>
      <c r="D460" s="428" t="s">
        <v>821</v>
      </c>
      <c r="E460" s="428" t="s">
        <v>821</v>
      </c>
      <c r="F460" s="428" t="s">
        <v>821</v>
      </c>
      <c r="G460" s="428" t="s">
        <v>821</v>
      </c>
      <c r="H460" s="428" t="s">
        <v>821</v>
      </c>
      <c r="I460" s="428" t="s">
        <v>2944</v>
      </c>
      <c r="J460" s="428" t="s">
        <v>2945</v>
      </c>
      <c r="K460" s="428" t="s">
        <v>1184</v>
      </c>
      <c r="L460" s="428" t="s">
        <v>2946</v>
      </c>
      <c r="M460" s="428" t="s">
        <v>942</v>
      </c>
      <c r="N460" s="428" t="s">
        <v>943</v>
      </c>
      <c r="O460" s="428" t="s">
        <v>942</v>
      </c>
      <c r="P460" s="428" t="s">
        <v>943</v>
      </c>
      <c r="Q460" s="428" t="s">
        <v>942</v>
      </c>
      <c r="R460" s="428" t="s">
        <v>943</v>
      </c>
      <c r="S460" s="431">
        <v>0</v>
      </c>
    </row>
    <row r="461" spans="1:19" ht="27.6">
      <c r="A461" s="475"/>
      <c r="B461" s="483"/>
      <c r="C461" s="428" t="s">
        <v>2947</v>
      </c>
      <c r="D461" s="428" t="s">
        <v>2948</v>
      </c>
      <c r="E461" s="428" t="s">
        <v>781</v>
      </c>
      <c r="F461" s="428" t="s">
        <v>2938</v>
      </c>
      <c r="G461" s="428" t="s">
        <v>2501</v>
      </c>
      <c r="H461" s="428" t="s">
        <v>1213</v>
      </c>
      <c r="I461" s="428" t="s">
        <v>821</v>
      </c>
      <c r="J461" s="428" t="s">
        <v>821</v>
      </c>
      <c r="K461" s="428" t="s">
        <v>821</v>
      </c>
      <c r="L461" s="428" t="s">
        <v>821</v>
      </c>
      <c r="M461" s="428" t="s">
        <v>821</v>
      </c>
      <c r="N461" s="428" t="s">
        <v>821</v>
      </c>
      <c r="O461" s="428" t="s">
        <v>821</v>
      </c>
      <c r="P461" s="428" t="s">
        <v>821</v>
      </c>
      <c r="Q461" s="428" t="s">
        <v>821</v>
      </c>
      <c r="R461" s="428" t="s">
        <v>821</v>
      </c>
      <c r="S461" s="431"/>
    </row>
    <row r="462" spans="1:19" ht="27.6">
      <c r="A462" s="475"/>
      <c r="B462" s="483"/>
      <c r="C462" s="428" t="s">
        <v>2440</v>
      </c>
      <c r="D462" s="428" t="s">
        <v>2441</v>
      </c>
      <c r="E462" s="428" t="s">
        <v>775</v>
      </c>
      <c r="F462" s="428" t="s">
        <v>2949</v>
      </c>
      <c r="G462" s="428" t="s">
        <v>1297</v>
      </c>
      <c r="H462" s="428" t="s">
        <v>1437</v>
      </c>
      <c r="I462" s="428" t="s">
        <v>821</v>
      </c>
      <c r="J462" s="428" t="s">
        <v>821</v>
      </c>
      <c r="K462" s="428" t="s">
        <v>821</v>
      </c>
      <c r="L462" s="428" t="s">
        <v>821</v>
      </c>
      <c r="M462" s="428" t="s">
        <v>821</v>
      </c>
      <c r="N462" s="428" t="s">
        <v>821</v>
      </c>
      <c r="O462" s="428" t="s">
        <v>821</v>
      </c>
      <c r="P462" s="428" t="s">
        <v>821</v>
      </c>
      <c r="Q462" s="428" t="s">
        <v>821</v>
      </c>
      <c r="R462" s="428" t="s">
        <v>821</v>
      </c>
      <c r="S462" s="431"/>
    </row>
    <row r="463" spans="1:19" ht="27.6">
      <c r="A463" s="475"/>
      <c r="B463" s="483"/>
      <c r="C463" s="428" t="s">
        <v>2043</v>
      </c>
      <c r="D463" s="428" t="s">
        <v>2044</v>
      </c>
      <c r="E463" s="428" t="s">
        <v>619</v>
      </c>
      <c r="F463" s="428" t="s">
        <v>2950</v>
      </c>
      <c r="G463" s="428" t="s">
        <v>2046</v>
      </c>
      <c r="H463" s="428" t="s">
        <v>2951</v>
      </c>
      <c r="I463" s="428" t="s">
        <v>821</v>
      </c>
      <c r="J463" s="428" t="s">
        <v>821</v>
      </c>
      <c r="K463" s="428" t="s">
        <v>821</v>
      </c>
      <c r="L463" s="428" t="s">
        <v>821</v>
      </c>
      <c r="M463" s="428" t="s">
        <v>821</v>
      </c>
      <c r="N463" s="428" t="s">
        <v>821</v>
      </c>
      <c r="O463" s="428" t="s">
        <v>821</v>
      </c>
      <c r="P463" s="428" t="s">
        <v>821</v>
      </c>
      <c r="Q463" s="428" t="s">
        <v>821</v>
      </c>
      <c r="R463" s="428" t="s">
        <v>821</v>
      </c>
      <c r="S463" s="431"/>
    </row>
    <row r="464" spans="1:19" ht="27.6">
      <c r="A464" s="475"/>
      <c r="B464" s="483"/>
      <c r="C464" s="428" t="s">
        <v>993</v>
      </c>
      <c r="D464" s="428" t="s">
        <v>773</v>
      </c>
      <c r="E464" s="428" t="s">
        <v>619</v>
      </c>
      <c r="F464" s="428" t="s">
        <v>2950</v>
      </c>
      <c r="G464" s="428" t="s">
        <v>995</v>
      </c>
      <c r="H464" s="428" t="s">
        <v>2952</v>
      </c>
      <c r="I464" s="428" t="s">
        <v>821</v>
      </c>
      <c r="J464" s="428" t="s">
        <v>821</v>
      </c>
      <c r="K464" s="428" t="s">
        <v>821</v>
      </c>
      <c r="L464" s="428" t="s">
        <v>821</v>
      </c>
      <c r="M464" s="428" t="s">
        <v>821</v>
      </c>
      <c r="N464" s="428" t="s">
        <v>821</v>
      </c>
      <c r="O464" s="428" t="s">
        <v>821</v>
      </c>
      <c r="P464" s="428" t="s">
        <v>821</v>
      </c>
      <c r="Q464" s="428" t="s">
        <v>821</v>
      </c>
      <c r="R464" s="428" t="s">
        <v>821</v>
      </c>
      <c r="S464" s="431"/>
    </row>
    <row r="465" spans="1:19">
      <c r="A465" s="475"/>
      <c r="B465" s="483"/>
      <c r="C465" s="475"/>
      <c r="D465" s="475"/>
      <c r="E465" s="475"/>
      <c r="F465" s="475"/>
      <c r="G465" s="475"/>
      <c r="H465" s="475"/>
      <c r="I465" s="475"/>
      <c r="J465" s="475"/>
    </row>
    <row r="466" spans="1:19">
      <c r="A466" s="475"/>
      <c r="B466" s="483"/>
      <c r="C466" s="475"/>
      <c r="D466" s="475"/>
      <c r="E466" s="475"/>
      <c r="F466" s="475"/>
      <c r="G466" s="475"/>
      <c r="H466" s="475"/>
      <c r="I466" s="475"/>
      <c r="J466" s="475"/>
    </row>
    <row r="467" spans="1:19">
      <c r="A467" s="475"/>
      <c r="B467" s="483"/>
      <c r="C467" s="475"/>
      <c r="D467" s="475"/>
      <c r="E467" s="475"/>
      <c r="F467" s="475"/>
      <c r="G467" s="475"/>
      <c r="H467" s="475"/>
      <c r="I467" s="475"/>
      <c r="J467" s="475"/>
    </row>
    <row r="468" spans="1:19">
      <c r="A468" s="475"/>
      <c r="B468" s="483"/>
      <c r="C468" s="475"/>
      <c r="D468" s="475"/>
      <c r="E468" s="475"/>
      <c r="F468" s="475"/>
      <c r="G468" s="475"/>
      <c r="H468" s="475"/>
      <c r="I468" s="475"/>
      <c r="J468" s="475"/>
    </row>
    <row r="469" spans="1:19">
      <c r="A469" s="475"/>
      <c r="B469" s="483"/>
      <c r="C469" s="475"/>
      <c r="D469" s="475"/>
      <c r="E469" s="475"/>
      <c r="F469" s="475"/>
      <c r="G469" s="475"/>
      <c r="H469" s="475"/>
      <c r="I469" s="475"/>
      <c r="J469" s="475"/>
    </row>
    <row r="470" spans="1:19" ht="42">
      <c r="A470" s="500">
        <v>63</v>
      </c>
      <c r="B470" s="501">
        <v>89712</v>
      </c>
      <c r="C470" s="501" t="s">
        <v>18</v>
      </c>
      <c r="D470" s="502" t="s">
        <v>515</v>
      </c>
      <c r="E470" s="503" t="s">
        <v>112</v>
      </c>
      <c r="F470" s="503"/>
      <c r="G470" s="504" t="s">
        <v>604</v>
      </c>
      <c r="H470" s="505">
        <v>29.77</v>
      </c>
      <c r="I470" s="500"/>
      <c r="J470" s="500"/>
    </row>
    <row r="471" spans="1:19" ht="27.6">
      <c r="A471" s="475"/>
      <c r="B471" s="483"/>
      <c r="C471" s="428" t="s">
        <v>821</v>
      </c>
      <c r="D471" s="428" t="s">
        <v>821</v>
      </c>
      <c r="E471" s="428" t="s">
        <v>821</v>
      </c>
      <c r="F471" s="428" t="s">
        <v>821</v>
      </c>
      <c r="G471" s="428" t="s">
        <v>821</v>
      </c>
      <c r="H471" s="428" t="s">
        <v>821</v>
      </c>
      <c r="I471" s="428" t="s">
        <v>2953</v>
      </c>
      <c r="J471" s="428" t="s">
        <v>2954</v>
      </c>
      <c r="K471" s="428" t="s">
        <v>2955</v>
      </c>
      <c r="L471" s="428" t="s">
        <v>2956</v>
      </c>
      <c r="M471" s="428" t="s">
        <v>942</v>
      </c>
      <c r="N471" s="428" t="s">
        <v>943</v>
      </c>
      <c r="O471" s="428" t="s">
        <v>942</v>
      </c>
      <c r="P471" s="428" t="s">
        <v>943</v>
      </c>
      <c r="Q471" s="428" t="s">
        <v>942</v>
      </c>
      <c r="R471" s="428" t="s">
        <v>943</v>
      </c>
      <c r="S471" s="431">
        <v>0</v>
      </c>
    </row>
    <row r="472" spans="1:19" ht="27.6">
      <c r="A472" s="475"/>
      <c r="B472" s="483"/>
      <c r="C472" s="428" t="s">
        <v>2957</v>
      </c>
      <c r="D472" s="428" t="s">
        <v>2958</v>
      </c>
      <c r="E472" s="428" t="s">
        <v>781</v>
      </c>
      <c r="F472" s="428" t="s">
        <v>2938</v>
      </c>
      <c r="G472" s="428" t="s">
        <v>2959</v>
      </c>
      <c r="H472" s="428" t="s">
        <v>2960</v>
      </c>
      <c r="I472" s="428" t="s">
        <v>821</v>
      </c>
      <c r="J472" s="428" t="s">
        <v>821</v>
      </c>
      <c r="K472" s="428" t="s">
        <v>821</v>
      </c>
      <c r="L472" s="428" t="s">
        <v>821</v>
      </c>
      <c r="M472" s="428" t="s">
        <v>821</v>
      </c>
      <c r="N472" s="428" t="s">
        <v>821</v>
      </c>
      <c r="O472" s="428" t="s">
        <v>821</v>
      </c>
      <c r="P472" s="428" t="s">
        <v>821</v>
      </c>
      <c r="Q472" s="428" t="s">
        <v>821</v>
      </c>
      <c r="R472" s="428" t="s">
        <v>821</v>
      </c>
      <c r="S472" s="431"/>
    </row>
    <row r="473" spans="1:19" ht="27.6">
      <c r="A473" s="475"/>
      <c r="B473" s="483"/>
      <c r="C473" s="428" t="s">
        <v>2440</v>
      </c>
      <c r="D473" s="428" t="s">
        <v>2441</v>
      </c>
      <c r="E473" s="428" t="s">
        <v>775</v>
      </c>
      <c r="F473" s="428" t="s">
        <v>2961</v>
      </c>
      <c r="G473" s="428" t="s">
        <v>1297</v>
      </c>
      <c r="H473" s="428" t="s">
        <v>1437</v>
      </c>
      <c r="I473" s="428" t="s">
        <v>821</v>
      </c>
      <c r="J473" s="428" t="s">
        <v>821</v>
      </c>
      <c r="K473" s="428" t="s">
        <v>821</v>
      </c>
      <c r="L473" s="428" t="s">
        <v>821</v>
      </c>
      <c r="M473" s="428" t="s">
        <v>821</v>
      </c>
      <c r="N473" s="428" t="s">
        <v>821</v>
      </c>
      <c r="O473" s="428" t="s">
        <v>821</v>
      </c>
      <c r="P473" s="428" t="s">
        <v>821</v>
      </c>
      <c r="Q473" s="428" t="s">
        <v>821</v>
      </c>
      <c r="R473" s="428" t="s">
        <v>821</v>
      </c>
      <c r="S473" s="431"/>
    </row>
    <row r="474" spans="1:19" ht="27.6">
      <c r="A474" s="475"/>
      <c r="B474" s="483"/>
      <c r="C474" s="428" t="s">
        <v>2043</v>
      </c>
      <c r="D474" s="428" t="s">
        <v>2044</v>
      </c>
      <c r="E474" s="428" t="s">
        <v>619</v>
      </c>
      <c r="F474" s="428" t="s">
        <v>2962</v>
      </c>
      <c r="G474" s="428" t="s">
        <v>2046</v>
      </c>
      <c r="H474" s="428" t="s">
        <v>1987</v>
      </c>
      <c r="I474" s="428" t="s">
        <v>821</v>
      </c>
      <c r="J474" s="428" t="s">
        <v>821</v>
      </c>
      <c r="K474" s="428" t="s">
        <v>821</v>
      </c>
      <c r="L474" s="428" t="s">
        <v>821</v>
      </c>
      <c r="M474" s="428" t="s">
        <v>821</v>
      </c>
      <c r="N474" s="428" t="s">
        <v>821</v>
      </c>
      <c r="O474" s="428" t="s">
        <v>821</v>
      </c>
      <c r="P474" s="428" t="s">
        <v>821</v>
      </c>
      <c r="Q474" s="428" t="s">
        <v>821</v>
      </c>
      <c r="R474" s="428" t="s">
        <v>821</v>
      </c>
      <c r="S474" s="431"/>
    </row>
    <row r="475" spans="1:19" ht="27.6">
      <c r="A475" s="475"/>
      <c r="B475" s="483"/>
      <c r="C475" s="428" t="s">
        <v>993</v>
      </c>
      <c r="D475" s="428" t="s">
        <v>773</v>
      </c>
      <c r="E475" s="428" t="s">
        <v>619</v>
      </c>
      <c r="F475" s="428" t="s">
        <v>2962</v>
      </c>
      <c r="G475" s="428" t="s">
        <v>995</v>
      </c>
      <c r="H475" s="428" t="s">
        <v>2963</v>
      </c>
      <c r="I475" s="428" t="s">
        <v>821</v>
      </c>
      <c r="J475" s="428" t="s">
        <v>821</v>
      </c>
      <c r="K475" s="428" t="s">
        <v>821</v>
      </c>
      <c r="L475" s="428" t="s">
        <v>821</v>
      </c>
      <c r="M475" s="428" t="s">
        <v>821</v>
      </c>
      <c r="N475" s="428" t="s">
        <v>821</v>
      </c>
      <c r="O475" s="428" t="s">
        <v>821</v>
      </c>
      <c r="P475" s="428" t="s">
        <v>821</v>
      </c>
      <c r="Q475" s="428" t="s">
        <v>821</v>
      </c>
      <c r="R475" s="428" t="s">
        <v>821</v>
      </c>
      <c r="S475" s="431"/>
    </row>
    <row r="476" spans="1:19">
      <c r="A476" s="475"/>
      <c r="B476" s="483"/>
      <c r="C476" s="475"/>
      <c r="D476" s="475"/>
      <c r="E476" s="475"/>
      <c r="F476" s="475"/>
      <c r="G476" s="475"/>
      <c r="H476" s="475"/>
      <c r="I476" s="475"/>
      <c r="J476" s="475"/>
    </row>
    <row r="477" spans="1:19">
      <c r="A477" s="475"/>
      <c r="B477" s="483"/>
      <c r="C477" s="475"/>
      <c r="D477" s="475"/>
      <c r="E477" s="475"/>
      <c r="F477" s="475"/>
      <c r="G477" s="475"/>
      <c r="H477" s="475"/>
      <c r="I477" s="475"/>
      <c r="J477" s="475"/>
    </row>
    <row r="478" spans="1:19">
      <c r="A478" s="475"/>
      <c r="B478" s="483"/>
      <c r="C478" s="475"/>
      <c r="D478" s="475"/>
      <c r="E478" s="475"/>
      <c r="F478" s="475"/>
      <c r="G478" s="475"/>
      <c r="H478" s="475"/>
      <c r="I478" s="475"/>
      <c r="J478" s="475"/>
    </row>
    <row r="479" spans="1:19">
      <c r="A479" s="475"/>
      <c r="B479" s="483"/>
      <c r="C479" s="475"/>
      <c r="D479" s="475"/>
      <c r="E479" s="475"/>
      <c r="F479" s="475"/>
      <c r="G479" s="475"/>
      <c r="H479" s="475"/>
      <c r="I479" s="475"/>
      <c r="J479" s="475"/>
    </row>
    <row r="480" spans="1:19">
      <c r="A480" s="475"/>
      <c r="B480" s="483"/>
      <c r="C480" s="475"/>
      <c r="D480" s="475"/>
      <c r="E480" s="475"/>
      <c r="F480" s="475"/>
      <c r="G480" s="475"/>
      <c r="H480" s="475"/>
      <c r="I480" s="475"/>
      <c r="J480" s="475"/>
    </row>
    <row r="481" spans="1:19">
      <c r="A481" s="475"/>
      <c r="B481" s="483"/>
      <c r="C481" s="475"/>
      <c r="D481" s="475"/>
      <c r="E481" s="475"/>
      <c r="F481" s="475"/>
      <c r="G481" s="475"/>
      <c r="H481" s="475"/>
      <c r="I481" s="475"/>
      <c r="J481" s="475"/>
    </row>
    <row r="482" spans="1:19" ht="55.8">
      <c r="A482" s="500"/>
      <c r="B482" s="501" t="s">
        <v>517</v>
      </c>
      <c r="C482" s="501" t="s">
        <v>18</v>
      </c>
      <c r="D482" s="502" t="s">
        <v>518</v>
      </c>
      <c r="E482" s="503" t="s">
        <v>31</v>
      </c>
      <c r="F482" s="503"/>
      <c r="G482" s="504" t="s">
        <v>604</v>
      </c>
      <c r="H482" s="505">
        <v>21.14</v>
      </c>
      <c r="I482" s="500"/>
      <c r="J482" s="500"/>
    </row>
    <row r="483" spans="1:19" ht="27.6">
      <c r="A483" s="500"/>
      <c r="B483" s="483"/>
      <c r="C483" s="428" t="s">
        <v>821</v>
      </c>
      <c r="D483" s="428" t="s">
        <v>821</v>
      </c>
      <c r="E483" s="428" t="s">
        <v>821</v>
      </c>
      <c r="F483" s="428" t="s">
        <v>821</v>
      </c>
      <c r="G483" s="428" t="s">
        <v>821</v>
      </c>
      <c r="H483" s="428" t="s">
        <v>821</v>
      </c>
      <c r="I483" s="428" t="s">
        <v>2964</v>
      </c>
      <c r="J483" s="428" t="s">
        <v>2965</v>
      </c>
      <c r="K483" s="428" t="s">
        <v>2966</v>
      </c>
      <c r="L483" s="428" t="s">
        <v>2967</v>
      </c>
      <c r="M483" s="428" t="s">
        <v>942</v>
      </c>
      <c r="N483" s="428" t="s">
        <v>943</v>
      </c>
      <c r="O483" s="428" t="s">
        <v>942</v>
      </c>
      <c r="P483" s="428" t="s">
        <v>943</v>
      </c>
      <c r="Q483" s="428" t="s">
        <v>942</v>
      </c>
      <c r="R483" s="428" t="s">
        <v>943</v>
      </c>
      <c r="S483" s="431">
        <v>0</v>
      </c>
    </row>
    <row r="484" spans="1:19" ht="27.6">
      <c r="A484" s="475"/>
      <c r="B484" s="483"/>
      <c r="C484" s="428" t="s">
        <v>2968</v>
      </c>
      <c r="D484" s="428" t="s">
        <v>2969</v>
      </c>
      <c r="E484" s="428" t="s">
        <v>775</v>
      </c>
      <c r="F484" s="428" t="s">
        <v>1687</v>
      </c>
      <c r="G484" s="428" t="s">
        <v>1779</v>
      </c>
      <c r="H484" s="428" t="s">
        <v>2970</v>
      </c>
      <c r="I484" s="428" t="s">
        <v>821</v>
      </c>
      <c r="J484" s="428" t="s">
        <v>821</v>
      </c>
      <c r="K484" s="428" t="s">
        <v>821</v>
      </c>
      <c r="L484" s="428" t="s">
        <v>821</v>
      </c>
      <c r="M484" s="428" t="s">
        <v>821</v>
      </c>
      <c r="N484" s="428" t="s">
        <v>821</v>
      </c>
      <c r="O484" s="428" t="s">
        <v>821</v>
      </c>
      <c r="P484" s="428" t="s">
        <v>821</v>
      </c>
      <c r="Q484" s="428" t="s">
        <v>821</v>
      </c>
      <c r="R484" s="428" t="s">
        <v>821</v>
      </c>
      <c r="S484" s="431"/>
    </row>
    <row r="485" spans="1:19" ht="27.6">
      <c r="A485" s="475"/>
      <c r="B485" s="483"/>
      <c r="C485" s="428" t="s">
        <v>2971</v>
      </c>
      <c r="D485" s="428" t="s">
        <v>2972</v>
      </c>
      <c r="E485" s="428" t="s">
        <v>775</v>
      </c>
      <c r="F485" s="428" t="s">
        <v>1061</v>
      </c>
      <c r="G485" s="428" t="s">
        <v>2973</v>
      </c>
      <c r="H485" s="428" t="s">
        <v>2973</v>
      </c>
      <c r="I485" s="428" t="s">
        <v>821</v>
      </c>
      <c r="J485" s="428" t="s">
        <v>821</v>
      </c>
      <c r="K485" s="428" t="s">
        <v>821</v>
      </c>
      <c r="L485" s="428" t="s">
        <v>821</v>
      </c>
      <c r="M485" s="428" t="s">
        <v>821</v>
      </c>
      <c r="N485" s="428" t="s">
        <v>821</v>
      </c>
      <c r="O485" s="428" t="s">
        <v>821</v>
      </c>
      <c r="P485" s="428" t="s">
        <v>821</v>
      </c>
      <c r="Q485" s="428" t="s">
        <v>821</v>
      </c>
      <c r="R485" s="428" t="s">
        <v>821</v>
      </c>
      <c r="S485" s="431"/>
    </row>
    <row r="486" spans="1:19" ht="41.4">
      <c r="A486" s="475"/>
      <c r="B486" s="483"/>
      <c r="C486" s="428" t="s">
        <v>2974</v>
      </c>
      <c r="D486" s="428" t="s">
        <v>2975</v>
      </c>
      <c r="E486" s="428" t="s">
        <v>775</v>
      </c>
      <c r="F486" s="428" t="s">
        <v>1535</v>
      </c>
      <c r="G486" s="428" t="s">
        <v>2976</v>
      </c>
      <c r="H486" s="428" t="s">
        <v>1996</v>
      </c>
      <c r="I486" s="428" t="s">
        <v>821</v>
      </c>
      <c r="J486" s="428" t="s">
        <v>821</v>
      </c>
      <c r="K486" s="428" t="s">
        <v>821</v>
      </c>
      <c r="L486" s="428" t="s">
        <v>821</v>
      </c>
      <c r="M486" s="428" t="s">
        <v>821</v>
      </c>
      <c r="N486" s="428" t="s">
        <v>821</v>
      </c>
      <c r="O486" s="428" t="s">
        <v>821</v>
      </c>
      <c r="P486" s="428" t="s">
        <v>821</v>
      </c>
      <c r="Q486" s="428" t="s">
        <v>821</v>
      </c>
      <c r="R486" s="428" t="s">
        <v>821</v>
      </c>
      <c r="S486" s="431"/>
    </row>
    <row r="487" spans="1:19" ht="27.6">
      <c r="A487" s="475"/>
      <c r="B487" s="483"/>
      <c r="C487" s="428" t="s">
        <v>2043</v>
      </c>
      <c r="D487" s="428" t="s">
        <v>2044</v>
      </c>
      <c r="E487" s="428" t="s">
        <v>619</v>
      </c>
      <c r="F487" s="428" t="s">
        <v>2977</v>
      </c>
      <c r="G487" s="428" t="s">
        <v>2046</v>
      </c>
      <c r="H487" s="428" t="s">
        <v>2978</v>
      </c>
      <c r="I487" s="428" t="s">
        <v>821</v>
      </c>
      <c r="J487" s="428" t="s">
        <v>821</v>
      </c>
      <c r="K487" s="428" t="s">
        <v>821</v>
      </c>
      <c r="L487" s="428" t="s">
        <v>821</v>
      </c>
      <c r="M487" s="428" t="s">
        <v>821</v>
      </c>
      <c r="N487" s="428" t="s">
        <v>821</v>
      </c>
      <c r="O487" s="428" t="s">
        <v>821</v>
      </c>
      <c r="P487" s="428" t="s">
        <v>821</v>
      </c>
      <c r="Q487" s="428" t="s">
        <v>821</v>
      </c>
      <c r="R487" s="428" t="s">
        <v>821</v>
      </c>
      <c r="S487" s="431"/>
    </row>
    <row r="488" spans="1:19" ht="27.6">
      <c r="A488" s="475"/>
      <c r="B488" s="483"/>
      <c r="C488" s="428" t="s">
        <v>993</v>
      </c>
      <c r="D488" s="428" t="s">
        <v>773</v>
      </c>
      <c r="E488" s="428" t="s">
        <v>619</v>
      </c>
      <c r="F488" s="428" t="s">
        <v>2977</v>
      </c>
      <c r="G488" s="428" t="s">
        <v>995</v>
      </c>
      <c r="H488" s="428" t="s">
        <v>2979</v>
      </c>
      <c r="I488" s="428" t="s">
        <v>821</v>
      </c>
      <c r="J488" s="428" t="s">
        <v>821</v>
      </c>
      <c r="K488" s="428" t="s">
        <v>821</v>
      </c>
      <c r="L488" s="428" t="s">
        <v>821</v>
      </c>
      <c r="M488" s="428" t="s">
        <v>821</v>
      </c>
      <c r="N488" s="428" t="s">
        <v>821</v>
      </c>
      <c r="O488" s="428" t="s">
        <v>821</v>
      </c>
      <c r="P488" s="428" t="s">
        <v>821</v>
      </c>
      <c r="Q488" s="428" t="s">
        <v>821</v>
      </c>
      <c r="R488" s="428" t="s">
        <v>821</v>
      </c>
      <c r="S488" s="431"/>
    </row>
    <row r="489" spans="1:19">
      <c r="A489" s="475"/>
      <c r="B489" s="483"/>
      <c r="C489" s="475"/>
      <c r="D489" s="475"/>
      <c r="E489" s="475"/>
      <c r="F489" s="475"/>
      <c r="G489" s="475"/>
      <c r="H489" s="475"/>
      <c r="I489" s="475"/>
      <c r="J489" s="475"/>
    </row>
    <row r="490" spans="1:19">
      <c r="A490" s="475"/>
      <c r="B490" s="483"/>
      <c r="C490" s="475"/>
      <c r="D490" s="475"/>
      <c r="E490" s="475"/>
      <c r="F490" s="475"/>
      <c r="G490" s="475"/>
      <c r="H490" s="475"/>
      <c r="I490" s="475"/>
      <c r="J490" s="475"/>
    </row>
    <row r="491" spans="1:19">
      <c r="A491" s="475"/>
      <c r="B491" s="483"/>
      <c r="C491" s="475"/>
      <c r="D491" s="475"/>
      <c r="E491" s="475"/>
      <c r="F491" s="475"/>
      <c r="G491" s="475"/>
      <c r="H491" s="475"/>
      <c r="I491" s="475"/>
      <c r="J491" s="475"/>
    </row>
    <row r="492" spans="1:19">
      <c r="A492" s="475"/>
      <c r="B492" s="483"/>
      <c r="C492" s="475"/>
      <c r="D492" s="475"/>
      <c r="E492" s="475"/>
      <c r="F492" s="475"/>
      <c r="G492" s="475"/>
      <c r="H492" s="475"/>
      <c r="I492" s="475"/>
      <c r="J492" s="475"/>
    </row>
    <row r="493" spans="1:19" ht="55.8">
      <c r="A493" s="500"/>
      <c r="B493" s="501">
        <v>89724</v>
      </c>
      <c r="C493" s="501" t="s">
        <v>18</v>
      </c>
      <c r="D493" s="502" t="s">
        <v>520</v>
      </c>
      <c r="E493" s="503" t="s">
        <v>31</v>
      </c>
      <c r="F493" s="503"/>
      <c r="G493" s="504" t="s">
        <v>604</v>
      </c>
      <c r="H493" s="505">
        <v>10.94</v>
      </c>
      <c r="I493" s="500"/>
      <c r="J493" s="500"/>
    </row>
    <row r="494" spans="1:19" ht="27.6">
      <c r="A494" s="488"/>
      <c r="B494" s="483"/>
      <c r="C494" s="428" t="s">
        <v>2429</v>
      </c>
      <c r="D494" s="428" t="s">
        <v>2430</v>
      </c>
      <c r="E494" s="428" t="s">
        <v>775</v>
      </c>
      <c r="F494" s="428" t="s">
        <v>2980</v>
      </c>
      <c r="G494" s="428" t="s">
        <v>2432</v>
      </c>
      <c r="H494" s="428" t="s">
        <v>2981</v>
      </c>
      <c r="I494" s="428" t="s">
        <v>821</v>
      </c>
      <c r="J494" s="428" t="s">
        <v>821</v>
      </c>
      <c r="K494" s="428" t="s">
        <v>821</v>
      </c>
      <c r="L494" s="428" t="s">
        <v>821</v>
      </c>
      <c r="M494" s="428" t="s">
        <v>821</v>
      </c>
      <c r="N494" s="428" t="s">
        <v>821</v>
      </c>
      <c r="O494" s="428" t="s">
        <v>821</v>
      </c>
      <c r="P494" s="428" t="s">
        <v>821</v>
      </c>
      <c r="Q494" s="428" t="s">
        <v>821</v>
      </c>
      <c r="R494" s="428" t="s">
        <v>821</v>
      </c>
      <c r="S494" s="431"/>
    </row>
    <row r="495" spans="1:19" ht="27.6">
      <c r="A495" s="488"/>
      <c r="B495" s="483"/>
      <c r="C495" s="428" t="s">
        <v>2982</v>
      </c>
      <c r="D495" s="428" t="s">
        <v>2983</v>
      </c>
      <c r="E495" s="428" t="s">
        <v>775</v>
      </c>
      <c r="F495" s="428" t="s">
        <v>1061</v>
      </c>
      <c r="G495" s="428" t="s">
        <v>2984</v>
      </c>
      <c r="H495" s="428" t="s">
        <v>2984</v>
      </c>
      <c r="I495" s="428" t="s">
        <v>821</v>
      </c>
      <c r="J495" s="428" t="s">
        <v>821</v>
      </c>
      <c r="K495" s="428" t="s">
        <v>821</v>
      </c>
      <c r="L495" s="428" t="s">
        <v>821</v>
      </c>
      <c r="M495" s="428" t="s">
        <v>821</v>
      </c>
      <c r="N495" s="428" t="s">
        <v>821</v>
      </c>
      <c r="O495" s="428" t="s">
        <v>821</v>
      </c>
      <c r="P495" s="428" t="s">
        <v>821</v>
      </c>
      <c r="Q495" s="428" t="s">
        <v>821</v>
      </c>
      <c r="R495" s="428" t="s">
        <v>821</v>
      </c>
      <c r="S495" s="431"/>
    </row>
    <row r="496" spans="1:19" ht="27.6">
      <c r="A496" s="488"/>
      <c r="B496" s="483"/>
      <c r="C496" s="428" t="s">
        <v>2437</v>
      </c>
      <c r="D496" s="428" t="s">
        <v>2438</v>
      </c>
      <c r="E496" s="428" t="s">
        <v>775</v>
      </c>
      <c r="F496" s="428" t="s">
        <v>2730</v>
      </c>
      <c r="G496" s="428" t="s">
        <v>2439</v>
      </c>
      <c r="H496" s="428" t="s">
        <v>1394</v>
      </c>
      <c r="I496" s="428" t="s">
        <v>821</v>
      </c>
      <c r="J496" s="428" t="s">
        <v>821</v>
      </c>
      <c r="K496" s="428" t="s">
        <v>821</v>
      </c>
      <c r="L496" s="428" t="s">
        <v>821</v>
      </c>
      <c r="M496" s="428" t="s">
        <v>821</v>
      </c>
      <c r="N496" s="428" t="s">
        <v>821</v>
      </c>
      <c r="O496" s="428" t="s">
        <v>821</v>
      </c>
      <c r="P496" s="428" t="s">
        <v>821</v>
      </c>
      <c r="Q496" s="428" t="s">
        <v>821</v>
      </c>
      <c r="R496" s="428" t="s">
        <v>821</v>
      </c>
      <c r="S496" s="431"/>
    </row>
    <row r="497" spans="1:19" ht="27.6">
      <c r="A497" s="488"/>
      <c r="B497" s="483"/>
      <c r="C497" s="428" t="s">
        <v>2440</v>
      </c>
      <c r="D497" s="428" t="s">
        <v>2441</v>
      </c>
      <c r="E497" s="428" t="s">
        <v>775</v>
      </c>
      <c r="F497" s="428" t="s">
        <v>2431</v>
      </c>
      <c r="G497" s="428" t="s">
        <v>1297</v>
      </c>
      <c r="H497" s="428" t="s">
        <v>1238</v>
      </c>
      <c r="I497" s="428" t="s">
        <v>821</v>
      </c>
      <c r="J497" s="428" t="s">
        <v>821</v>
      </c>
      <c r="K497" s="428" t="s">
        <v>821</v>
      </c>
      <c r="L497" s="428" t="s">
        <v>821</v>
      </c>
      <c r="M497" s="428" t="s">
        <v>821</v>
      </c>
      <c r="N497" s="428" t="s">
        <v>821</v>
      </c>
      <c r="O497" s="428" t="s">
        <v>821</v>
      </c>
      <c r="P497" s="428" t="s">
        <v>821</v>
      </c>
      <c r="Q497" s="428" t="s">
        <v>821</v>
      </c>
      <c r="R497" s="428" t="s">
        <v>821</v>
      </c>
      <c r="S497" s="431"/>
    </row>
    <row r="498" spans="1:19" ht="27.6">
      <c r="A498" s="488"/>
      <c r="B498" s="483"/>
      <c r="C498" s="428" t="s">
        <v>2043</v>
      </c>
      <c r="D498" s="428" t="s">
        <v>2044</v>
      </c>
      <c r="E498" s="428" t="s">
        <v>619</v>
      </c>
      <c r="F498" s="428" t="s">
        <v>2985</v>
      </c>
      <c r="G498" s="428" t="s">
        <v>2046</v>
      </c>
      <c r="H498" s="428" t="s">
        <v>2986</v>
      </c>
      <c r="I498" s="428" t="s">
        <v>821</v>
      </c>
      <c r="J498" s="428" t="s">
        <v>821</v>
      </c>
      <c r="K498" s="428" t="s">
        <v>821</v>
      </c>
      <c r="L498" s="428" t="s">
        <v>821</v>
      </c>
      <c r="M498" s="428" t="s">
        <v>821</v>
      </c>
      <c r="N498" s="428" t="s">
        <v>821</v>
      </c>
      <c r="O498" s="428" t="s">
        <v>821</v>
      </c>
      <c r="P498" s="428" t="s">
        <v>821</v>
      </c>
      <c r="Q498" s="428" t="s">
        <v>821</v>
      </c>
      <c r="R498" s="428" t="s">
        <v>821</v>
      </c>
      <c r="S498" s="431"/>
    </row>
    <row r="499" spans="1:19" ht="27.6">
      <c r="A499" s="488"/>
      <c r="B499" s="483"/>
      <c r="C499" s="428" t="s">
        <v>993</v>
      </c>
      <c r="D499" s="428" t="s">
        <v>773</v>
      </c>
      <c r="E499" s="428" t="s">
        <v>619</v>
      </c>
      <c r="F499" s="428" t="s">
        <v>2985</v>
      </c>
      <c r="G499" s="428" t="s">
        <v>995</v>
      </c>
      <c r="H499" s="428" t="s">
        <v>2654</v>
      </c>
      <c r="I499" s="428" t="s">
        <v>821</v>
      </c>
      <c r="J499" s="428" t="s">
        <v>821</v>
      </c>
      <c r="K499" s="428" t="s">
        <v>821</v>
      </c>
      <c r="L499" s="428" t="s">
        <v>821</v>
      </c>
      <c r="M499" s="428" t="s">
        <v>821</v>
      </c>
      <c r="N499" s="428" t="s">
        <v>821</v>
      </c>
      <c r="O499" s="428" t="s">
        <v>821</v>
      </c>
      <c r="P499" s="428" t="s">
        <v>821</v>
      </c>
      <c r="Q499" s="428" t="s">
        <v>821</v>
      </c>
      <c r="R499" s="428" t="s">
        <v>821</v>
      </c>
      <c r="S499" s="431"/>
    </row>
    <row r="500" spans="1:19">
      <c r="A500" s="488"/>
      <c r="B500" s="483"/>
      <c r="C500" s="475"/>
      <c r="D500" s="475"/>
      <c r="E500" s="475"/>
      <c r="F500" s="475"/>
      <c r="G500" s="475"/>
      <c r="H500" s="475"/>
      <c r="I500" s="475"/>
      <c r="J500" s="475"/>
    </row>
    <row r="501" spans="1:19">
      <c r="A501" s="488"/>
      <c r="B501" s="483"/>
      <c r="C501" s="475"/>
      <c r="D501" s="475"/>
      <c r="E501" s="475"/>
      <c r="F501" s="475"/>
      <c r="G501" s="475"/>
      <c r="H501" s="475"/>
      <c r="I501" s="475"/>
      <c r="J501" s="475"/>
    </row>
    <row r="502" spans="1:19">
      <c r="A502" s="488"/>
      <c r="B502" s="483"/>
      <c r="C502" s="475"/>
      <c r="D502" s="475"/>
      <c r="E502" s="475"/>
      <c r="F502" s="475"/>
      <c r="G502" s="475"/>
      <c r="H502" s="475"/>
      <c r="I502" s="475"/>
      <c r="J502" s="475"/>
    </row>
    <row r="503" spans="1:19">
      <c r="A503" s="488"/>
      <c r="B503" s="483"/>
      <c r="C503" s="475"/>
      <c r="D503" s="475"/>
      <c r="E503" s="475"/>
      <c r="F503" s="475"/>
      <c r="G503" s="475"/>
      <c r="H503" s="475"/>
      <c r="I503" s="475"/>
      <c r="J503" s="475"/>
    </row>
    <row r="504" spans="1:19" ht="55.8">
      <c r="A504" s="500"/>
      <c r="B504" s="501">
        <v>89802</v>
      </c>
      <c r="C504" s="501" t="s">
        <v>18</v>
      </c>
      <c r="D504" s="502" t="s">
        <v>522</v>
      </c>
      <c r="E504" s="503" t="s">
        <v>31</v>
      </c>
      <c r="F504" s="503"/>
      <c r="G504" s="504" t="s">
        <v>604</v>
      </c>
      <c r="H504" s="505">
        <v>8.51</v>
      </c>
      <c r="I504" s="500"/>
      <c r="J504" s="500"/>
    </row>
    <row r="505" spans="1:19" ht="27.6">
      <c r="B505" s="483"/>
      <c r="C505" s="428" t="s">
        <v>821</v>
      </c>
      <c r="D505" s="428" t="s">
        <v>821</v>
      </c>
      <c r="E505" s="428" t="s">
        <v>821</v>
      </c>
      <c r="F505" s="428" t="s">
        <v>821</v>
      </c>
      <c r="G505" s="428" t="s">
        <v>821</v>
      </c>
      <c r="H505" s="428" t="s">
        <v>821</v>
      </c>
      <c r="I505" s="428" t="s">
        <v>2804</v>
      </c>
      <c r="J505" s="428" t="s">
        <v>2987</v>
      </c>
      <c r="K505" s="428" t="s">
        <v>2988</v>
      </c>
      <c r="L505" s="428" t="s">
        <v>2989</v>
      </c>
      <c r="M505" s="428" t="s">
        <v>942</v>
      </c>
      <c r="N505" s="428" t="s">
        <v>943</v>
      </c>
      <c r="O505" s="428" t="s">
        <v>942</v>
      </c>
      <c r="P505" s="428" t="s">
        <v>943</v>
      </c>
      <c r="Q505" s="428" t="s">
        <v>942</v>
      </c>
      <c r="R505" s="428" t="s">
        <v>943</v>
      </c>
      <c r="S505" s="431">
        <v>0</v>
      </c>
    </row>
    <row r="506" spans="1:19" ht="27.6">
      <c r="B506" s="483"/>
      <c r="C506" s="428" t="s">
        <v>2990</v>
      </c>
      <c r="D506" s="428" t="s">
        <v>2991</v>
      </c>
      <c r="E506" s="428" t="s">
        <v>775</v>
      </c>
      <c r="F506" s="428" t="s">
        <v>1687</v>
      </c>
      <c r="G506" s="428" t="s">
        <v>2220</v>
      </c>
      <c r="H506" s="428" t="s">
        <v>2992</v>
      </c>
      <c r="I506" s="428" t="s">
        <v>821</v>
      </c>
      <c r="J506" s="428" t="s">
        <v>821</v>
      </c>
      <c r="K506" s="428" t="s">
        <v>821</v>
      </c>
      <c r="L506" s="428" t="s">
        <v>821</v>
      </c>
      <c r="M506" s="428" t="s">
        <v>821</v>
      </c>
      <c r="N506" s="428" t="s">
        <v>821</v>
      </c>
      <c r="O506" s="428" t="s">
        <v>821</v>
      </c>
      <c r="P506" s="428" t="s">
        <v>821</v>
      </c>
      <c r="Q506" s="428" t="s">
        <v>821</v>
      </c>
      <c r="R506" s="428" t="s">
        <v>821</v>
      </c>
      <c r="S506" s="431"/>
    </row>
    <row r="507" spans="1:19" ht="27.6">
      <c r="B507" s="483"/>
      <c r="C507" s="428" t="s">
        <v>2993</v>
      </c>
      <c r="D507" s="428" t="s">
        <v>2994</v>
      </c>
      <c r="E507" s="428" t="s">
        <v>775</v>
      </c>
      <c r="F507" s="428" t="s">
        <v>1061</v>
      </c>
      <c r="G507" s="428" t="s">
        <v>2995</v>
      </c>
      <c r="H507" s="428" t="s">
        <v>2995</v>
      </c>
      <c r="I507" s="428" t="s">
        <v>821</v>
      </c>
      <c r="J507" s="428" t="s">
        <v>821</v>
      </c>
      <c r="K507" s="428" t="s">
        <v>821</v>
      </c>
      <c r="L507" s="428" t="s">
        <v>821</v>
      </c>
      <c r="M507" s="428" t="s">
        <v>821</v>
      </c>
      <c r="N507" s="428" t="s">
        <v>821</v>
      </c>
      <c r="O507" s="428" t="s">
        <v>821</v>
      </c>
      <c r="P507" s="428" t="s">
        <v>821</v>
      </c>
      <c r="Q507" s="428" t="s">
        <v>821</v>
      </c>
      <c r="R507" s="428" t="s">
        <v>821</v>
      </c>
      <c r="S507" s="431"/>
    </row>
    <row r="508" spans="1:19" ht="41.4">
      <c r="B508" s="483"/>
      <c r="C508" s="428" t="s">
        <v>2974</v>
      </c>
      <c r="D508" s="428" t="s">
        <v>2975</v>
      </c>
      <c r="E508" s="428" t="s">
        <v>775</v>
      </c>
      <c r="F508" s="428" t="s">
        <v>2996</v>
      </c>
      <c r="G508" s="428" t="s">
        <v>2976</v>
      </c>
      <c r="H508" s="428" t="s">
        <v>1129</v>
      </c>
      <c r="I508" s="428" t="s">
        <v>821</v>
      </c>
      <c r="J508" s="428" t="s">
        <v>821</v>
      </c>
      <c r="K508" s="428" t="s">
        <v>821</v>
      </c>
      <c r="L508" s="428" t="s">
        <v>821</v>
      </c>
      <c r="M508" s="428" t="s">
        <v>821</v>
      </c>
      <c r="N508" s="428" t="s">
        <v>821</v>
      </c>
      <c r="O508" s="428" t="s">
        <v>821</v>
      </c>
      <c r="P508" s="428" t="s">
        <v>821</v>
      </c>
      <c r="Q508" s="428" t="s">
        <v>821</v>
      </c>
      <c r="R508" s="428" t="s">
        <v>821</v>
      </c>
      <c r="S508" s="431"/>
    </row>
    <row r="509" spans="1:19" ht="27.6">
      <c r="B509" s="483"/>
      <c r="C509" s="428" t="s">
        <v>2043</v>
      </c>
      <c r="D509" s="428" t="s">
        <v>2044</v>
      </c>
      <c r="E509" s="428" t="s">
        <v>619</v>
      </c>
      <c r="F509" s="428" t="s">
        <v>2997</v>
      </c>
      <c r="G509" s="428" t="s">
        <v>2046</v>
      </c>
      <c r="H509" s="428" t="s">
        <v>1133</v>
      </c>
      <c r="I509" s="428" t="s">
        <v>821</v>
      </c>
      <c r="J509" s="428" t="s">
        <v>821</v>
      </c>
      <c r="K509" s="428" t="s">
        <v>821</v>
      </c>
      <c r="L509" s="428" t="s">
        <v>821</v>
      </c>
      <c r="M509" s="428" t="s">
        <v>821</v>
      </c>
      <c r="N509" s="428" t="s">
        <v>821</v>
      </c>
      <c r="O509" s="428" t="s">
        <v>821</v>
      </c>
      <c r="P509" s="428" t="s">
        <v>821</v>
      </c>
      <c r="Q509" s="428" t="s">
        <v>821</v>
      </c>
      <c r="R509" s="428" t="s">
        <v>821</v>
      </c>
      <c r="S509" s="431"/>
    </row>
    <row r="510" spans="1:19" ht="27.6">
      <c r="B510" s="483"/>
      <c r="C510" s="428" t="s">
        <v>993</v>
      </c>
      <c r="D510" s="428" t="s">
        <v>773</v>
      </c>
      <c r="E510" s="428" t="s">
        <v>619</v>
      </c>
      <c r="F510" s="428" t="s">
        <v>2997</v>
      </c>
      <c r="G510" s="428" t="s">
        <v>995</v>
      </c>
      <c r="H510" s="428" t="s">
        <v>1998</v>
      </c>
      <c r="I510" s="428" t="s">
        <v>821</v>
      </c>
      <c r="J510" s="428" t="s">
        <v>821</v>
      </c>
      <c r="K510" s="428" t="s">
        <v>821</v>
      </c>
      <c r="L510" s="428" t="s">
        <v>821</v>
      </c>
      <c r="M510" s="428" t="s">
        <v>821</v>
      </c>
      <c r="N510" s="428" t="s">
        <v>821</v>
      </c>
      <c r="O510" s="428" t="s">
        <v>821</v>
      </c>
      <c r="P510" s="428" t="s">
        <v>821</v>
      </c>
      <c r="Q510" s="428" t="s">
        <v>821</v>
      </c>
      <c r="R510" s="428" t="s">
        <v>821</v>
      </c>
      <c r="S510" s="431"/>
    </row>
    <row r="511" spans="1:19">
      <c r="B511" s="483"/>
      <c r="C511" s="475"/>
      <c r="D511" s="475"/>
      <c r="E511" s="475"/>
      <c r="F511" s="475"/>
      <c r="G511" s="475"/>
      <c r="H511" s="475"/>
      <c r="I511" s="475"/>
      <c r="J511" s="475"/>
    </row>
    <row r="512" spans="1:19">
      <c r="B512" s="483"/>
      <c r="C512" s="475"/>
      <c r="D512" s="475"/>
      <c r="E512" s="475"/>
      <c r="F512" s="475"/>
      <c r="G512" s="475"/>
      <c r="H512" s="475"/>
      <c r="I512" s="475"/>
      <c r="J512" s="475"/>
    </row>
    <row r="513" spans="1:19">
      <c r="B513" s="483"/>
      <c r="C513" s="475"/>
      <c r="D513" s="475"/>
      <c r="E513" s="475"/>
      <c r="F513" s="475"/>
      <c r="G513" s="475"/>
      <c r="H513" s="475"/>
      <c r="I513" s="475"/>
      <c r="J513" s="475"/>
    </row>
    <row r="514" spans="1:19">
      <c r="B514" s="483"/>
      <c r="C514" s="475"/>
      <c r="D514" s="475"/>
      <c r="E514" s="475"/>
      <c r="F514" s="475"/>
      <c r="G514" s="475"/>
      <c r="H514" s="475"/>
      <c r="I514" s="475"/>
      <c r="J514" s="475"/>
    </row>
    <row r="515" spans="1:19" ht="55.8">
      <c r="A515" s="500"/>
      <c r="B515" s="501">
        <v>89726</v>
      </c>
      <c r="C515" s="501" t="s">
        <v>18</v>
      </c>
      <c r="D515" s="502" t="s">
        <v>524</v>
      </c>
      <c r="E515" s="503" t="s">
        <v>31</v>
      </c>
      <c r="F515" s="503"/>
      <c r="G515" s="504" t="s">
        <v>604</v>
      </c>
      <c r="H515" s="505">
        <v>7.22</v>
      </c>
      <c r="I515" s="500"/>
      <c r="J515" s="500"/>
    </row>
    <row r="516" spans="1:19" ht="27.6">
      <c r="B516" s="483"/>
      <c r="C516" s="428" t="s">
        <v>821</v>
      </c>
      <c r="D516" s="428" t="s">
        <v>821</v>
      </c>
      <c r="E516" s="428" t="s">
        <v>821</v>
      </c>
      <c r="F516" s="428" t="s">
        <v>821</v>
      </c>
      <c r="G516" s="428" t="s">
        <v>821</v>
      </c>
      <c r="H516" s="428" t="s">
        <v>821</v>
      </c>
      <c r="I516" s="428" t="s">
        <v>1651</v>
      </c>
      <c r="J516" s="428" t="s">
        <v>2998</v>
      </c>
      <c r="K516" s="428" t="s">
        <v>951</v>
      </c>
      <c r="L516" s="428" t="s">
        <v>2999</v>
      </c>
      <c r="M516" s="428" t="s">
        <v>942</v>
      </c>
      <c r="N516" s="428" t="s">
        <v>943</v>
      </c>
      <c r="O516" s="428" t="s">
        <v>942</v>
      </c>
      <c r="P516" s="428" t="s">
        <v>943</v>
      </c>
      <c r="Q516" s="428" t="s">
        <v>942</v>
      </c>
      <c r="R516" s="428" t="s">
        <v>943</v>
      </c>
      <c r="S516" s="431">
        <v>0</v>
      </c>
    </row>
    <row r="517" spans="1:19" ht="27.6">
      <c r="B517" s="483"/>
      <c r="C517" s="428" t="s">
        <v>2429</v>
      </c>
      <c r="D517" s="428" t="s">
        <v>2430</v>
      </c>
      <c r="E517" s="428" t="s">
        <v>775</v>
      </c>
      <c r="F517" s="428" t="s">
        <v>2980</v>
      </c>
      <c r="G517" s="428" t="s">
        <v>2432</v>
      </c>
      <c r="H517" s="428" t="s">
        <v>2981</v>
      </c>
      <c r="I517" s="428" t="s">
        <v>821</v>
      </c>
      <c r="J517" s="428" t="s">
        <v>821</v>
      </c>
      <c r="K517" s="428" t="s">
        <v>821</v>
      </c>
      <c r="L517" s="428" t="s">
        <v>821</v>
      </c>
      <c r="M517" s="428" t="s">
        <v>821</v>
      </c>
      <c r="N517" s="428" t="s">
        <v>821</v>
      </c>
      <c r="O517" s="428" t="s">
        <v>821</v>
      </c>
      <c r="P517" s="428" t="s">
        <v>821</v>
      </c>
      <c r="Q517" s="428" t="s">
        <v>821</v>
      </c>
      <c r="R517" s="428" t="s">
        <v>821</v>
      </c>
      <c r="S517" s="431"/>
    </row>
    <row r="518" spans="1:19" ht="27.6">
      <c r="B518" s="483"/>
      <c r="C518" s="428" t="s">
        <v>3000</v>
      </c>
      <c r="D518" s="428" t="s">
        <v>3001</v>
      </c>
      <c r="E518" s="428" t="s">
        <v>775</v>
      </c>
      <c r="F518" s="428" t="s">
        <v>1061</v>
      </c>
      <c r="G518" s="428" t="s">
        <v>2233</v>
      </c>
      <c r="H518" s="428" t="s">
        <v>2233</v>
      </c>
      <c r="I518" s="428" t="s">
        <v>821</v>
      </c>
      <c r="J518" s="428" t="s">
        <v>821</v>
      </c>
      <c r="K518" s="428" t="s">
        <v>821</v>
      </c>
      <c r="L518" s="428" t="s">
        <v>821</v>
      </c>
      <c r="M518" s="428" t="s">
        <v>821</v>
      </c>
      <c r="N518" s="428" t="s">
        <v>821</v>
      </c>
      <c r="O518" s="428" t="s">
        <v>821</v>
      </c>
      <c r="P518" s="428" t="s">
        <v>821</v>
      </c>
      <c r="Q518" s="428" t="s">
        <v>821</v>
      </c>
      <c r="R518" s="428" t="s">
        <v>821</v>
      </c>
      <c r="S518" s="431"/>
    </row>
    <row r="519" spans="1:19" ht="27.6">
      <c r="B519" s="483"/>
      <c r="C519" s="428" t="s">
        <v>2437</v>
      </c>
      <c r="D519" s="428" t="s">
        <v>2438</v>
      </c>
      <c r="E519" s="428" t="s">
        <v>775</v>
      </c>
      <c r="F519" s="428" t="s">
        <v>2730</v>
      </c>
      <c r="G519" s="428" t="s">
        <v>2439</v>
      </c>
      <c r="H519" s="428" t="s">
        <v>1394</v>
      </c>
      <c r="I519" s="428" t="s">
        <v>821</v>
      </c>
      <c r="J519" s="428" t="s">
        <v>821</v>
      </c>
      <c r="K519" s="428" t="s">
        <v>821</v>
      </c>
      <c r="L519" s="428" t="s">
        <v>821</v>
      </c>
      <c r="M519" s="428" t="s">
        <v>821</v>
      </c>
      <c r="N519" s="428" t="s">
        <v>821</v>
      </c>
      <c r="O519" s="428" t="s">
        <v>821</v>
      </c>
      <c r="P519" s="428" t="s">
        <v>821</v>
      </c>
      <c r="Q519" s="428" t="s">
        <v>821</v>
      </c>
      <c r="R519" s="428" t="s">
        <v>821</v>
      </c>
      <c r="S519" s="431"/>
    </row>
    <row r="520" spans="1:19" ht="27.6">
      <c r="B520" s="483"/>
      <c r="C520" s="428" t="s">
        <v>2440</v>
      </c>
      <c r="D520" s="428" t="s">
        <v>2441</v>
      </c>
      <c r="E520" s="428" t="s">
        <v>775</v>
      </c>
      <c r="F520" s="428" t="s">
        <v>2431</v>
      </c>
      <c r="G520" s="428" t="s">
        <v>1297</v>
      </c>
      <c r="H520" s="428" t="s">
        <v>1238</v>
      </c>
      <c r="I520" s="428" t="s">
        <v>821</v>
      </c>
      <c r="J520" s="428" t="s">
        <v>821</v>
      </c>
      <c r="K520" s="428" t="s">
        <v>821</v>
      </c>
      <c r="L520" s="428" t="s">
        <v>821</v>
      </c>
      <c r="M520" s="428" t="s">
        <v>821</v>
      </c>
      <c r="N520" s="428" t="s">
        <v>821</v>
      </c>
      <c r="O520" s="428" t="s">
        <v>821</v>
      </c>
      <c r="P520" s="428" t="s">
        <v>821</v>
      </c>
      <c r="Q520" s="428" t="s">
        <v>821</v>
      </c>
      <c r="R520" s="428" t="s">
        <v>821</v>
      </c>
      <c r="S520" s="431"/>
    </row>
    <row r="521" spans="1:19" ht="27.6">
      <c r="B521" s="483"/>
      <c r="C521" s="428" t="s">
        <v>2043</v>
      </c>
      <c r="D521" s="428" t="s">
        <v>2044</v>
      </c>
      <c r="E521" s="428" t="s">
        <v>619</v>
      </c>
      <c r="F521" s="428" t="s">
        <v>2985</v>
      </c>
      <c r="G521" s="428" t="s">
        <v>2046</v>
      </c>
      <c r="H521" s="428" t="s">
        <v>2986</v>
      </c>
      <c r="I521" s="428" t="s">
        <v>821</v>
      </c>
      <c r="J521" s="428" t="s">
        <v>821</v>
      </c>
      <c r="K521" s="428" t="s">
        <v>821</v>
      </c>
      <c r="L521" s="428" t="s">
        <v>821</v>
      </c>
      <c r="M521" s="428" t="s">
        <v>821</v>
      </c>
      <c r="N521" s="428" t="s">
        <v>821</v>
      </c>
      <c r="O521" s="428" t="s">
        <v>821</v>
      </c>
      <c r="P521" s="428" t="s">
        <v>821</v>
      </c>
      <c r="Q521" s="428" t="s">
        <v>821</v>
      </c>
      <c r="R521" s="428" t="s">
        <v>821</v>
      </c>
      <c r="S521" s="431"/>
    </row>
    <row r="522" spans="1:19" ht="27.6">
      <c r="B522" s="483"/>
      <c r="C522" s="428" t="s">
        <v>993</v>
      </c>
      <c r="D522" s="428" t="s">
        <v>773</v>
      </c>
      <c r="E522" s="428" t="s">
        <v>619</v>
      </c>
      <c r="F522" s="428" t="s">
        <v>2985</v>
      </c>
      <c r="G522" s="428" t="s">
        <v>995</v>
      </c>
      <c r="H522" s="428" t="s">
        <v>2654</v>
      </c>
      <c r="I522" s="428" t="s">
        <v>821</v>
      </c>
      <c r="J522" s="428" t="s">
        <v>821</v>
      </c>
      <c r="K522" s="428" t="s">
        <v>821</v>
      </c>
      <c r="L522" s="428" t="s">
        <v>821</v>
      </c>
      <c r="M522" s="428" t="s">
        <v>821</v>
      </c>
      <c r="N522" s="428" t="s">
        <v>821</v>
      </c>
      <c r="O522" s="428" t="s">
        <v>821</v>
      </c>
      <c r="P522" s="428" t="s">
        <v>821</v>
      </c>
      <c r="Q522" s="428" t="s">
        <v>821</v>
      </c>
      <c r="R522" s="428" t="s">
        <v>821</v>
      </c>
      <c r="S522" s="431"/>
    </row>
    <row r="523" spans="1:19">
      <c r="B523" s="483"/>
      <c r="C523" s="475"/>
      <c r="D523" s="475"/>
      <c r="E523" s="475"/>
      <c r="F523" s="475"/>
      <c r="G523" s="475"/>
      <c r="H523" s="475"/>
      <c r="I523" s="475"/>
      <c r="J523" s="475"/>
    </row>
    <row r="524" spans="1:19">
      <c r="B524" s="483"/>
      <c r="C524" s="475"/>
      <c r="D524" s="475"/>
      <c r="E524" s="475"/>
      <c r="F524" s="475"/>
      <c r="G524" s="475"/>
      <c r="H524" s="475"/>
      <c r="I524" s="475"/>
      <c r="J524" s="475"/>
    </row>
    <row r="525" spans="1:19">
      <c r="B525" s="483"/>
      <c r="C525" s="475"/>
      <c r="D525" s="475"/>
      <c r="E525" s="475"/>
      <c r="F525" s="475"/>
      <c r="G525" s="475"/>
      <c r="H525" s="475"/>
      <c r="I525" s="475"/>
      <c r="J525" s="475"/>
    </row>
    <row r="526" spans="1:19" ht="55.8">
      <c r="A526" s="500"/>
      <c r="B526" s="501">
        <v>89732</v>
      </c>
      <c r="C526" s="501" t="s">
        <v>18</v>
      </c>
      <c r="D526" s="502" t="s">
        <v>526</v>
      </c>
      <c r="E526" s="503" t="s">
        <v>31</v>
      </c>
      <c r="F526" s="503"/>
      <c r="G526" s="504" t="s">
        <v>604</v>
      </c>
      <c r="H526" s="505">
        <v>11.78</v>
      </c>
      <c r="I526" s="500"/>
      <c r="J526" s="500"/>
    </row>
    <row r="527" spans="1:19" ht="27.6">
      <c r="B527" s="483"/>
      <c r="C527" s="428" t="s">
        <v>821</v>
      </c>
      <c r="D527" s="428" t="s">
        <v>821</v>
      </c>
      <c r="E527" s="428" t="s">
        <v>821</v>
      </c>
      <c r="F527" s="428" t="s">
        <v>821</v>
      </c>
      <c r="G527" s="428" t="s">
        <v>821</v>
      </c>
      <c r="H527" s="428" t="s">
        <v>821</v>
      </c>
      <c r="I527" s="428" t="s">
        <v>3002</v>
      </c>
      <c r="J527" s="428" t="s">
        <v>3003</v>
      </c>
      <c r="K527" s="428" t="s">
        <v>3004</v>
      </c>
      <c r="L527" s="428" t="s">
        <v>3005</v>
      </c>
      <c r="M527" s="428" t="s">
        <v>942</v>
      </c>
      <c r="N527" s="428" t="s">
        <v>943</v>
      </c>
      <c r="O527" s="428" t="s">
        <v>942</v>
      </c>
      <c r="P527" s="428" t="s">
        <v>943</v>
      </c>
      <c r="Q527" s="428" t="s">
        <v>942</v>
      </c>
      <c r="R527" s="428" t="s">
        <v>943</v>
      </c>
      <c r="S527" s="431">
        <v>0</v>
      </c>
    </row>
    <row r="528" spans="1:19" ht="27.6">
      <c r="B528" s="483"/>
      <c r="C528" s="428" t="s">
        <v>2990</v>
      </c>
      <c r="D528" s="428" t="s">
        <v>2991</v>
      </c>
      <c r="E528" s="428" t="s">
        <v>775</v>
      </c>
      <c r="F528" s="428" t="s">
        <v>1687</v>
      </c>
      <c r="G528" s="428" t="s">
        <v>2220</v>
      </c>
      <c r="H528" s="428" t="s">
        <v>2992</v>
      </c>
      <c r="I528" s="428" t="s">
        <v>821</v>
      </c>
      <c r="J528" s="428" t="s">
        <v>821</v>
      </c>
      <c r="K528" s="428" t="s">
        <v>821</v>
      </c>
      <c r="L528" s="428" t="s">
        <v>821</v>
      </c>
      <c r="M528" s="428" t="s">
        <v>821</v>
      </c>
      <c r="N528" s="428" t="s">
        <v>821</v>
      </c>
      <c r="O528" s="428" t="s">
        <v>821</v>
      </c>
      <c r="P528" s="428" t="s">
        <v>821</v>
      </c>
      <c r="Q528" s="428" t="s">
        <v>821</v>
      </c>
      <c r="R528" s="428" t="s">
        <v>821</v>
      </c>
      <c r="S528" s="431"/>
    </row>
    <row r="529" spans="1:19" ht="27.6">
      <c r="B529" s="483"/>
      <c r="C529" s="428" t="s">
        <v>2993</v>
      </c>
      <c r="D529" s="428" t="s">
        <v>2994</v>
      </c>
      <c r="E529" s="428" t="s">
        <v>775</v>
      </c>
      <c r="F529" s="428" t="s">
        <v>1061</v>
      </c>
      <c r="G529" s="428" t="s">
        <v>2995</v>
      </c>
      <c r="H529" s="428" t="s">
        <v>2995</v>
      </c>
      <c r="I529" s="428" t="s">
        <v>821</v>
      </c>
      <c r="J529" s="428" t="s">
        <v>821</v>
      </c>
      <c r="K529" s="428" t="s">
        <v>821</v>
      </c>
      <c r="L529" s="428" t="s">
        <v>821</v>
      </c>
      <c r="M529" s="428" t="s">
        <v>821</v>
      </c>
      <c r="N529" s="428" t="s">
        <v>821</v>
      </c>
      <c r="O529" s="428" t="s">
        <v>821</v>
      </c>
      <c r="P529" s="428" t="s">
        <v>821</v>
      </c>
      <c r="Q529" s="428" t="s">
        <v>821</v>
      </c>
      <c r="R529" s="428" t="s">
        <v>821</v>
      </c>
      <c r="S529" s="431"/>
    </row>
    <row r="530" spans="1:19" ht="41.4">
      <c r="B530" s="483"/>
      <c r="C530" s="428" t="s">
        <v>2974</v>
      </c>
      <c r="D530" s="428" t="s">
        <v>2975</v>
      </c>
      <c r="E530" s="428" t="s">
        <v>775</v>
      </c>
      <c r="F530" s="428" t="s">
        <v>2996</v>
      </c>
      <c r="G530" s="428" t="s">
        <v>2976</v>
      </c>
      <c r="H530" s="428" t="s">
        <v>1129</v>
      </c>
      <c r="I530" s="428" t="s">
        <v>821</v>
      </c>
      <c r="J530" s="428" t="s">
        <v>821</v>
      </c>
      <c r="K530" s="428" t="s">
        <v>821</v>
      </c>
      <c r="L530" s="428" t="s">
        <v>821</v>
      </c>
      <c r="M530" s="428" t="s">
        <v>821</v>
      </c>
      <c r="N530" s="428" t="s">
        <v>821</v>
      </c>
      <c r="O530" s="428" t="s">
        <v>821</v>
      </c>
      <c r="P530" s="428" t="s">
        <v>821</v>
      </c>
      <c r="Q530" s="428" t="s">
        <v>821</v>
      </c>
      <c r="R530" s="428" t="s">
        <v>821</v>
      </c>
      <c r="S530" s="431"/>
    </row>
    <row r="531" spans="1:19" ht="27.6">
      <c r="B531" s="483"/>
      <c r="C531" s="428" t="s">
        <v>2043</v>
      </c>
      <c r="D531" s="428" t="s">
        <v>2044</v>
      </c>
      <c r="E531" s="428" t="s">
        <v>619</v>
      </c>
      <c r="F531" s="428" t="s">
        <v>3006</v>
      </c>
      <c r="G531" s="428" t="s">
        <v>2046</v>
      </c>
      <c r="H531" s="428" t="s">
        <v>2720</v>
      </c>
      <c r="I531" s="428" t="s">
        <v>821</v>
      </c>
      <c r="J531" s="428" t="s">
        <v>821</v>
      </c>
      <c r="K531" s="428" t="s">
        <v>821</v>
      </c>
      <c r="L531" s="428" t="s">
        <v>821</v>
      </c>
      <c r="M531" s="428" t="s">
        <v>821</v>
      </c>
      <c r="N531" s="428" t="s">
        <v>821</v>
      </c>
      <c r="O531" s="428" t="s">
        <v>821</v>
      </c>
      <c r="P531" s="428" t="s">
        <v>821</v>
      </c>
      <c r="Q531" s="428" t="s">
        <v>821</v>
      </c>
      <c r="R531" s="428" t="s">
        <v>821</v>
      </c>
      <c r="S531" s="431"/>
    </row>
    <row r="532" spans="1:19" ht="27.6">
      <c r="B532" s="483"/>
      <c r="C532" s="428" t="s">
        <v>993</v>
      </c>
      <c r="D532" s="428" t="s">
        <v>773</v>
      </c>
      <c r="E532" s="428" t="s">
        <v>619</v>
      </c>
      <c r="F532" s="428" t="s">
        <v>3006</v>
      </c>
      <c r="G532" s="428" t="s">
        <v>995</v>
      </c>
      <c r="H532" s="428" t="s">
        <v>2227</v>
      </c>
      <c r="I532" s="428" t="s">
        <v>821</v>
      </c>
      <c r="J532" s="428" t="s">
        <v>821</v>
      </c>
      <c r="K532" s="428" t="s">
        <v>821</v>
      </c>
      <c r="L532" s="428" t="s">
        <v>821</v>
      </c>
      <c r="M532" s="428" t="s">
        <v>821</v>
      </c>
      <c r="N532" s="428" t="s">
        <v>821</v>
      </c>
      <c r="O532" s="428" t="s">
        <v>821</v>
      </c>
      <c r="P532" s="428" t="s">
        <v>821</v>
      </c>
      <c r="Q532" s="428" t="s">
        <v>821</v>
      </c>
      <c r="R532" s="428" t="s">
        <v>821</v>
      </c>
      <c r="S532" s="431"/>
    </row>
    <row r="533" spans="1:19">
      <c r="B533" s="483"/>
      <c r="C533" s="475"/>
      <c r="D533" s="475"/>
      <c r="E533" s="475"/>
      <c r="F533" s="475"/>
      <c r="G533" s="475"/>
      <c r="H533" s="475"/>
      <c r="I533" s="475"/>
      <c r="J533" s="475"/>
    </row>
    <row r="534" spans="1:19">
      <c r="B534" s="483"/>
      <c r="C534" s="475"/>
      <c r="D534" s="475"/>
      <c r="E534" s="475"/>
      <c r="F534" s="475"/>
      <c r="G534" s="475"/>
      <c r="H534" s="475"/>
      <c r="I534" s="475"/>
      <c r="J534" s="475"/>
    </row>
    <row r="535" spans="1:19">
      <c r="B535" s="483"/>
      <c r="C535" s="475"/>
      <c r="D535" s="475"/>
      <c r="E535" s="475"/>
      <c r="F535" s="475"/>
      <c r="G535" s="475"/>
      <c r="H535" s="475"/>
      <c r="I535" s="475"/>
      <c r="J535" s="475"/>
    </row>
    <row r="536" spans="1:19">
      <c r="B536" s="483"/>
      <c r="C536" s="475"/>
      <c r="D536" s="475"/>
      <c r="E536" s="475"/>
      <c r="F536" s="475"/>
      <c r="G536" s="475"/>
      <c r="H536" s="475"/>
      <c r="I536" s="475"/>
      <c r="J536" s="475"/>
    </row>
    <row r="537" spans="1:19" ht="55.8">
      <c r="A537" s="500"/>
      <c r="B537" s="501">
        <v>89746</v>
      </c>
      <c r="C537" s="501" t="s">
        <v>18</v>
      </c>
      <c r="D537" s="502" t="s">
        <v>528</v>
      </c>
      <c r="E537" s="503" t="s">
        <v>31</v>
      </c>
      <c r="F537" s="503"/>
      <c r="G537" s="504" t="s">
        <v>604</v>
      </c>
      <c r="H537" s="505">
        <v>25.79</v>
      </c>
      <c r="I537" s="500"/>
      <c r="J537" s="500"/>
    </row>
    <row r="538" spans="1:19" ht="27.6">
      <c r="B538" s="483"/>
      <c r="C538" s="428" t="s">
        <v>821</v>
      </c>
      <c r="D538" s="428" t="s">
        <v>821</v>
      </c>
      <c r="E538" s="428" t="s">
        <v>821</v>
      </c>
      <c r="F538" s="428" t="s">
        <v>821</v>
      </c>
      <c r="G538" s="428" t="s">
        <v>821</v>
      </c>
      <c r="H538" s="428" t="s">
        <v>821</v>
      </c>
      <c r="I538" s="428" t="s">
        <v>3007</v>
      </c>
      <c r="J538" s="428" t="s">
        <v>3008</v>
      </c>
      <c r="K538" s="428" t="s">
        <v>3009</v>
      </c>
      <c r="L538" s="428" t="s">
        <v>3010</v>
      </c>
      <c r="M538" s="428" t="s">
        <v>942</v>
      </c>
      <c r="N538" s="428" t="s">
        <v>943</v>
      </c>
      <c r="O538" s="428" t="s">
        <v>942</v>
      </c>
      <c r="P538" s="428" t="s">
        <v>943</v>
      </c>
      <c r="Q538" s="428" t="s">
        <v>942</v>
      </c>
      <c r="R538" s="428" t="s">
        <v>943</v>
      </c>
      <c r="S538" s="431">
        <v>0</v>
      </c>
    </row>
    <row r="539" spans="1:19" ht="27.6">
      <c r="B539" s="483"/>
      <c r="C539" s="428" t="s">
        <v>2968</v>
      </c>
      <c r="D539" s="428" t="s">
        <v>2969</v>
      </c>
      <c r="E539" s="428" t="s">
        <v>775</v>
      </c>
      <c r="F539" s="428" t="s">
        <v>1687</v>
      </c>
      <c r="G539" s="428" t="s">
        <v>1779</v>
      </c>
      <c r="H539" s="428" t="s">
        <v>2970</v>
      </c>
      <c r="I539" s="428" t="s">
        <v>821</v>
      </c>
      <c r="J539" s="428" t="s">
        <v>821</v>
      </c>
      <c r="K539" s="428" t="s">
        <v>821</v>
      </c>
      <c r="L539" s="428" t="s">
        <v>821</v>
      </c>
      <c r="M539" s="428" t="s">
        <v>821</v>
      </c>
      <c r="N539" s="428" t="s">
        <v>821</v>
      </c>
      <c r="O539" s="428" t="s">
        <v>821</v>
      </c>
      <c r="P539" s="428" t="s">
        <v>821</v>
      </c>
      <c r="Q539" s="428" t="s">
        <v>821</v>
      </c>
      <c r="R539" s="428" t="s">
        <v>821</v>
      </c>
      <c r="S539" s="431"/>
    </row>
    <row r="540" spans="1:19" ht="27.6">
      <c r="B540" s="483"/>
      <c r="C540" s="428" t="s">
        <v>3011</v>
      </c>
      <c r="D540" s="428" t="s">
        <v>3012</v>
      </c>
      <c r="E540" s="428" t="s">
        <v>775</v>
      </c>
      <c r="F540" s="428" t="s">
        <v>1061</v>
      </c>
      <c r="G540" s="428" t="s">
        <v>3013</v>
      </c>
      <c r="H540" s="428" t="s">
        <v>3013</v>
      </c>
      <c r="I540" s="428" t="s">
        <v>821</v>
      </c>
      <c r="J540" s="428" t="s">
        <v>821</v>
      </c>
      <c r="K540" s="428" t="s">
        <v>821</v>
      </c>
      <c r="L540" s="428" t="s">
        <v>821</v>
      </c>
      <c r="M540" s="428" t="s">
        <v>821</v>
      </c>
      <c r="N540" s="428" t="s">
        <v>821</v>
      </c>
      <c r="O540" s="428" t="s">
        <v>821</v>
      </c>
      <c r="P540" s="428" t="s">
        <v>821</v>
      </c>
      <c r="Q540" s="428" t="s">
        <v>821</v>
      </c>
      <c r="R540" s="428" t="s">
        <v>821</v>
      </c>
      <c r="S540" s="431"/>
    </row>
    <row r="541" spans="1:19" ht="41.4">
      <c r="B541" s="483"/>
      <c r="C541" s="428" t="s">
        <v>2974</v>
      </c>
      <c r="D541" s="428" t="s">
        <v>2975</v>
      </c>
      <c r="E541" s="428" t="s">
        <v>775</v>
      </c>
      <c r="F541" s="428" t="s">
        <v>1535</v>
      </c>
      <c r="G541" s="428" t="s">
        <v>2976</v>
      </c>
      <c r="H541" s="428" t="s">
        <v>1996</v>
      </c>
      <c r="I541" s="428" t="s">
        <v>821</v>
      </c>
      <c r="J541" s="428" t="s">
        <v>821</v>
      </c>
      <c r="K541" s="428" t="s">
        <v>821</v>
      </c>
      <c r="L541" s="428" t="s">
        <v>821</v>
      </c>
      <c r="M541" s="428" t="s">
        <v>821</v>
      </c>
      <c r="N541" s="428" t="s">
        <v>821</v>
      </c>
      <c r="O541" s="428" t="s">
        <v>821</v>
      </c>
      <c r="P541" s="428" t="s">
        <v>821</v>
      </c>
      <c r="Q541" s="428" t="s">
        <v>821</v>
      </c>
      <c r="R541" s="428" t="s">
        <v>821</v>
      </c>
      <c r="S541" s="431"/>
    </row>
    <row r="542" spans="1:19" ht="27.6">
      <c r="B542" s="483"/>
      <c r="C542" s="428" t="s">
        <v>2043</v>
      </c>
      <c r="D542" s="428" t="s">
        <v>2044</v>
      </c>
      <c r="E542" s="428" t="s">
        <v>619</v>
      </c>
      <c r="F542" s="428" t="s">
        <v>3014</v>
      </c>
      <c r="G542" s="428" t="s">
        <v>2046</v>
      </c>
      <c r="H542" s="428" t="s">
        <v>2262</v>
      </c>
      <c r="I542" s="428" t="s">
        <v>821</v>
      </c>
      <c r="J542" s="428" t="s">
        <v>821</v>
      </c>
      <c r="K542" s="428" t="s">
        <v>821</v>
      </c>
      <c r="L542" s="428" t="s">
        <v>821</v>
      </c>
      <c r="M542" s="428" t="s">
        <v>821</v>
      </c>
      <c r="N542" s="428" t="s">
        <v>821</v>
      </c>
      <c r="O542" s="428" t="s">
        <v>821</v>
      </c>
      <c r="P542" s="428" t="s">
        <v>821</v>
      </c>
      <c r="Q542" s="428" t="s">
        <v>821</v>
      </c>
      <c r="R542" s="428" t="s">
        <v>821</v>
      </c>
      <c r="S542" s="431"/>
    </row>
    <row r="543" spans="1:19" ht="27.6">
      <c r="B543" s="483"/>
      <c r="C543" s="428" t="s">
        <v>993</v>
      </c>
      <c r="D543" s="428" t="s">
        <v>773</v>
      </c>
      <c r="E543" s="428" t="s">
        <v>619</v>
      </c>
      <c r="F543" s="428" t="s">
        <v>3014</v>
      </c>
      <c r="G543" s="428" t="s">
        <v>995</v>
      </c>
      <c r="H543" s="428" t="s">
        <v>3002</v>
      </c>
      <c r="I543" s="428" t="s">
        <v>821</v>
      </c>
      <c r="J543" s="428" t="s">
        <v>821</v>
      </c>
      <c r="K543" s="428" t="s">
        <v>821</v>
      </c>
      <c r="L543" s="428" t="s">
        <v>821</v>
      </c>
      <c r="M543" s="428" t="s">
        <v>821</v>
      </c>
      <c r="N543" s="428" t="s">
        <v>821</v>
      </c>
      <c r="O543" s="428" t="s">
        <v>821</v>
      </c>
      <c r="P543" s="428" t="s">
        <v>821</v>
      </c>
      <c r="Q543" s="428" t="s">
        <v>821</v>
      </c>
      <c r="R543" s="428" t="s">
        <v>821</v>
      </c>
      <c r="S543" s="431"/>
    </row>
    <row r="544" spans="1:19">
      <c r="B544" s="483"/>
      <c r="C544" s="475"/>
      <c r="D544" s="475"/>
      <c r="E544" s="475"/>
      <c r="F544" s="475"/>
      <c r="G544" s="475"/>
      <c r="H544" s="475"/>
      <c r="I544" s="475"/>
      <c r="J544" s="475"/>
    </row>
    <row r="545" spans="1:19">
      <c r="B545" s="483"/>
      <c r="C545" s="475"/>
      <c r="D545" s="475"/>
      <c r="E545" s="475"/>
      <c r="F545" s="475"/>
      <c r="G545" s="475"/>
      <c r="H545" s="475"/>
      <c r="I545" s="475"/>
      <c r="J545" s="475"/>
    </row>
    <row r="546" spans="1:19">
      <c r="B546" s="483"/>
      <c r="C546" s="475"/>
      <c r="D546" s="475"/>
      <c r="E546" s="475"/>
      <c r="F546" s="475"/>
      <c r="G546" s="475"/>
      <c r="H546" s="475"/>
      <c r="I546" s="475"/>
      <c r="J546" s="475"/>
    </row>
    <row r="547" spans="1:19">
      <c r="B547" s="483"/>
      <c r="C547" s="475"/>
      <c r="D547" s="475"/>
      <c r="E547" s="475"/>
      <c r="F547" s="475"/>
      <c r="G547" s="475"/>
      <c r="H547" s="475"/>
      <c r="I547" s="475"/>
      <c r="J547" s="475"/>
    </row>
    <row r="548" spans="1:19" ht="55.8">
      <c r="A548" s="500"/>
      <c r="B548" s="501">
        <v>89744</v>
      </c>
      <c r="C548" s="501" t="s">
        <v>18</v>
      </c>
      <c r="D548" s="502" t="s">
        <v>530</v>
      </c>
      <c r="E548" s="503" t="s">
        <v>31</v>
      </c>
      <c r="F548" s="503"/>
      <c r="G548" s="504" t="s">
        <v>604</v>
      </c>
      <c r="H548" s="505">
        <v>25.87</v>
      </c>
      <c r="I548" s="500"/>
      <c r="J548" s="500"/>
    </row>
    <row r="549" spans="1:19" ht="27.6">
      <c r="B549" s="483"/>
      <c r="C549" s="428" t="s">
        <v>821</v>
      </c>
      <c r="D549" s="428" t="s">
        <v>821</v>
      </c>
      <c r="E549" s="428" t="s">
        <v>821</v>
      </c>
      <c r="F549" s="428" t="s">
        <v>821</v>
      </c>
      <c r="G549" s="428" t="s">
        <v>821</v>
      </c>
      <c r="H549" s="428" t="s">
        <v>821</v>
      </c>
      <c r="I549" s="428" t="s">
        <v>3007</v>
      </c>
      <c r="J549" s="428" t="s">
        <v>3015</v>
      </c>
      <c r="K549" s="428" t="s">
        <v>3016</v>
      </c>
      <c r="L549" s="428" t="s">
        <v>3017</v>
      </c>
      <c r="M549" s="428" t="s">
        <v>942</v>
      </c>
      <c r="N549" s="428" t="s">
        <v>943</v>
      </c>
      <c r="O549" s="428" t="s">
        <v>942</v>
      </c>
      <c r="P549" s="428" t="s">
        <v>943</v>
      </c>
      <c r="Q549" s="428" t="s">
        <v>942</v>
      </c>
      <c r="R549" s="428" t="s">
        <v>943</v>
      </c>
      <c r="S549" s="431">
        <v>0</v>
      </c>
    </row>
    <row r="550" spans="1:19" ht="27.6">
      <c r="B550" s="483"/>
      <c r="C550" s="428" t="s">
        <v>2968</v>
      </c>
      <c r="D550" s="428" t="s">
        <v>2969</v>
      </c>
      <c r="E550" s="428" t="s">
        <v>775</v>
      </c>
      <c r="F550" s="428" t="s">
        <v>1687</v>
      </c>
      <c r="G550" s="428" t="s">
        <v>1779</v>
      </c>
      <c r="H550" s="428" t="s">
        <v>2970</v>
      </c>
      <c r="I550" s="428" t="s">
        <v>821</v>
      </c>
      <c r="J550" s="428" t="s">
        <v>821</v>
      </c>
      <c r="K550" s="428" t="s">
        <v>821</v>
      </c>
      <c r="L550" s="428" t="s">
        <v>821</v>
      </c>
      <c r="M550" s="428" t="s">
        <v>821</v>
      </c>
      <c r="N550" s="428" t="s">
        <v>821</v>
      </c>
      <c r="O550" s="428" t="s">
        <v>821</v>
      </c>
      <c r="P550" s="428" t="s">
        <v>821</v>
      </c>
      <c r="Q550" s="428" t="s">
        <v>821</v>
      </c>
      <c r="R550" s="428" t="s">
        <v>821</v>
      </c>
      <c r="S550" s="431"/>
    </row>
    <row r="551" spans="1:19" ht="27.6">
      <c r="B551" s="483"/>
      <c r="C551" s="428" t="s">
        <v>2971</v>
      </c>
      <c r="D551" s="428" t="s">
        <v>2972</v>
      </c>
      <c r="E551" s="428" t="s">
        <v>775</v>
      </c>
      <c r="F551" s="428" t="s">
        <v>1061</v>
      </c>
      <c r="G551" s="428" t="s">
        <v>2973</v>
      </c>
      <c r="H551" s="428" t="s">
        <v>2973</v>
      </c>
      <c r="I551" s="428" t="s">
        <v>821</v>
      </c>
      <c r="J551" s="428" t="s">
        <v>821</v>
      </c>
      <c r="K551" s="428" t="s">
        <v>821</v>
      </c>
      <c r="L551" s="428" t="s">
        <v>821</v>
      </c>
      <c r="M551" s="428" t="s">
        <v>821</v>
      </c>
      <c r="N551" s="428" t="s">
        <v>821</v>
      </c>
      <c r="O551" s="428" t="s">
        <v>821</v>
      </c>
      <c r="P551" s="428" t="s">
        <v>821</v>
      </c>
      <c r="Q551" s="428" t="s">
        <v>821</v>
      </c>
      <c r="R551" s="428" t="s">
        <v>821</v>
      </c>
      <c r="S551" s="431"/>
    </row>
    <row r="552" spans="1:19" ht="41.4">
      <c r="B552" s="483"/>
      <c r="C552" s="428" t="s">
        <v>2974</v>
      </c>
      <c r="D552" s="428" t="s">
        <v>2975</v>
      </c>
      <c r="E552" s="428" t="s">
        <v>775</v>
      </c>
      <c r="F552" s="428" t="s">
        <v>1535</v>
      </c>
      <c r="G552" s="428" t="s">
        <v>2976</v>
      </c>
      <c r="H552" s="428" t="s">
        <v>1996</v>
      </c>
      <c r="I552" s="428" t="s">
        <v>821</v>
      </c>
      <c r="J552" s="428" t="s">
        <v>821</v>
      </c>
      <c r="K552" s="428" t="s">
        <v>821</v>
      </c>
      <c r="L552" s="428" t="s">
        <v>821</v>
      </c>
      <c r="M552" s="428" t="s">
        <v>821</v>
      </c>
      <c r="N552" s="428" t="s">
        <v>821</v>
      </c>
      <c r="O552" s="428" t="s">
        <v>821</v>
      </c>
      <c r="P552" s="428" t="s">
        <v>821</v>
      </c>
      <c r="Q552" s="428" t="s">
        <v>821</v>
      </c>
      <c r="R552" s="428" t="s">
        <v>821</v>
      </c>
      <c r="S552" s="431"/>
    </row>
    <row r="553" spans="1:19" ht="27.6">
      <c r="B553" s="483"/>
      <c r="C553" s="428" t="s">
        <v>2043</v>
      </c>
      <c r="D553" s="428" t="s">
        <v>2044</v>
      </c>
      <c r="E553" s="428" t="s">
        <v>619</v>
      </c>
      <c r="F553" s="428" t="s">
        <v>3014</v>
      </c>
      <c r="G553" s="428" t="s">
        <v>2046</v>
      </c>
      <c r="H553" s="428" t="s">
        <v>2262</v>
      </c>
      <c r="I553" s="428" t="s">
        <v>821</v>
      </c>
      <c r="J553" s="428" t="s">
        <v>821</v>
      </c>
      <c r="K553" s="428" t="s">
        <v>821</v>
      </c>
      <c r="L553" s="428" t="s">
        <v>821</v>
      </c>
      <c r="M553" s="428" t="s">
        <v>821</v>
      </c>
      <c r="N553" s="428" t="s">
        <v>821</v>
      </c>
      <c r="O553" s="428" t="s">
        <v>821</v>
      </c>
      <c r="P553" s="428" t="s">
        <v>821</v>
      </c>
      <c r="Q553" s="428" t="s">
        <v>821</v>
      </c>
      <c r="R553" s="428" t="s">
        <v>821</v>
      </c>
      <c r="S553" s="431"/>
    </row>
    <row r="554" spans="1:19" ht="27.6">
      <c r="B554" s="483"/>
      <c r="C554" s="428" t="s">
        <v>993</v>
      </c>
      <c r="D554" s="428" t="s">
        <v>773</v>
      </c>
      <c r="E554" s="428" t="s">
        <v>619</v>
      </c>
      <c r="F554" s="428" t="s">
        <v>3014</v>
      </c>
      <c r="G554" s="428" t="s">
        <v>995</v>
      </c>
      <c r="H554" s="428" t="s">
        <v>3002</v>
      </c>
      <c r="I554" s="428" t="s">
        <v>821</v>
      </c>
      <c r="J554" s="428" t="s">
        <v>821</v>
      </c>
      <c r="K554" s="428" t="s">
        <v>821</v>
      </c>
      <c r="L554" s="428" t="s">
        <v>821</v>
      </c>
      <c r="M554" s="428" t="s">
        <v>821</v>
      </c>
      <c r="N554" s="428" t="s">
        <v>821</v>
      </c>
      <c r="O554" s="428" t="s">
        <v>821</v>
      </c>
      <c r="P554" s="428" t="s">
        <v>821</v>
      </c>
      <c r="Q554" s="428" t="s">
        <v>821</v>
      </c>
      <c r="R554" s="428" t="s">
        <v>821</v>
      </c>
      <c r="S554" s="431"/>
    </row>
    <row r="555" spans="1:19">
      <c r="B555" s="483"/>
      <c r="C555" s="475"/>
      <c r="D555" s="475"/>
      <c r="E555" s="475"/>
      <c r="F555" s="475"/>
      <c r="G555" s="475"/>
      <c r="H555" s="475"/>
      <c r="I555" s="475"/>
      <c r="J555" s="475"/>
    </row>
    <row r="556" spans="1:19">
      <c r="B556" s="483"/>
      <c r="C556" s="475"/>
      <c r="D556" s="475"/>
      <c r="E556" s="475"/>
      <c r="F556" s="475"/>
      <c r="G556" s="475"/>
      <c r="H556" s="475"/>
      <c r="I556" s="475"/>
      <c r="J556" s="475"/>
    </row>
    <row r="557" spans="1:19">
      <c r="B557" s="483"/>
      <c r="C557" s="475"/>
      <c r="D557" s="475"/>
      <c r="E557" s="475"/>
      <c r="F557" s="475"/>
      <c r="G557" s="475"/>
      <c r="H557" s="475"/>
      <c r="I557" s="475"/>
      <c r="J557" s="475"/>
    </row>
    <row r="558" spans="1:19">
      <c r="B558" s="483"/>
      <c r="C558" s="475"/>
      <c r="D558" s="475"/>
      <c r="E558" s="475"/>
      <c r="F558" s="475"/>
      <c r="G558" s="475"/>
      <c r="H558" s="475"/>
      <c r="I558" s="475"/>
      <c r="J558" s="475"/>
    </row>
    <row r="559" spans="1:19" ht="42">
      <c r="A559" s="500"/>
      <c r="B559" s="501">
        <v>89825</v>
      </c>
      <c r="C559" s="501" t="s">
        <v>18</v>
      </c>
      <c r="D559" s="502" t="s">
        <v>532</v>
      </c>
      <c r="E559" s="503" t="s">
        <v>31</v>
      </c>
      <c r="F559" s="503"/>
      <c r="G559" s="504" t="s">
        <v>604</v>
      </c>
      <c r="H559" s="505">
        <v>17.489999999999998</v>
      </c>
      <c r="I559" s="500"/>
      <c r="J559" s="500"/>
    </row>
    <row r="560" spans="1:19" ht="27.6">
      <c r="B560" s="483"/>
      <c r="C560" s="428" t="s">
        <v>821</v>
      </c>
      <c r="D560" s="428" t="s">
        <v>821</v>
      </c>
      <c r="E560" s="428" t="s">
        <v>821</v>
      </c>
      <c r="F560" s="428" t="s">
        <v>821</v>
      </c>
      <c r="G560" s="428" t="s">
        <v>821</v>
      </c>
      <c r="H560" s="428" t="s">
        <v>821</v>
      </c>
      <c r="I560" s="428" t="s">
        <v>1962</v>
      </c>
      <c r="J560" s="428" t="s">
        <v>3018</v>
      </c>
      <c r="K560" s="428" t="s">
        <v>3019</v>
      </c>
      <c r="L560" s="428" t="s">
        <v>3020</v>
      </c>
      <c r="M560" s="428" t="s">
        <v>942</v>
      </c>
      <c r="N560" s="428" t="s">
        <v>943</v>
      </c>
      <c r="O560" s="428" t="s">
        <v>942</v>
      </c>
      <c r="P560" s="428" t="s">
        <v>943</v>
      </c>
      <c r="Q560" s="428" t="s">
        <v>942</v>
      </c>
      <c r="R560" s="428" t="s">
        <v>943</v>
      </c>
      <c r="S560" s="431">
        <v>0</v>
      </c>
    </row>
    <row r="561" spans="1:19" ht="27.6">
      <c r="B561" s="483"/>
      <c r="C561" s="428" t="s">
        <v>2990</v>
      </c>
      <c r="D561" s="428" t="s">
        <v>2991</v>
      </c>
      <c r="E561" s="428" t="s">
        <v>775</v>
      </c>
      <c r="F561" s="428" t="s">
        <v>2166</v>
      </c>
      <c r="G561" s="428" t="s">
        <v>2220</v>
      </c>
      <c r="H561" s="428" t="s">
        <v>2091</v>
      </c>
      <c r="I561" s="428" t="s">
        <v>821</v>
      </c>
      <c r="J561" s="428" t="s">
        <v>821</v>
      </c>
      <c r="K561" s="428" t="s">
        <v>821</v>
      </c>
      <c r="L561" s="428" t="s">
        <v>821</v>
      </c>
      <c r="M561" s="428" t="s">
        <v>821</v>
      </c>
      <c r="N561" s="428" t="s">
        <v>821</v>
      </c>
      <c r="O561" s="428" t="s">
        <v>821</v>
      </c>
      <c r="P561" s="428" t="s">
        <v>821</v>
      </c>
      <c r="Q561" s="428" t="s">
        <v>821</v>
      </c>
      <c r="R561" s="428" t="s">
        <v>821</v>
      </c>
      <c r="S561" s="431"/>
    </row>
    <row r="562" spans="1:19" ht="27.6">
      <c r="B562" s="483"/>
      <c r="C562" s="428" t="s">
        <v>3021</v>
      </c>
      <c r="D562" s="428" t="s">
        <v>3022</v>
      </c>
      <c r="E562" s="428" t="s">
        <v>775</v>
      </c>
      <c r="F562" s="428" t="s">
        <v>1061</v>
      </c>
      <c r="G562" s="428" t="s">
        <v>3023</v>
      </c>
      <c r="H562" s="428" t="s">
        <v>3023</v>
      </c>
      <c r="I562" s="428" t="s">
        <v>821</v>
      </c>
      <c r="J562" s="428" t="s">
        <v>821</v>
      </c>
      <c r="K562" s="428" t="s">
        <v>821</v>
      </c>
      <c r="L562" s="428" t="s">
        <v>821</v>
      </c>
      <c r="M562" s="428" t="s">
        <v>821</v>
      </c>
      <c r="N562" s="428" t="s">
        <v>821</v>
      </c>
      <c r="O562" s="428" t="s">
        <v>821</v>
      </c>
      <c r="P562" s="428" t="s">
        <v>821</v>
      </c>
      <c r="Q562" s="428" t="s">
        <v>821</v>
      </c>
      <c r="R562" s="428" t="s">
        <v>821</v>
      </c>
      <c r="S562" s="431"/>
    </row>
    <row r="563" spans="1:19" ht="41.4">
      <c r="B563" s="483"/>
      <c r="C563" s="428" t="s">
        <v>2974</v>
      </c>
      <c r="D563" s="428" t="s">
        <v>2975</v>
      </c>
      <c r="E563" s="428" t="s">
        <v>775</v>
      </c>
      <c r="F563" s="428" t="s">
        <v>3024</v>
      </c>
      <c r="G563" s="428" t="s">
        <v>2976</v>
      </c>
      <c r="H563" s="428" t="s">
        <v>3025</v>
      </c>
      <c r="I563" s="428" t="s">
        <v>821</v>
      </c>
      <c r="J563" s="428" t="s">
        <v>821</v>
      </c>
      <c r="K563" s="428" t="s">
        <v>821</v>
      </c>
      <c r="L563" s="428" t="s">
        <v>821</v>
      </c>
      <c r="M563" s="428" t="s">
        <v>821</v>
      </c>
      <c r="N563" s="428" t="s">
        <v>821</v>
      </c>
      <c r="O563" s="428" t="s">
        <v>821</v>
      </c>
      <c r="P563" s="428" t="s">
        <v>821</v>
      </c>
      <c r="Q563" s="428" t="s">
        <v>821</v>
      </c>
      <c r="R563" s="428" t="s">
        <v>821</v>
      </c>
      <c r="S563" s="431"/>
    </row>
    <row r="564" spans="1:19" ht="27.6">
      <c r="B564" s="483"/>
      <c r="C564" s="428" t="s">
        <v>2043</v>
      </c>
      <c r="D564" s="428" t="s">
        <v>2044</v>
      </c>
      <c r="E564" s="428" t="s">
        <v>619</v>
      </c>
      <c r="F564" s="428" t="s">
        <v>3026</v>
      </c>
      <c r="G564" s="428" t="s">
        <v>2046</v>
      </c>
      <c r="H564" s="428" t="s">
        <v>3027</v>
      </c>
      <c r="I564" s="428" t="s">
        <v>821</v>
      </c>
      <c r="J564" s="428" t="s">
        <v>821</v>
      </c>
      <c r="K564" s="428" t="s">
        <v>821</v>
      </c>
      <c r="L564" s="428" t="s">
        <v>821</v>
      </c>
      <c r="M564" s="428" t="s">
        <v>821</v>
      </c>
      <c r="N564" s="428" t="s">
        <v>821</v>
      </c>
      <c r="O564" s="428" t="s">
        <v>821</v>
      </c>
      <c r="P564" s="428" t="s">
        <v>821</v>
      </c>
      <c r="Q564" s="428" t="s">
        <v>821</v>
      </c>
      <c r="R564" s="428" t="s">
        <v>821</v>
      </c>
      <c r="S564" s="431"/>
    </row>
    <row r="565" spans="1:19" ht="27.6">
      <c r="B565" s="483"/>
      <c r="C565" s="428" t="s">
        <v>993</v>
      </c>
      <c r="D565" s="428" t="s">
        <v>773</v>
      </c>
      <c r="E565" s="428" t="s">
        <v>619</v>
      </c>
      <c r="F565" s="428" t="s">
        <v>3026</v>
      </c>
      <c r="G565" s="428" t="s">
        <v>995</v>
      </c>
      <c r="H565" s="428" t="s">
        <v>2729</v>
      </c>
      <c r="I565" s="428" t="s">
        <v>821</v>
      </c>
      <c r="J565" s="428" t="s">
        <v>821</v>
      </c>
      <c r="K565" s="428" t="s">
        <v>821</v>
      </c>
      <c r="L565" s="428" t="s">
        <v>821</v>
      </c>
      <c r="M565" s="428" t="s">
        <v>821</v>
      </c>
      <c r="N565" s="428" t="s">
        <v>821</v>
      </c>
      <c r="O565" s="428" t="s">
        <v>821</v>
      </c>
      <c r="P565" s="428" t="s">
        <v>821</v>
      </c>
      <c r="Q565" s="428" t="s">
        <v>821</v>
      </c>
      <c r="R565" s="428" t="s">
        <v>821</v>
      </c>
      <c r="S565" s="431"/>
    </row>
    <row r="566" spans="1:19">
      <c r="B566" s="483"/>
      <c r="C566" s="475"/>
      <c r="D566" s="475"/>
      <c r="E566" s="475"/>
      <c r="F566" s="475"/>
      <c r="G566" s="475"/>
      <c r="H566" s="475"/>
      <c r="I566" s="475"/>
      <c r="J566" s="475"/>
    </row>
    <row r="567" spans="1:19">
      <c r="B567" s="483"/>
      <c r="C567" s="475"/>
      <c r="D567" s="475"/>
      <c r="E567" s="475"/>
      <c r="F567" s="475"/>
      <c r="G567" s="475"/>
      <c r="H567" s="475"/>
      <c r="I567" s="475"/>
      <c r="J567" s="475"/>
    </row>
    <row r="568" spans="1:19">
      <c r="B568" s="483"/>
      <c r="C568" s="475"/>
      <c r="D568" s="475"/>
      <c r="E568" s="475"/>
      <c r="F568" s="475"/>
      <c r="G568" s="475"/>
      <c r="H568" s="475"/>
      <c r="I568" s="475"/>
      <c r="J568" s="475"/>
    </row>
    <row r="569" spans="1:19">
      <c r="B569" s="483"/>
      <c r="C569" s="475"/>
      <c r="D569" s="475"/>
      <c r="E569" s="475"/>
      <c r="F569" s="475"/>
      <c r="G569" s="475"/>
      <c r="H569" s="475"/>
      <c r="I569" s="475"/>
      <c r="J569" s="475"/>
    </row>
    <row r="570" spans="1:19" ht="42">
      <c r="A570" s="500"/>
      <c r="B570" s="501">
        <v>89782</v>
      </c>
      <c r="C570" s="501" t="s">
        <v>18</v>
      </c>
      <c r="D570" s="502" t="s">
        <v>534</v>
      </c>
      <c r="E570" s="503" t="s">
        <v>31</v>
      </c>
      <c r="F570" s="503"/>
      <c r="G570" s="504" t="s">
        <v>604</v>
      </c>
      <c r="H570" s="505">
        <v>12.46</v>
      </c>
      <c r="I570" s="500"/>
      <c r="J570" s="500"/>
    </row>
    <row r="571" spans="1:19" ht="27.6">
      <c r="B571" s="483"/>
      <c r="C571" s="428" t="s">
        <v>821</v>
      </c>
      <c r="D571" s="428" t="s">
        <v>821</v>
      </c>
      <c r="E571" s="428" t="s">
        <v>821</v>
      </c>
      <c r="F571" s="428" t="s">
        <v>821</v>
      </c>
      <c r="G571" s="428" t="s">
        <v>821</v>
      </c>
      <c r="H571" s="428" t="s">
        <v>821</v>
      </c>
      <c r="I571" s="428" t="s">
        <v>3028</v>
      </c>
      <c r="J571" s="428" t="s">
        <v>3029</v>
      </c>
      <c r="K571" s="428" t="s">
        <v>3030</v>
      </c>
      <c r="L571" s="428" t="s">
        <v>3031</v>
      </c>
      <c r="M571" s="428" t="s">
        <v>942</v>
      </c>
      <c r="N571" s="428" t="s">
        <v>943</v>
      </c>
      <c r="O571" s="428" t="s">
        <v>942</v>
      </c>
      <c r="P571" s="428" t="s">
        <v>943</v>
      </c>
      <c r="Q571" s="428" t="s">
        <v>942</v>
      </c>
      <c r="R571" s="428" t="s">
        <v>943</v>
      </c>
      <c r="S571" s="431">
        <v>0</v>
      </c>
    </row>
    <row r="572" spans="1:19" ht="27.6">
      <c r="B572" s="483"/>
      <c r="C572" s="428" t="s">
        <v>2429</v>
      </c>
      <c r="D572" s="428" t="s">
        <v>2430</v>
      </c>
      <c r="E572" s="428" t="s">
        <v>775</v>
      </c>
      <c r="F572" s="428" t="s">
        <v>2869</v>
      </c>
      <c r="G572" s="428" t="s">
        <v>2432</v>
      </c>
      <c r="H572" s="428" t="s">
        <v>3032</v>
      </c>
      <c r="I572" s="428" t="s">
        <v>821</v>
      </c>
      <c r="J572" s="428" t="s">
        <v>821</v>
      </c>
      <c r="K572" s="428" t="s">
        <v>821</v>
      </c>
      <c r="L572" s="428" t="s">
        <v>821</v>
      </c>
      <c r="M572" s="428" t="s">
        <v>821</v>
      </c>
      <c r="N572" s="428" t="s">
        <v>821</v>
      </c>
      <c r="O572" s="428" t="s">
        <v>821</v>
      </c>
      <c r="P572" s="428" t="s">
        <v>821</v>
      </c>
      <c r="Q572" s="428" t="s">
        <v>821</v>
      </c>
      <c r="R572" s="428" t="s">
        <v>821</v>
      </c>
      <c r="S572" s="431"/>
    </row>
    <row r="573" spans="1:19" ht="27.6">
      <c r="B573" s="483"/>
      <c r="C573" s="428" t="s">
        <v>3033</v>
      </c>
      <c r="D573" s="428" t="s">
        <v>3034</v>
      </c>
      <c r="E573" s="428" t="s">
        <v>775</v>
      </c>
      <c r="F573" s="428" t="s">
        <v>1061</v>
      </c>
      <c r="G573" s="428" t="s">
        <v>2951</v>
      </c>
      <c r="H573" s="428" t="s">
        <v>2951</v>
      </c>
      <c r="I573" s="428" t="s">
        <v>821</v>
      </c>
      <c r="J573" s="428" t="s">
        <v>821</v>
      </c>
      <c r="K573" s="428" t="s">
        <v>821</v>
      </c>
      <c r="L573" s="428" t="s">
        <v>821</v>
      </c>
      <c r="M573" s="428" t="s">
        <v>821</v>
      </c>
      <c r="N573" s="428" t="s">
        <v>821</v>
      </c>
      <c r="O573" s="428" t="s">
        <v>821</v>
      </c>
      <c r="P573" s="428" t="s">
        <v>821</v>
      </c>
      <c r="Q573" s="428" t="s">
        <v>821</v>
      </c>
      <c r="R573" s="428" t="s">
        <v>821</v>
      </c>
      <c r="S573" s="431"/>
    </row>
    <row r="574" spans="1:19" ht="27.6">
      <c r="B574" s="483"/>
      <c r="C574" s="428" t="s">
        <v>2437</v>
      </c>
      <c r="D574" s="428" t="s">
        <v>2438</v>
      </c>
      <c r="E574" s="428" t="s">
        <v>775</v>
      </c>
      <c r="F574" s="428" t="s">
        <v>2698</v>
      </c>
      <c r="G574" s="428" t="s">
        <v>2439</v>
      </c>
      <c r="H574" s="428" t="s">
        <v>2425</v>
      </c>
      <c r="I574" s="428" t="s">
        <v>821</v>
      </c>
      <c r="J574" s="428" t="s">
        <v>821</v>
      </c>
      <c r="K574" s="428" t="s">
        <v>821</v>
      </c>
      <c r="L574" s="428" t="s">
        <v>821</v>
      </c>
      <c r="M574" s="428" t="s">
        <v>821</v>
      </c>
      <c r="N574" s="428" t="s">
        <v>821</v>
      </c>
      <c r="O574" s="428" t="s">
        <v>821</v>
      </c>
      <c r="P574" s="428" t="s">
        <v>821</v>
      </c>
      <c r="Q574" s="428" t="s">
        <v>821</v>
      </c>
      <c r="R574" s="428" t="s">
        <v>821</v>
      </c>
      <c r="S574" s="431"/>
    </row>
    <row r="575" spans="1:19" ht="27.6">
      <c r="B575" s="483"/>
      <c r="C575" s="428" t="s">
        <v>2440</v>
      </c>
      <c r="D575" s="428" t="s">
        <v>2441</v>
      </c>
      <c r="E575" s="428" t="s">
        <v>775</v>
      </c>
      <c r="F575" s="428" t="s">
        <v>3035</v>
      </c>
      <c r="G575" s="428" t="s">
        <v>1297</v>
      </c>
      <c r="H575" s="428" t="s">
        <v>1067</v>
      </c>
      <c r="I575" s="428" t="s">
        <v>821</v>
      </c>
      <c r="J575" s="428" t="s">
        <v>821</v>
      </c>
      <c r="K575" s="428" t="s">
        <v>821</v>
      </c>
      <c r="L575" s="428" t="s">
        <v>821</v>
      </c>
      <c r="M575" s="428" t="s">
        <v>821</v>
      </c>
      <c r="N575" s="428" t="s">
        <v>821</v>
      </c>
      <c r="O575" s="428" t="s">
        <v>821</v>
      </c>
      <c r="P575" s="428" t="s">
        <v>821</v>
      </c>
      <c r="Q575" s="428" t="s">
        <v>821</v>
      </c>
      <c r="R575" s="428" t="s">
        <v>821</v>
      </c>
      <c r="S575" s="431"/>
    </row>
    <row r="576" spans="1:19" ht="27.6">
      <c r="B576" s="483"/>
      <c r="C576" s="428" t="s">
        <v>2043</v>
      </c>
      <c r="D576" s="428" t="s">
        <v>2044</v>
      </c>
      <c r="E576" s="428" t="s">
        <v>619</v>
      </c>
      <c r="F576" s="428" t="s">
        <v>3036</v>
      </c>
      <c r="G576" s="428" t="s">
        <v>2046</v>
      </c>
      <c r="H576" s="428" t="s">
        <v>3037</v>
      </c>
      <c r="I576" s="428" t="s">
        <v>821</v>
      </c>
      <c r="J576" s="428" t="s">
        <v>821</v>
      </c>
      <c r="K576" s="428" t="s">
        <v>821</v>
      </c>
      <c r="L576" s="428" t="s">
        <v>821</v>
      </c>
      <c r="M576" s="428" t="s">
        <v>821</v>
      </c>
      <c r="N576" s="428" t="s">
        <v>821</v>
      </c>
      <c r="O576" s="428" t="s">
        <v>821</v>
      </c>
      <c r="P576" s="428" t="s">
        <v>821</v>
      </c>
      <c r="Q576" s="428" t="s">
        <v>821</v>
      </c>
      <c r="R576" s="428" t="s">
        <v>821</v>
      </c>
      <c r="S576" s="431"/>
    </row>
    <row r="577" spans="1:19" ht="27.6">
      <c r="B577" s="483"/>
      <c r="C577" s="428" t="s">
        <v>993</v>
      </c>
      <c r="D577" s="428" t="s">
        <v>773</v>
      </c>
      <c r="E577" s="428" t="s">
        <v>619</v>
      </c>
      <c r="F577" s="428" t="s">
        <v>3036</v>
      </c>
      <c r="G577" s="428" t="s">
        <v>995</v>
      </c>
      <c r="H577" s="428" t="s">
        <v>1323</v>
      </c>
      <c r="I577" s="428" t="s">
        <v>821</v>
      </c>
      <c r="J577" s="428" t="s">
        <v>821</v>
      </c>
      <c r="K577" s="428" t="s">
        <v>821</v>
      </c>
      <c r="L577" s="428" t="s">
        <v>821</v>
      </c>
      <c r="M577" s="428" t="s">
        <v>821</v>
      </c>
      <c r="N577" s="428" t="s">
        <v>821</v>
      </c>
      <c r="O577" s="428" t="s">
        <v>821</v>
      </c>
      <c r="P577" s="428" t="s">
        <v>821</v>
      </c>
      <c r="Q577" s="428" t="s">
        <v>821</v>
      </c>
      <c r="R577" s="428" t="s">
        <v>821</v>
      </c>
      <c r="S577" s="431"/>
    </row>
    <row r="578" spans="1:19">
      <c r="B578" s="483"/>
      <c r="C578" s="475"/>
      <c r="D578" s="475"/>
      <c r="E578" s="475"/>
      <c r="F578" s="475"/>
      <c r="G578" s="475"/>
      <c r="H578" s="475"/>
      <c r="I578" s="475"/>
      <c r="J578" s="475"/>
    </row>
    <row r="579" spans="1:19">
      <c r="B579" s="483"/>
      <c r="C579" s="475"/>
      <c r="D579" s="475"/>
      <c r="E579" s="475"/>
      <c r="F579" s="475"/>
      <c r="G579" s="475"/>
      <c r="H579" s="475"/>
      <c r="I579" s="475"/>
      <c r="J579" s="475"/>
    </row>
    <row r="580" spans="1:19">
      <c r="B580" s="483"/>
      <c r="C580" s="475"/>
      <c r="D580" s="475"/>
      <c r="E580" s="475"/>
      <c r="F580" s="475"/>
      <c r="G580" s="475"/>
      <c r="H580" s="475"/>
      <c r="I580" s="475"/>
      <c r="J580" s="475"/>
    </row>
    <row r="581" spans="1:19" ht="42">
      <c r="A581" s="500"/>
      <c r="B581" s="501">
        <v>89798</v>
      </c>
      <c r="C581" s="501" t="s">
        <v>18</v>
      </c>
      <c r="D581" s="502" t="s">
        <v>536</v>
      </c>
      <c r="E581" s="503" t="s">
        <v>112</v>
      </c>
      <c r="F581" s="503"/>
      <c r="G581" s="504" t="s">
        <v>604</v>
      </c>
      <c r="H581" s="505">
        <v>15.93</v>
      </c>
      <c r="I581" s="500"/>
      <c r="J581" s="500"/>
    </row>
    <row r="582" spans="1:19" ht="27.6">
      <c r="B582" s="483"/>
      <c r="C582" s="428" t="s">
        <v>821</v>
      </c>
      <c r="D582" s="428" t="s">
        <v>821</v>
      </c>
      <c r="E582" s="428" t="s">
        <v>821</v>
      </c>
      <c r="F582" s="428" t="s">
        <v>821</v>
      </c>
      <c r="G582" s="428" t="s">
        <v>821</v>
      </c>
      <c r="H582" s="428" t="s">
        <v>821</v>
      </c>
      <c r="I582" s="428" t="s">
        <v>3038</v>
      </c>
      <c r="J582" s="428" t="s">
        <v>3039</v>
      </c>
      <c r="K582" s="428" t="s">
        <v>3040</v>
      </c>
      <c r="L582" s="428" t="s">
        <v>3041</v>
      </c>
      <c r="M582" s="428" t="s">
        <v>942</v>
      </c>
      <c r="N582" s="428" t="s">
        <v>943</v>
      </c>
      <c r="O582" s="428" t="s">
        <v>942</v>
      </c>
      <c r="P582" s="428" t="s">
        <v>943</v>
      </c>
      <c r="Q582" s="428" t="s">
        <v>942</v>
      </c>
      <c r="R582" s="428" t="s">
        <v>943</v>
      </c>
      <c r="S582" s="431">
        <v>0</v>
      </c>
    </row>
    <row r="583" spans="1:19" ht="27.6">
      <c r="B583" s="483"/>
      <c r="C583" s="428" t="s">
        <v>2957</v>
      </c>
      <c r="D583" s="428" t="s">
        <v>2958</v>
      </c>
      <c r="E583" s="428" t="s">
        <v>781</v>
      </c>
      <c r="F583" s="428" t="s">
        <v>2938</v>
      </c>
      <c r="G583" s="428" t="s">
        <v>2959</v>
      </c>
      <c r="H583" s="428" t="s">
        <v>2960</v>
      </c>
      <c r="I583" s="428" t="s">
        <v>821</v>
      </c>
      <c r="J583" s="428" t="s">
        <v>821</v>
      </c>
      <c r="K583" s="428" t="s">
        <v>821</v>
      </c>
      <c r="L583" s="428" t="s">
        <v>821</v>
      </c>
      <c r="M583" s="428" t="s">
        <v>821</v>
      </c>
      <c r="N583" s="428" t="s">
        <v>821</v>
      </c>
      <c r="O583" s="428" t="s">
        <v>821</v>
      </c>
      <c r="P583" s="428" t="s">
        <v>821</v>
      </c>
      <c r="Q583" s="428" t="s">
        <v>821</v>
      </c>
      <c r="R583" s="428" t="s">
        <v>821</v>
      </c>
      <c r="S583" s="431"/>
    </row>
    <row r="584" spans="1:19" ht="27.6">
      <c r="B584" s="483"/>
      <c r="C584" s="428" t="s">
        <v>2440</v>
      </c>
      <c r="D584" s="428" t="s">
        <v>2441</v>
      </c>
      <c r="E584" s="428" t="s">
        <v>775</v>
      </c>
      <c r="F584" s="428" t="s">
        <v>2537</v>
      </c>
      <c r="G584" s="428" t="s">
        <v>1297</v>
      </c>
      <c r="H584" s="428" t="s">
        <v>1607</v>
      </c>
      <c r="I584" s="428" t="s">
        <v>821</v>
      </c>
      <c r="J584" s="428" t="s">
        <v>821</v>
      </c>
      <c r="K584" s="428" t="s">
        <v>821</v>
      </c>
      <c r="L584" s="428" t="s">
        <v>821</v>
      </c>
      <c r="M584" s="428" t="s">
        <v>821</v>
      </c>
      <c r="N584" s="428" t="s">
        <v>821</v>
      </c>
      <c r="O584" s="428" t="s">
        <v>821</v>
      </c>
      <c r="P584" s="428" t="s">
        <v>821</v>
      </c>
      <c r="Q584" s="428" t="s">
        <v>821</v>
      </c>
      <c r="R584" s="428" t="s">
        <v>821</v>
      </c>
      <c r="S584" s="431"/>
    </row>
    <row r="585" spans="1:19" ht="27.6">
      <c r="B585" s="483"/>
      <c r="C585" s="428" t="s">
        <v>2043</v>
      </c>
      <c r="D585" s="428" t="s">
        <v>2044</v>
      </c>
      <c r="E585" s="428" t="s">
        <v>619</v>
      </c>
      <c r="F585" s="428" t="s">
        <v>3042</v>
      </c>
      <c r="G585" s="428" t="s">
        <v>2046</v>
      </c>
      <c r="H585" s="428" t="s">
        <v>1998</v>
      </c>
      <c r="I585" s="428" t="s">
        <v>821</v>
      </c>
      <c r="J585" s="428" t="s">
        <v>821</v>
      </c>
      <c r="K585" s="428" t="s">
        <v>821</v>
      </c>
      <c r="L585" s="428" t="s">
        <v>821</v>
      </c>
      <c r="M585" s="428" t="s">
        <v>821</v>
      </c>
      <c r="N585" s="428" t="s">
        <v>821</v>
      </c>
      <c r="O585" s="428" t="s">
        <v>821</v>
      </c>
      <c r="P585" s="428" t="s">
        <v>821</v>
      </c>
      <c r="Q585" s="428" t="s">
        <v>821</v>
      </c>
      <c r="R585" s="428" t="s">
        <v>821</v>
      </c>
      <c r="S585" s="431"/>
    </row>
    <row r="586" spans="1:19" ht="27.6">
      <c r="B586" s="483"/>
      <c r="C586" s="428" t="s">
        <v>993</v>
      </c>
      <c r="D586" s="428" t="s">
        <v>773</v>
      </c>
      <c r="E586" s="428" t="s">
        <v>619</v>
      </c>
      <c r="F586" s="428" t="s">
        <v>3042</v>
      </c>
      <c r="G586" s="428" t="s">
        <v>995</v>
      </c>
      <c r="H586" s="428" t="s">
        <v>1999</v>
      </c>
      <c r="I586" s="428" t="s">
        <v>821</v>
      </c>
      <c r="J586" s="428" t="s">
        <v>821</v>
      </c>
      <c r="K586" s="428" t="s">
        <v>821</v>
      </c>
      <c r="L586" s="428" t="s">
        <v>821</v>
      </c>
      <c r="M586" s="428" t="s">
        <v>821</v>
      </c>
      <c r="N586" s="428" t="s">
        <v>821</v>
      </c>
      <c r="O586" s="428" t="s">
        <v>821</v>
      </c>
      <c r="P586" s="428" t="s">
        <v>821</v>
      </c>
      <c r="Q586" s="428" t="s">
        <v>821</v>
      </c>
      <c r="R586" s="428" t="s">
        <v>821</v>
      </c>
      <c r="S586" s="431"/>
    </row>
    <row r="587" spans="1:19">
      <c r="B587" s="483"/>
      <c r="C587" s="475"/>
      <c r="D587" s="475"/>
      <c r="E587" s="475"/>
      <c r="F587" s="475"/>
      <c r="G587" s="475"/>
      <c r="H587" s="475"/>
      <c r="I587" s="475"/>
      <c r="J587" s="475"/>
    </row>
    <row r="588" spans="1:19">
      <c r="B588" s="483"/>
      <c r="C588" s="475"/>
      <c r="D588" s="475"/>
      <c r="E588" s="475"/>
      <c r="F588" s="475"/>
      <c r="G588" s="475"/>
      <c r="H588" s="475"/>
      <c r="I588" s="475"/>
      <c r="J588" s="475"/>
    </row>
    <row r="589" spans="1:19">
      <c r="B589" s="483"/>
      <c r="C589" s="475"/>
      <c r="D589" s="475"/>
      <c r="E589" s="475"/>
      <c r="F589" s="475"/>
      <c r="G589" s="475"/>
      <c r="H589" s="475"/>
      <c r="I589" s="475"/>
      <c r="J589" s="475"/>
    </row>
    <row r="590" spans="1:19">
      <c r="B590" s="483"/>
      <c r="C590" s="475"/>
      <c r="D590" s="475"/>
      <c r="E590" s="475"/>
      <c r="F590" s="475"/>
      <c r="G590" s="475"/>
      <c r="H590" s="475"/>
      <c r="I590" s="475"/>
      <c r="J590" s="475"/>
    </row>
    <row r="591" spans="1:19">
      <c r="B591" s="483"/>
      <c r="C591" s="475"/>
      <c r="D591" s="475"/>
      <c r="E591" s="475"/>
      <c r="F591" s="475"/>
      <c r="G591" s="475"/>
      <c r="H591" s="475"/>
      <c r="I591" s="475"/>
      <c r="J591" s="475"/>
    </row>
    <row r="592" spans="1:19" ht="42">
      <c r="A592" s="500"/>
      <c r="B592" s="501">
        <v>89569</v>
      </c>
      <c r="C592" s="501" t="s">
        <v>18</v>
      </c>
      <c r="D592" s="502" t="s">
        <v>538</v>
      </c>
      <c r="E592" s="503" t="s">
        <v>31</v>
      </c>
      <c r="F592" s="503"/>
      <c r="G592" s="504" t="s">
        <v>604</v>
      </c>
      <c r="H592" s="505">
        <v>103.33</v>
      </c>
      <c r="I592" s="500"/>
      <c r="J592" s="500"/>
    </row>
    <row r="593" spans="1:19" ht="27.6">
      <c r="B593" s="487"/>
      <c r="C593" s="428" t="s">
        <v>821</v>
      </c>
      <c r="D593" s="428" t="s">
        <v>821</v>
      </c>
      <c r="E593" s="428" t="s">
        <v>821</v>
      </c>
      <c r="F593" s="428" t="s">
        <v>821</v>
      </c>
      <c r="G593" s="428" t="s">
        <v>821</v>
      </c>
      <c r="H593" s="428" t="s">
        <v>821</v>
      </c>
      <c r="I593" s="428" t="s">
        <v>1881</v>
      </c>
      <c r="J593" s="428" t="s">
        <v>3043</v>
      </c>
      <c r="K593" s="428" t="s">
        <v>3044</v>
      </c>
      <c r="L593" s="428" t="s">
        <v>3045</v>
      </c>
      <c r="M593" s="428" t="s">
        <v>942</v>
      </c>
      <c r="N593" s="428" t="s">
        <v>943</v>
      </c>
      <c r="O593" s="428" t="s">
        <v>942</v>
      </c>
      <c r="P593" s="428" t="s">
        <v>943</v>
      </c>
      <c r="Q593" s="428" t="s">
        <v>942</v>
      </c>
      <c r="R593" s="428" t="s">
        <v>943</v>
      </c>
      <c r="S593" s="431">
        <v>0</v>
      </c>
    </row>
    <row r="594" spans="1:19" ht="27.6">
      <c r="B594" s="487"/>
      <c r="C594" s="428" t="s">
        <v>3046</v>
      </c>
      <c r="D594" s="428" t="s">
        <v>3047</v>
      </c>
      <c r="E594" s="428" t="s">
        <v>775</v>
      </c>
      <c r="F594" s="428" t="s">
        <v>1061</v>
      </c>
      <c r="G594" s="428" t="s">
        <v>3048</v>
      </c>
      <c r="H594" s="428" t="s">
        <v>3048</v>
      </c>
      <c r="I594" s="428" t="s">
        <v>821</v>
      </c>
      <c r="J594" s="428" t="s">
        <v>821</v>
      </c>
      <c r="K594" s="428" t="s">
        <v>821</v>
      </c>
      <c r="L594" s="428" t="s">
        <v>821</v>
      </c>
      <c r="M594" s="428" t="s">
        <v>821</v>
      </c>
      <c r="N594" s="428" t="s">
        <v>821</v>
      </c>
      <c r="O594" s="428" t="s">
        <v>821</v>
      </c>
      <c r="P594" s="428" t="s">
        <v>821</v>
      </c>
      <c r="Q594" s="428" t="s">
        <v>821</v>
      </c>
      <c r="R594" s="428" t="s">
        <v>821</v>
      </c>
      <c r="S594" s="431"/>
    </row>
    <row r="595" spans="1:19" ht="27.6">
      <c r="B595" s="487"/>
      <c r="C595" s="428" t="s">
        <v>3049</v>
      </c>
      <c r="D595" s="428" t="s">
        <v>3050</v>
      </c>
      <c r="E595" s="428" t="s">
        <v>775</v>
      </c>
      <c r="F595" s="428" t="s">
        <v>1687</v>
      </c>
      <c r="G595" s="428" t="s">
        <v>3051</v>
      </c>
      <c r="H595" s="428" t="s">
        <v>3052</v>
      </c>
      <c r="I595" s="428" t="s">
        <v>821</v>
      </c>
      <c r="J595" s="428" t="s">
        <v>821</v>
      </c>
      <c r="K595" s="428" t="s">
        <v>821</v>
      </c>
      <c r="L595" s="428" t="s">
        <v>821</v>
      </c>
      <c r="M595" s="428" t="s">
        <v>821</v>
      </c>
      <c r="N595" s="428" t="s">
        <v>821</v>
      </c>
      <c r="O595" s="428" t="s">
        <v>821</v>
      </c>
      <c r="P595" s="428" t="s">
        <v>821</v>
      </c>
      <c r="Q595" s="428" t="s">
        <v>821</v>
      </c>
      <c r="R595" s="428" t="s">
        <v>821</v>
      </c>
      <c r="S595" s="431"/>
    </row>
    <row r="596" spans="1:19" ht="27.6">
      <c r="B596" s="487"/>
      <c r="C596" s="428" t="s">
        <v>2968</v>
      </c>
      <c r="D596" s="428" t="s">
        <v>2969</v>
      </c>
      <c r="E596" s="428" t="s">
        <v>775</v>
      </c>
      <c r="F596" s="428" t="s">
        <v>1061</v>
      </c>
      <c r="G596" s="428" t="s">
        <v>1779</v>
      </c>
      <c r="H596" s="428" t="s">
        <v>1779</v>
      </c>
      <c r="I596" s="428" t="s">
        <v>821</v>
      </c>
      <c r="J596" s="428" t="s">
        <v>821</v>
      </c>
      <c r="K596" s="428" t="s">
        <v>821</v>
      </c>
      <c r="L596" s="428" t="s">
        <v>821</v>
      </c>
      <c r="M596" s="428" t="s">
        <v>821</v>
      </c>
      <c r="N596" s="428" t="s">
        <v>821</v>
      </c>
      <c r="O596" s="428" t="s">
        <v>821</v>
      </c>
      <c r="P596" s="428" t="s">
        <v>821</v>
      </c>
      <c r="Q596" s="428" t="s">
        <v>821</v>
      </c>
      <c r="R596" s="428" t="s">
        <v>821</v>
      </c>
      <c r="S596" s="431"/>
    </row>
    <row r="597" spans="1:19" ht="41.4">
      <c r="B597" s="487"/>
      <c r="C597" s="428" t="s">
        <v>2974</v>
      </c>
      <c r="D597" s="428" t="s">
        <v>2975</v>
      </c>
      <c r="E597" s="428" t="s">
        <v>775</v>
      </c>
      <c r="F597" s="428" t="s">
        <v>3053</v>
      </c>
      <c r="G597" s="428" t="s">
        <v>2976</v>
      </c>
      <c r="H597" s="428" t="s">
        <v>3054</v>
      </c>
      <c r="I597" s="428" t="s">
        <v>821</v>
      </c>
      <c r="J597" s="428" t="s">
        <v>821</v>
      </c>
      <c r="K597" s="428" t="s">
        <v>821</v>
      </c>
      <c r="L597" s="428" t="s">
        <v>821</v>
      </c>
      <c r="M597" s="428" t="s">
        <v>821</v>
      </c>
      <c r="N597" s="428" t="s">
        <v>821</v>
      </c>
      <c r="O597" s="428" t="s">
        <v>821</v>
      </c>
      <c r="P597" s="428" t="s">
        <v>821</v>
      </c>
      <c r="Q597" s="428" t="s">
        <v>821</v>
      </c>
      <c r="R597" s="428" t="s">
        <v>821</v>
      </c>
      <c r="S597" s="431"/>
    </row>
    <row r="598" spans="1:19" ht="27.6">
      <c r="B598" s="487"/>
      <c r="C598" s="428" t="s">
        <v>3055</v>
      </c>
      <c r="D598" s="428" t="s">
        <v>3056</v>
      </c>
      <c r="E598" s="428" t="s">
        <v>775</v>
      </c>
      <c r="F598" s="428" t="s">
        <v>1061</v>
      </c>
      <c r="G598" s="428" t="s">
        <v>3057</v>
      </c>
      <c r="H598" s="428" t="s">
        <v>3057</v>
      </c>
      <c r="I598" s="428" t="s">
        <v>821</v>
      </c>
      <c r="J598" s="428" t="s">
        <v>821</v>
      </c>
      <c r="K598" s="428" t="s">
        <v>821</v>
      </c>
      <c r="L598" s="428" t="s">
        <v>821</v>
      </c>
      <c r="M598" s="428" t="s">
        <v>821</v>
      </c>
      <c r="N598" s="428" t="s">
        <v>821</v>
      </c>
      <c r="O598" s="428" t="s">
        <v>821</v>
      </c>
      <c r="P598" s="428" t="s">
        <v>821</v>
      </c>
      <c r="Q598" s="428" t="s">
        <v>821</v>
      </c>
      <c r="R598" s="428" t="s">
        <v>821</v>
      </c>
      <c r="S598" s="431"/>
    </row>
    <row r="599" spans="1:19" ht="27.6">
      <c r="B599" s="487"/>
      <c r="C599" s="428" t="s">
        <v>2043</v>
      </c>
      <c r="D599" s="428" t="s">
        <v>2044</v>
      </c>
      <c r="E599" s="428" t="s">
        <v>619</v>
      </c>
      <c r="F599" s="428" t="s">
        <v>3058</v>
      </c>
      <c r="G599" s="428" t="s">
        <v>2046</v>
      </c>
      <c r="H599" s="428" t="s">
        <v>1591</v>
      </c>
      <c r="I599" s="428" t="s">
        <v>821</v>
      </c>
      <c r="J599" s="428" t="s">
        <v>821</v>
      </c>
      <c r="K599" s="428" t="s">
        <v>821</v>
      </c>
      <c r="L599" s="428" t="s">
        <v>821</v>
      </c>
      <c r="M599" s="428" t="s">
        <v>821</v>
      </c>
      <c r="N599" s="428" t="s">
        <v>821</v>
      </c>
      <c r="O599" s="428" t="s">
        <v>821</v>
      </c>
      <c r="P599" s="428" t="s">
        <v>821</v>
      </c>
      <c r="Q599" s="428" t="s">
        <v>821</v>
      </c>
      <c r="R599" s="428" t="s">
        <v>821</v>
      </c>
      <c r="S599" s="431"/>
    </row>
    <row r="600" spans="1:19" ht="27.6">
      <c r="B600" s="487"/>
      <c r="C600" s="428" t="s">
        <v>993</v>
      </c>
      <c r="D600" s="428" t="s">
        <v>773</v>
      </c>
      <c r="E600" s="428" t="s">
        <v>619</v>
      </c>
      <c r="F600" s="428" t="s">
        <v>3058</v>
      </c>
      <c r="G600" s="428" t="s">
        <v>995</v>
      </c>
      <c r="H600" s="428" t="s">
        <v>3059</v>
      </c>
      <c r="I600" s="428" t="s">
        <v>821</v>
      </c>
      <c r="J600" s="428" t="s">
        <v>821</v>
      </c>
      <c r="K600" s="428" t="s">
        <v>821</v>
      </c>
      <c r="L600" s="428" t="s">
        <v>821</v>
      </c>
      <c r="M600" s="428" t="s">
        <v>821</v>
      </c>
      <c r="N600" s="428" t="s">
        <v>821</v>
      </c>
      <c r="O600" s="428" t="s">
        <v>821</v>
      </c>
      <c r="P600" s="428" t="s">
        <v>821</v>
      </c>
      <c r="Q600" s="428" t="s">
        <v>821</v>
      </c>
      <c r="R600" s="428" t="s">
        <v>821</v>
      </c>
      <c r="S600" s="431"/>
    </row>
    <row r="601" spans="1:19">
      <c r="B601" s="487"/>
      <c r="C601" s="475"/>
      <c r="D601" s="475"/>
      <c r="E601" s="475"/>
      <c r="F601" s="475"/>
      <c r="G601" s="475"/>
      <c r="H601" s="475"/>
      <c r="I601" s="475"/>
      <c r="J601" s="475"/>
    </row>
    <row r="602" spans="1:19">
      <c r="B602" s="487"/>
      <c r="C602" s="475"/>
      <c r="D602" s="475"/>
      <c r="E602" s="475"/>
      <c r="F602" s="475"/>
      <c r="G602" s="475"/>
      <c r="H602" s="475"/>
      <c r="I602" s="475"/>
      <c r="J602" s="475"/>
    </row>
    <row r="603" spans="1:19" ht="42">
      <c r="A603" s="500"/>
      <c r="B603" s="501">
        <v>89549</v>
      </c>
      <c r="C603" s="501" t="s">
        <v>18</v>
      </c>
      <c r="D603" s="502" t="s">
        <v>540</v>
      </c>
      <c r="E603" s="503" t="s">
        <v>31</v>
      </c>
      <c r="F603" s="503"/>
      <c r="G603" s="504" t="s">
        <v>604</v>
      </c>
      <c r="H603" s="505">
        <v>20.34</v>
      </c>
      <c r="I603" s="500"/>
      <c r="J603" s="500"/>
    </row>
    <row r="604" spans="1:19" ht="27.6">
      <c r="B604" s="485"/>
      <c r="C604" s="428" t="s">
        <v>821</v>
      </c>
      <c r="D604" s="428" t="s">
        <v>821</v>
      </c>
      <c r="E604" s="428" t="s">
        <v>821</v>
      </c>
      <c r="F604" s="428" t="s">
        <v>821</v>
      </c>
      <c r="G604" s="428" t="s">
        <v>821</v>
      </c>
      <c r="H604" s="428" t="s">
        <v>821</v>
      </c>
      <c r="I604" s="428" t="s">
        <v>3060</v>
      </c>
      <c r="J604" s="428" t="s">
        <v>3061</v>
      </c>
      <c r="K604" s="428" t="s">
        <v>3062</v>
      </c>
      <c r="L604" s="428" t="s">
        <v>3063</v>
      </c>
      <c r="M604" s="428" t="s">
        <v>942</v>
      </c>
      <c r="N604" s="428" t="s">
        <v>943</v>
      </c>
      <c r="O604" s="428" t="s">
        <v>942</v>
      </c>
      <c r="P604" s="428" t="s">
        <v>943</v>
      </c>
      <c r="Q604" s="428" t="s">
        <v>942</v>
      </c>
      <c r="R604" s="428" t="s">
        <v>943</v>
      </c>
      <c r="S604" s="431">
        <v>0</v>
      </c>
    </row>
    <row r="605" spans="1:19" ht="27.6">
      <c r="B605" s="485"/>
      <c r="C605" s="428" t="s">
        <v>3046</v>
      </c>
      <c r="D605" s="428" t="s">
        <v>3047</v>
      </c>
      <c r="E605" s="428" t="s">
        <v>775</v>
      </c>
      <c r="F605" s="428" t="s">
        <v>1061</v>
      </c>
      <c r="G605" s="428" t="s">
        <v>3048</v>
      </c>
      <c r="H605" s="428" t="s">
        <v>3048</v>
      </c>
      <c r="I605" s="428" t="s">
        <v>821</v>
      </c>
      <c r="J605" s="428" t="s">
        <v>821</v>
      </c>
      <c r="K605" s="428" t="s">
        <v>821</v>
      </c>
      <c r="L605" s="428" t="s">
        <v>821</v>
      </c>
      <c r="M605" s="428" t="s">
        <v>821</v>
      </c>
      <c r="N605" s="428" t="s">
        <v>821</v>
      </c>
      <c r="O605" s="428" t="s">
        <v>821</v>
      </c>
      <c r="P605" s="428" t="s">
        <v>821</v>
      </c>
      <c r="Q605" s="428" t="s">
        <v>821</v>
      </c>
      <c r="R605" s="428" t="s">
        <v>821</v>
      </c>
      <c r="S605" s="431"/>
    </row>
    <row r="606" spans="1:19" ht="27.6">
      <c r="B606" s="485"/>
      <c r="C606" s="428" t="s">
        <v>3064</v>
      </c>
      <c r="D606" s="428" t="s">
        <v>3065</v>
      </c>
      <c r="E606" s="428" t="s">
        <v>775</v>
      </c>
      <c r="F606" s="428" t="s">
        <v>1061</v>
      </c>
      <c r="G606" s="428" t="s">
        <v>3066</v>
      </c>
      <c r="H606" s="428" t="s">
        <v>3066</v>
      </c>
      <c r="I606" s="428" t="s">
        <v>821</v>
      </c>
      <c r="J606" s="428" t="s">
        <v>821</v>
      </c>
      <c r="K606" s="428" t="s">
        <v>821</v>
      </c>
      <c r="L606" s="428" t="s">
        <v>821</v>
      </c>
      <c r="M606" s="428" t="s">
        <v>821</v>
      </c>
      <c r="N606" s="428" t="s">
        <v>821</v>
      </c>
      <c r="O606" s="428" t="s">
        <v>821</v>
      </c>
      <c r="P606" s="428" t="s">
        <v>821</v>
      </c>
      <c r="Q606" s="428" t="s">
        <v>821</v>
      </c>
      <c r="R606" s="428" t="s">
        <v>821</v>
      </c>
      <c r="S606" s="431"/>
    </row>
    <row r="607" spans="1:19" ht="41.4">
      <c r="B607" s="485"/>
      <c r="C607" s="428" t="s">
        <v>2974</v>
      </c>
      <c r="D607" s="428" t="s">
        <v>2975</v>
      </c>
      <c r="E607" s="428" t="s">
        <v>775</v>
      </c>
      <c r="F607" s="428" t="s">
        <v>3067</v>
      </c>
      <c r="G607" s="428" t="s">
        <v>2976</v>
      </c>
      <c r="H607" s="428" t="s">
        <v>3068</v>
      </c>
      <c r="I607" s="428" t="s">
        <v>821</v>
      </c>
      <c r="J607" s="428" t="s">
        <v>821</v>
      </c>
      <c r="K607" s="428" t="s">
        <v>821</v>
      </c>
      <c r="L607" s="428" t="s">
        <v>821</v>
      </c>
      <c r="M607" s="428" t="s">
        <v>821</v>
      </c>
      <c r="N607" s="428" t="s">
        <v>821</v>
      </c>
      <c r="O607" s="428" t="s">
        <v>821</v>
      </c>
      <c r="P607" s="428" t="s">
        <v>821</v>
      </c>
      <c r="Q607" s="428" t="s">
        <v>821</v>
      </c>
      <c r="R607" s="428" t="s">
        <v>821</v>
      </c>
      <c r="S607" s="431"/>
    </row>
    <row r="608" spans="1:19" ht="27.6">
      <c r="B608" s="485"/>
      <c r="C608" s="428" t="s">
        <v>3069</v>
      </c>
      <c r="D608" s="428" t="s">
        <v>3070</v>
      </c>
      <c r="E608" s="428" t="s">
        <v>775</v>
      </c>
      <c r="F608" s="428" t="s">
        <v>1061</v>
      </c>
      <c r="G608" s="428" t="s">
        <v>3071</v>
      </c>
      <c r="H608" s="428" t="s">
        <v>3071</v>
      </c>
      <c r="I608" s="428" t="s">
        <v>821</v>
      </c>
      <c r="J608" s="428" t="s">
        <v>821</v>
      </c>
      <c r="K608" s="428" t="s">
        <v>821</v>
      </c>
      <c r="L608" s="428" t="s">
        <v>821</v>
      </c>
      <c r="M608" s="428" t="s">
        <v>821</v>
      </c>
      <c r="N608" s="428" t="s">
        <v>821</v>
      </c>
      <c r="O608" s="428" t="s">
        <v>821</v>
      </c>
      <c r="P608" s="428" t="s">
        <v>821</v>
      </c>
      <c r="Q608" s="428" t="s">
        <v>821</v>
      </c>
      <c r="R608" s="428" t="s">
        <v>821</v>
      </c>
      <c r="S608" s="431"/>
    </row>
    <row r="609" spans="1:19" ht="27.6">
      <c r="B609" s="485"/>
      <c r="C609" s="428" t="s">
        <v>2043</v>
      </c>
      <c r="D609" s="428" t="s">
        <v>2044</v>
      </c>
      <c r="E609" s="428" t="s">
        <v>619</v>
      </c>
      <c r="F609" s="428" t="s">
        <v>3072</v>
      </c>
      <c r="G609" s="428" t="s">
        <v>2046</v>
      </c>
      <c r="H609" s="428" t="s">
        <v>2860</v>
      </c>
      <c r="I609" s="428" t="s">
        <v>821</v>
      </c>
      <c r="J609" s="428" t="s">
        <v>821</v>
      </c>
      <c r="K609" s="428" t="s">
        <v>821</v>
      </c>
      <c r="L609" s="428" t="s">
        <v>821</v>
      </c>
      <c r="M609" s="428" t="s">
        <v>821</v>
      </c>
      <c r="N609" s="428" t="s">
        <v>821</v>
      </c>
      <c r="O609" s="428" t="s">
        <v>821</v>
      </c>
      <c r="P609" s="428" t="s">
        <v>821</v>
      </c>
      <c r="Q609" s="428" t="s">
        <v>821</v>
      </c>
      <c r="R609" s="428" t="s">
        <v>821</v>
      </c>
      <c r="S609" s="431"/>
    </row>
    <row r="610" spans="1:19" ht="27.6">
      <c r="B610" s="485"/>
      <c r="C610" s="428" t="s">
        <v>993</v>
      </c>
      <c r="D610" s="428" t="s">
        <v>773</v>
      </c>
      <c r="E610" s="428" t="s">
        <v>619</v>
      </c>
      <c r="F610" s="428" t="s">
        <v>3072</v>
      </c>
      <c r="G610" s="428" t="s">
        <v>995</v>
      </c>
      <c r="H610" s="428" t="s">
        <v>3073</v>
      </c>
      <c r="I610" s="428" t="s">
        <v>821</v>
      </c>
      <c r="J610" s="428" t="s">
        <v>821</v>
      </c>
      <c r="K610" s="428" t="s">
        <v>821</v>
      </c>
      <c r="L610" s="428" t="s">
        <v>821</v>
      </c>
      <c r="M610" s="428" t="s">
        <v>821</v>
      </c>
      <c r="N610" s="428" t="s">
        <v>821</v>
      </c>
      <c r="O610" s="428" t="s">
        <v>821</v>
      </c>
      <c r="P610" s="428" t="s">
        <v>821</v>
      </c>
      <c r="Q610" s="428" t="s">
        <v>821</v>
      </c>
      <c r="R610" s="428" t="s">
        <v>821</v>
      </c>
      <c r="S610" s="431"/>
    </row>
    <row r="611" spans="1:19">
      <c r="B611" s="485"/>
      <c r="C611" s="475"/>
      <c r="D611" s="475"/>
      <c r="E611" s="475"/>
      <c r="F611" s="475"/>
      <c r="G611" s="475"/>
      <c r="H611" s="475"/>
      <c r="I611" s="475"/>
      <c r="J611" s="475"/>
    </row>
    <row r="612" spans="1:19">
      <c r="B612" s="485"/>
      <c r="C612" s="475"/>
      <c r="D612" s="475"/>
      <c r="E612" s="475"/>
      <c r="F612" s="475"/>
      <c r="G612" s="475"/>
      <c r="H612" s="475"/>
      <c r="I612" s="475"/>
      <c r="J612" s="475"/>
    </row>
    <row r="613" spans="1:19">
      <c r="B613" s="485"/>
      <c r="C613" s="475"/>
      <c r="D613" s="475"/>
      <c r="E613" s="475"/>
      <c r="F613" s="475"/>
      <c r="G613" s="475"/>
      <c r="H613" s="475"/>
      <c r="I613" s="475"/>
      <c r="J613" s="475"/>
    </row>
    <row r="614" spans="1:19" ht="42">
      <c r="A614" s="500"/>
      <c r="B614" s="501">
        <v>89563</v>
      </c>
      <c r="C614" s="501" t="s">
        <v>18</v>
      </c>
      <c r="D614" s="502" t="s">
        <v>542</v>
      </c>
      <c r="E614" s="503" t="s">
        <v>31</v>
      </c>
      <c r="F614" s="503"/>
      <c r="G614" s="504" t="s">
        <v>604</v>
      </c>
      <c r="H614" s="505">
        <v>30.51</v>
      </c>
      <c r="I614" s="500"/>
      <c r="J614" s="500"/>
    </row>
    <row r="615" spans="1:19" ht="27.6">
      <c r="B615" s="483"/>
      <c r="C615" s="428" t="s">
        <v>821</v>
      </c>
      <c r="D615" s="428" t="s">
        <v>821</v>
      </c>
      <c r="E615" s="428" t="s">
        <v>821</v>
      </c>
      <c r="F615" s="428" t="s">
        <v>821</v>
      </c>
      <c r="G615" s="428" t="s">
        <v>821</v>
      </c>
      <c r="H615" s="428" t="s">
        <v>821</v>
      </c>
      <c r="I615" s="428" t="s">
        <v>2678</v>
      </c>
      <c r="J615" s="428" t="s">
        <v>3074</v>
      </c>
      <c r="K615" s="428" t="s">
        <v>3075</v>
      </c>
      <c r="L615" s="428" t="s">
        <v>3076</v>
      </c>
      <c r="M615" s="428" t="s">
        <v>942</v>
      </c>
      <c r="N615" s="428" t="s">
        <v>943</v>
      </c>
      <c r="O615" s="428" t="s">
        <v>942</v>
      </c>
      <c r="P615" s="428" t="s">
        <v>943</v>
      </c>
      <c r="Q615" s="428" t="s">
        <v>942</v>
      </c>
      <c r="R615" s="428" t="s">
        <v>943</v>
      </c>
      <c r="S615" s="431">
        <v>0</v>
      </c>
    </row>
    <row r="616" spans="1:19" ht="41.4">
      <c r="B616" s="483"/>
      <c r="C616" s="428" t="s">
        <v>2974</v>
      </c>
      <c r="D616" s="428" t="s">
        <v>2975</v>
      </c>
      <c r="E616" s="428" t="s">
        <v>775</v>
      </c>
      <c r="F616" s="428" t="s">
        <v>3024</v>
      </c>
      <c r="G616" s="428" t="s">
        <v>2976</v>
      </c>
      <c r="H616" s="428" t="s">
        <v>3025</v>
      </c>
      <c r="I616" s="428" t="s">
        <v>821</v>
      </c>
      <c r="J616" s="428" t="s">
        <v>821</v>
      </c>
      <c r="K616" s="428" t="s">
        <v>821</v>
      </c>
      <c r="L616" s="428" t="s">
        <v>821</v>
      </c>
      <c r="M616" s="428" t="s">
        <v>821</v>
      </c>
      <c r="N616" s="428" t="s">
        <v>821</v>
      </c>
      <c r="O616" s="428" t="s">
        <v>821</v>
      </c>
      <c r="P616" s="428" t="s">
        <v>821</v>
      </c>
      <c r="Q616" s="428" t="s">
        <v>821</v>
      </c>
      <c r="R616" s="428" t="s">
        <v>821</v>
      </c>
      <c r="S616" s="431"/>
    </row>
    <row r="617" spans="1:19" ht="27.6">
      <c r="B617" s="483"/>
      <c r="C617" s="428" t="s">
        <v>3069</v>
      </c>
      <c r="D617" s="428" t="s">
        <v>3070</v>
      </c>
      <c r="E617" s="428" t="s">
        <v>775</v>
      </c>
      <c r="F617" s="428" t="s">
        <v>2166</v>
      </c>
      <c r="G617" s="428" t="s">
        <v>3071</v>
      </c>
      <c r="H617" s="428" t="s">
        <v>1073</v>
      </c>
      <c r="I617" s="428" t="s">
        <v>821</v>
      </c>
      <c r="J617" s="428" t="s">
        <v>821</v>
      </c>
      <c r="K617" s="428" t="s">
        <v>821</v>
      </c>
      <c r="L617" s="428" t="s">
        <v>821</v>
      </c>
      <c r="M617" s="428" t="s">
        <v>821</v>
      </c>
      <c r="N617" s="428" t="s">
        <v>821</v>
      </c>
      <c r="O617" s="428" t="s">
        <v>821</v>
      </c>
      <c r="P617" s="428" t="s">
        <v>821</v>
      </c>
      <c r="Q617" s="428" t="s">
        <v>821</v>
      </c>
      <c r="R617" s="428" t="s">
        <v>821</v>
      </c>
      <c r="S617" s="431"/>
    </row>
    <row r="618" spans="1:19" ht="27.6">
      <c r="B618" s="483"/>
      <c r="C618" s="428" t="s">
        <v>3077</v>
      </c>
      <c r="D618" s="428" t="s">
        <v>3078</v>
      </c>
      <c r="E618" s="428" t="s">
        <v>775</v>
      </c>
      <c r="F618" s="428" t="s">
        <v>1061</v>
      </c>
      <c r="G618" s="428" t="s">
        <v>3079</v>
      </c>
      <c r="H618" s="428" t="s">
        <v>3079</v>
      </c>
      <c r="I618" s="428" t="s">
        <v>821</v>
      </c>
      <c r="J618" s="428" t="s">
        <v>821</v>
      </c>
      <c r="K618" s="428" t="s">
        <v>821</v>
      </c>
      <c r="L618" s="428" t="s">
        <v>821</v>
      </c>
      <c r="M618" s="428" t="s">
        <v>821</v>
      </c>
      <c r="N618" s="428" t="s">
        <v>821</v>
      </c>
      <c r="O618" s="428" t="s">
        <v>821</v>
      </c>
      <c r="P618" s="428" t="s">
        <v>821</v>
      </c>
      <c r="Q618" s="428" t="s">
        <v>821</v>
      </c>
      <c r="R618" s="428" t="s">
        <v>821</v>
      </c>
      <c r="S618" s="431"/>
    </row>
    <row r="619" spans="1:19" ht="27.6">
      <c r="B619" s="483"/>
      <c r="C619" s="428" t="s">
        <v>2043</v>
      </c>
      <c r="D619" s="428" t="s">
        <v>2044</v>
      </c>
      <c r="E619" s="428" t="s">
        <v>619</v>
      </c>
      <c r="F619" s="428" t="s">
        <v>3080</v>
      </c>
      <c r="G619" s="428" t="s">
        <v>2046</v>
      </c>
      <c r="H619" s="428" t="s">
        <v>1589</v>
      </c>
      <c r="I619" s="428" t="s">
        <v>821</v>
      </c>
      <c r="J619" s="428" t="s">
        <v>821</v>
      </c>
      <c r="K619" s="428" t="s">
        <v>821</v>
      </c>
      <c r="L619" s="428" t="s">
        <v>821</v>
      </c>
      <c r="M619" s="428" t="s">
        <v>821</v>
      </c>
      <c r="N619" s="428" t="s">
        <v>821</v>
      </c>
      <c r="O619" s="428" t="s">
        <v>821</v>
      </c>
      <c r="P619" s="428" t="s">
        <v>821</v>
      </c>
      <c r="Q619" s="428" t="s">
        <v>821</v>
      </c>
      <c r="R619" s="428" t="s">
        <v>821</v>
      </c>
      <c r="S619" s="431"/>
    </row>
    <row r="620" spans="1:19" ht="27.6">
      <c r="B620" s="483"/>
      <c r="C620" s="428" t="s">
        <v>993</v>
      </c>
      <c r="D620" s="428" t="s">
        <v>773</v>
      </c>
      <c r="E620" s="428" t="s">
        <v>619</v>
      </c>
      <c r="F620" s="428" t="s">
        <v>3080</v>
      </c>
      <c r="G620" s="428" t="s">
        <v>995</v>
      </c>
      <c r="H620" s="428" t="s">
        <v>2690</v>
      </c>
      <c r="I620" s="428" t="s">
        <v>821</v>
      </c>
      <c r="J620" s="428" t="s">
        <v>821</v>
      </c>
      <c r="K620" s="428" t="s">
        <v>821</v>
      </c>
      <c r="L620" s="428" t="s">
        <v>821</v>
      </c>
      <c r="M620" s="428" t="s">
        <v>821</v>
      </c>
      <c r="N620" s="428" t="s">
        <v>821</v>
      </c>
      <c r="O620" s="428" t="s">
        <v>821</v>
      </c>
      <c r="P620" s="428" t="s">
        <v>821</v>
      </c>
      <c r="Q620" s="428" t="s">
        <v>821</v>
      </c>
      <c r="R620" s="428" t="s">
        <v>821</v>
      </c>
      <c r="S620" s="431"/>
    </row>
    <row r="621" spans="1:19">
      <c r="B621" s="483"/>
      <c r="C621" s="475"/>
      <c r="D621" s="475"/>
      <c r="E621" s="475"/>
      <c r="F621" s="475"/>
      <c r="G621" s="475"/>
      <c r="H621" s="475"/>
      <c r="I621" s="475"/>
      <c r="J621" s="475"/>
    </row>
    <row r="622" spans="1:19">
      <c r="B622" s="483"/>
      <c r="C622" s="475"/>
      <c r="D622" s="475"/>
      <c r="E622" s="475"/>
      <c r="F622" s="475"/>
      <c r="G622" s="475"/>
      <c r="H622" s="475"/>
      <c r="I622" s="475"/>
      <c r="J622" s="475"/>
    </row>
    <row r="623" spans="1:19">
      <c r="B623" s="483"/>
      <c r="C623" s="475"/>
      <c r="D623" s="475"/>
      <c r="E623" s="475"/>
      <c r="F623" s="475"/>
      <c r="G623" s="475"/>
      <c r="H623" s="475"/>
      <c r="I623" s="475"/>
      <c r="J623" s="475"/>
    </row>
    <row r="624" spans="1:19">
      <c r="B624" s="483"/>
      <c r="C624" s="475"/>
      <c r="D624" s="475"/>
      <c r="E624" s="475"/>
      <c r="F624" s="475"/>
      <c r="G624" s="475"/>
      <c r="H624" s="475"/>
      <c r="I624" s="475"/>
      <c r="J624" s="475"/>
    </row>
    <row r="625" spans="1:19" ht="42">
      <c r="A625" s="500"/>
      <c r="B625" s="501">
        <v>89690</v>
      </c>
      <c r="C625" s="501" t="s">
        <v>18</v>
      </c>
      <c r="D625" s="502" t="s">
        <v>544</v>
      </c>
      <c r="E625" s="503" t="s">
        <v>31</v>
      </c>
      <c r="F625" s="503"/>
      <c r="G625" s="504" t="s">
        <v>604</v>
      </c>
      <c r="H625" s="505">
        <v>114.47</v>
      </c>
      <c r="I625" s="500"/>
      <c r="J625" s="500"/>
    </row>
    <row r="626" spans="1:19" ht="27.6">
      <c r="C626" s="428" t="s">
        <v>821</v>
      </c>
      <c r="D626" s="428" t="s">
        <v>821</v>
      </c>
      <c r="E626" s="428" t="s">
        <v>821</v>
      </c>
      <c r="F626" s="428" t="s">
        <v>821</v>
      </c>
      <c r="G626" s="428" t="s">
        <v>821</v>
      </c>
      <c r="H626" s="428" t="s">
        <v>821</v>
      </c>
      <c r="I626" s="428" t="s">
        <v>3023</v>
      </c>
      <c r="J626" s="428" t="s">
        <v>3081</v>
      </c>
      <c r="K626" s="428" t="s">
        <v>3082</v>
      </c>
      <c r="L626" s="428" t="s">
        <v>3083</v>
      </c>
      <c r="M626" s="428" t="s">
        <v>942</v>
      </c>
      <c r="N626" s="428" t="s">
        <v>943</v>
      </c>
      <c r="O626" s="428" t="s">
        <v>942</v>
      </c>
      <c r="P626" s="428" t="s">
        <v>943</v>
      </c>
      <c r="Q626" s="428" t="s">
        <v>942</v>
      </c>
      <c r="R626" s="428" t="s">
        <v>943</v>
      </c>
      <c r="S626" s="431">
        <v>0</v>
      </c>
    </row>
    <row r="627" spans="1:19" ht="27.6">
      <c r="C627" s="428" t="s">
        <v>3049</v>
      </c>
      <c r="D627" s="428" t="s">
        <v>3050</v>
      </c>
      <c r="E627" s="428" t="s">
        <v>775</v>
      </c>
      <c r="F627" s="428" t="s">
        <v>2166</v>
      </c>
      <c r="G627" s="428" t="s">
        <v>3051</v>
      </c>
      <c r="H627" s="428" t="s">
        <v>3084</v>
      </c>
      <c r="I627" s="428" t="s">
        <v>821</v>
      </c>
      <c r="J627" s="428" t="s">
        <v>821</v>
      </c>
      <c r="K627" s="428" t="s">
        <v>821</v>
      </c>
      <c r="L627" s="428" t="s">
        <v>821</v>
      </c>
      <c r="M627" s="428" t="s">
        <v>821</v>
      </c>
      <c r="N627" s="428" t="s">
        <v>821</v>
      </c>
      <c r="O627" s="428" t="s">
        <v>821</v>
      </c>
      <c r="P627" s="428" t="s">
        <v>821</v>
      </c>
      <c r="Q627" s="428" t="s">
        <v>821</v>
      </c>
      <c r="R627" s="428" t="s">
        <v>821</v>
      </c>
      <c r="S627" s="431"/>
    </row>
    <row r="628" spans="1:19" ht="41.4">
      <c r="C628" s="428" t="s">
        <v>2974</v>
      </c>
      <c r="D628" s="428" t="s">
        <v>2975</v>
      </c>
      <c r="E628" s="428" t="s">
        <v>775</v>
      </c>
      <c r="F628" s="428" t="s">
        <v>3085</v>
      </c>
      <c r="G628" s="428" t="s">
        <v>2976</v>
      </c>
      <c r="H628" s="428" t="s">
        <v>3086</v>
      </c>
      <c r="I628" s="428" t="s">
        <v>821</v>
      </c>
      <c r="J628" s="428" t="s">
        <v>821</v>
      </c>
      <c r="K628" s="428" t="s">
        <v>821</v>
      </c>
      <c r="L628" s="428" t="s">
        <v>821</v>
      </c>
      <c r="M628" s="428" t="s">
        <v>821</v>
      </c>
      <c r="N628" s="428" t="s">
        <v>821</v>
      </c>
      <c r="O628" s="428" t="s">
        <v>821</v>
      </c>
      <c r="P628" s="428" t="s">
        <v>821</v>
      </c>
      <c r="Q628" s="428" t="s">
        <v>821</v>
      </c>
      <c r="R628" s="428" t="s">
        <v>821</v>
      </c>
      <c r="S628" s="431"/>
    </row>
    <row r="629" spans="1:19" ht="27.6">
      <c r="C629" s="428" t="s">
        <v>3087</v>
      </c>
      <c r="D629" s="428" t="s">
        <v>3088</v>
      </c>
      <c r="E629" s="428" t="s">
        <v>775</v>
      </c>
      <c r="F629" s="428" t="s">
        <v>1061</v>
      </c>
      <c r="G629" s="428" t="s">
        <v>3089</v>
      </c>
      <c r="H629" s="428" t="s">
        <v>3089</v>
      </c>
      <c r="I629" s="428" t="s">
        <v>821</v>
      </c>
      <c r="J629" s="428" t="s">
        <v>821</v>
      </c>
      <c r="K629" s="428" t="s">
        <v>821</v>
      </c>
      <c r="L629" s="428" t="s">
        <v>821</v>
      </c>
      <c r="M629" s="428" t="s">
        <v>821</v>
      </c>
      <c r="N629" s="428" t="s">
        <v>821</v>
      </c>
      <c r="O629" s="428" t="s">
        <v>821</v>
      </c>
      <c r="P629" s="428" t="s">
        <v>821</v>
      </c>
      <c r="Q629" s="428" t="s">
        <v>821</v>
      </c>
      <c r="R629" s="428" t="s">
        <v>821</v>
      </c>
      <c r="S629" s="431"/>
    </row>
    <row r="630" spans="1:19" ht="27.6">
      <c r="C630" s="428" t="s">
        <v>2043</v>
      </c>
      <c r="D630" s="428" t="s">
        <v>2044</v>
      </c>
      <c r="E630" s="428" t="s">
        <v>619</v>
      </c>
      <c r="F630" s="428" t="s">
        <v>3090</v>
      </c>
      <c r="G630" s="428" t="s">
        <v>2046</v>
      </c>
      <c r="H630" s="428" t="s">
        <v>2427</v>
      </c>
      <c r="I630" s="428" t="s">
        <v>821</v>
      </c>
      <c r="J630" s="428" t="s">
        <v>821</v>
      </c>
      <c r="K630" s="428" t="s">
        <v>821</v>
      </c>
      <c r="L630" s="428" t="s">
        <v>821</v>
      </c>
      <c r="M630" s="428" t="s">
        <v>821</v>
      </c>
      <c r="N630" s="428" t="s">
        <v>821</v>
      </c>
      <c r="O630" s="428" t="s">
        <v>821</v>
      </c>
      <c r="P630" s="428" t="s">
        <v>821</v>
      </c>
      <c r="Q630" s="428" t="s">
        <v>821</v>
      </c>
      <c r="R630" s="428" t="s">
        <v>821</v>
      </c>
      <c r="S630" s="431"/>
    </row>
    <row r="631" spans="1:19" ht="27.6">
      <c r="C631" s="428" t="s">
        <v>993</v>
      </c>
      <c r="D631" s="428" t="s">
        <v>773</v>
      </c>
      <c r="E631" s="428" t="s">
        <v>619</v>
      </c>
      <c r="F631" s="428" t="s">
        <v>3090</v>
      </c>
      <c r="G631" s="428" t="s">
        <v>995</v>
      </c>
      <c r="H631" s="428" t="s">
        <v>3091</v>
      </c>
      <c r="I631" s="428" t="s">
        <v>821</v>
      </c>
      <c r="J631" s="428" t="s">
        <v>821</v>
      </c>
      <c r="K631" s="428" t="s">
        <v>821</v>
      </c>
      <c r="L631" s="428" t="s">
        <v>821</v>
      </c>
      <c r="M631" s="428" t="s">
        <v>821</v>
      </c>
      <c r="N631" s="428" t="s">
        <v>821</v>
      </c>
      <c r="O631" s="428" t="s">
        <v>821</v>
      </c>
      <c r="P631" s="428" t="s">
        <v>821</v>
      </c>
      <c r="Q631" s="428" t="s">
        <v>821</v>
      </c>
      <c r="R631" s="428" t="s">
        <v>821</v>
      </c>
      <c r="S631" s="431"/>
    </row>
    <row r="632" spans="1:19">
      <c r="C632" s="475"/>
      <c r="D632" s="475"/>
      <c r="E632" s="475"/>
      <c r="F632" s="475"/>
      <c r="G632" s="475"/>
      <c r="H632" s="475"/>
      <c r="I632" s="475"/>
      <c r="J632" s="475"/>
    </row>
    <row r="633" spans="1:19">
      <c r="C633" s="475"/>
      <c r="D633" s="475"/>
      <c r="E633" s="475"/>
      <c r="F633" s="475"/>
      <c r="G633" s="475"/>
      <c r="H633" s="475"/>
      <c r="I633" s="475"/>
      <c r="J633" s="475"/>
    </row>
    <row r="634" spans="1:19">
      <c r="C634" s="475"/>
      <c r="D634" s="475"/>
      <c r="E634" s="475"/>
      <c r="F634" s="475"/>
      <c r="G634" s="475"/>
      <c r="H634" s="475"/>
      <c r="I634" s="475"/>
      <c r="J634" s="475"/>
    </row>
    <row r="635" spans="1:19">
      <c r="C635" s="475"/>
      <c r="D635" s="475"/>
      <c r="E635" s="475"/>
      <c r="F635" s="475"/>
      <c r="G635" s="475"/>
      <c r="H635" s="475"/>
      <c r="I635" s="475"/>
      <c r="J635" s="475"/>
    </row>
    <row r="636" spans="1:19" ht="42">
      <c r="A636" s="500"/>
      <c r="B636" s="501">
        <v>100866</v>
      </c>
      <c r="C636" s="501" t="s">
        <v>18</v>
      </c>
      <c r="D636" s="502" t="s">
        <v>546</v>
      </c>
      <c r="E636" s="503" t="s">
        <v>186</v>
      </c>
      <c r="F636" s="503"/>
      <c r="G636" s="504" t="s">
        <v>604</v>
      </c>
      <c r="H636" s="505">
        <v>427.69</v>
      </c>
      <c r="I636" s="500"/>
      <c r="J636" s="500"/>
    </row>
    <row r="637" spans="1:19" ht="27.6">
      <c r="C637" s="428" t="s">
        <v>821</v>
      </c>
      <c r="D637" s="428" t="s">
        <v>821</v>
      </c>
      <c r="E637" s="428" t="s">
        <v>821</v>
      </c>
      <c r="F637" s="428" t="s">
        <v>821</v>
      </c>
      <c r="G637" s="428" t="s">
        <v>821</v>
      </c>
      <c r="H637" s="428" t="s">
        <v>821</v>
      </c>
      <c r="I637" s="428" t="s">
        <v>3092</v>
      </c>
      <c r="J637" s="428" t="s">
        <v>3093</v>
      </c>
      <c r="K637" s="428" t="s">
        <v>3094</v>
      </c>
      <c r="L637" s="428" t="s">
        <v>3095</v>
      </c>
      <c r="M637" s="428" t="s">
        <v>942</v>
      </c>
      <c r="N637" s="428" t="s">
        <v>943</v>
      </c>
      <c r="O637" s="428" t="s">
        <v>942</v>
      </c>
      <c r="P637" s="428" t="s">
        <v>943</v>
      </c>
      <c r="Q637" s="428" t="s">
        <v>942</v>
      </c>
      <c r="R637" s="428" t="s">
        <v>943</v>
      </c>
      <c r="S637" s="431">
        <v>0.24492</v>
      </c>
    </row>
    <row r="638" spans="1:19" ht="41.4">
      <c r="C638" s="428" t="s">
        <v>2544</v>
      </c>
      <c r="D638" s="428" t="s">
        <v>774</v>
      </c>
      <c r="E638" s="428" t="s">
        <v>775</v>
      </c>
      <c r="F638" s="428" t="s">
        <v>1440</v>
      </c>
      <c r="G638" s="428" t="s">
        <v>2545</v>
      </c>
      <c r="H638" s="428" t="s">
        <v>2546</v>
      </c>
      <c r="I638" s="428" t="s">
        <v>821</v>
      </c>
      <c r="J638" s="428" t="s">
        <v>821</v>
      </c>
      <c r="K638" s="428" t="s">
        <v>821</v>
      </c>
      <c r="L638" s="428" t="s">
        <v>821</v>
      </c>
      <c r="M638" s="428" t="s">
        <v>821</v>
      </c>
      <c r="N638" s="428" t="s">
        <v>821</v>
      </c>
      <c r="O638" s="428" t="s">
        <v>821</v>
      </c>
      <c r="P638" s="428" t="s">
        <v>821</v>
      </c>
      <c r="Q638" s="428" t="s">
        <v>821</v>
      </c>
      <c r="R638" s="428" t="s">
        <v>821</v>
      </c>
      <c r="S638" s="431"/>
    </row>
    <row r="639" spans="1:19" ht="27.6">
      <c r="C639" s="428" t="s">
        <v>3096</v>
      </c>
      <c r="D639" s="428" t="s">
        <v>3097</v>
      </c>
      <c r="E639" s="428" t="s">
        <v>775</v>
      </c>
      <c r="F639" s="428" t="s">
        <v>1061</v>
      </c>
      <c r="G639" s="428" t="s">
        <v>3098</v>
      </c>
      <c r="H639" s="428" t="s">
        <v>3098</v>
      </c>
      <c r="I639" s="428" t="s">
        <v>821</v>
      </c>
      <c r="J639" s="428" t="s">
        <v>821</v>
      </c>
      <c r="K639" s="428" t="s">
        <v>821</v>
      </c>
      <c r="L639" s="428" t="s">
        <v>821</v>
      </c>
      <c r="M639" s="428" t="s">
        <v>821</v>
      </c>
      <c r="N639" s="428" t="s">
        <v>821</v>
      </c>
      <c r="O639" s="428" t="s">
        <v>821</v>
      </c>
      <c r="P639" s="428" t="s">
        <v>821</v>
      </c>
      <c r="Q639" s="428" t="s">
        <v>821</v>
      </c>
      <c r="R639" s="428" t="s">
        <v>821</v>
      </c>
      <c r="S639" s="431"/>
    </row>
    <row r="640" spans="1:19" ht="27.6">
      <c r="C640" s="428" t="s">
        <v>993</v>
      </c>
      <c r="D640" s="428" t="s">
        <v>773</v>
      </c>
      <c r="E640" s="428" t="s">
        <v>619</v>
      </c>
      <c r="F640" s="428" t="s">
        <v>3099</v>
      </c>
      <c r="G640" s="428" t="s">
        <v>995</v>
      </c>
      <c r="H640" s="428" t="s">
        <v>3100</v>
      </c>
      <c r="I640" s="428" t="s">
        <v>821</v>
      </c>
      <c r="J640" s="428" t="s">
        <v>821</v>
      </c>
      <c r="K640" s="428" t="s">
        <v>821</v>
      </c>
      <c r="L640" s="428" t="s">
        <v>821</v>
      </c>
      <c r="M640" s="428" t="s">
        <v>821</v>
      </c>
      <c r="N640" s="428" t="s">
        <v>821</v>
      </c>
      <c r="O640" s="428" t="s">
        <v>821</v>
      </c>
      <c r="P640" s="428" t="s">
        <v>821</v>
      </c>
      <c r="Q640" s="428" t="s">
        <v>821</v>
      </c>
      <c r="R640" s="428" t="s">
        <v>821</v>
      </c>
      <c r="S640" s="431"/>
    </row>
    <row r="641" spans="1:19" ht="27.6">
      <c r="C641" s="428" t="s">
        <v>740</v>
      </c>
      <c r="D641" s="428" t="s">
        <v>620</v>
      </c>
      <c r="E641" s="428" t="s">
        <v>619</v>
      </c>
      <c r="F641" s="428" t="s">
        <v>3101</v>
      </c>
      <c r="G641" s="428" t="s">
        <v>915</v>
      </c>
      <c r="H641" s="428" t="s">
        <v>2074</v>
      </c>
      <c r="I641" s="428" t="s">
        <v>821</v>
      </c>
      <c r="J641" s="428" t="s">
        <v>821</v>
      </c>
      <c r="K641" s="428" t="s">
        <v>821</v>
      </c>
      <c r="L641" s="428" t="s">
        <v>821</v>
      </c>
      <c r="M641" s="428" t="s">
        <v>821</v>
      </c>
      <c r="N641" s="428" t="s">
        <v>821</v>
      </c>
      <c r="O641" s="428" t="s">
        <v>821</v>
      </c>
      <c r="P641" s="428" t="s">
        <v>821</v>
      </c>
      <c r="Q641" s="428" t="s">
        <v>821</v>
      </c>
      <c r="R641" s="428" t="s">
        <v>821</v>
      </c>
      <c r="S641" s="431"/>
    </row>
    <row r="642" spans="1:19">
      <c r="C642" s="475"/>
      <c r="D642" s="475"/>
      <c r="E642" s="475"/>
      <c r="F642" s="475"/>
      <c r="G642" s="475"/>
      <c r="H642" s="475"/>
      <c r="I642" s="475"/>
      <c r="J642" s="475"/>
    </row>
    <row r="643" spans="1:19">
      <c r="C643" s="475"/>
      <c r="D643" s="475"/>
      <c r="E643" s="475"/>
      <c r="F643" s="475"/>
      <c r="G643" s="475"/>
      <c r="H643" s="475"/>
      <c r="I643" s="475"/>
      <c r="J643" s="475"/>
    </row>
    <row r="644" spans="1:19">
      <c r="C644" s="475"/>
      <c r="D644" s="475"/>
      <c r="E644" s="475"/>
      <c r="F644" s="475"/>
      <c r="G644" s="475"/>
      <c r="H644" s="475"/>
      <c r="I644" s="475"/>
      <c r="J644" s="475"/>
    </row>
    <row r="645" spans="1:19">
      <c r="C645" s="475"/>
      <c r="D645" s="475"/>
      <c r="E645" s="475"/>
      <c r="F645" s="475"/>
      <c r="G645" s="475"/>
      <c r="H645" s="475"/>
      <c r="I645" s="475"/>
      <c r="J645" s="475"/>
    </row>
    <row r="646" spans="1:19">
      <c r="C646" s="475"/>
      <c r="D646" s="475"/>
      <c r="E646" s="475"/>
      <c r="F646" s="475"/>
      <c r="G646" s="475"/>
      <c r="H646" s="475"/>
      <c r="I646" s="475"/>
      <c r="J646" s="475"/>
    </row>
    <row r="647" spans="1:19" ht="55.8">
      <c r="A647" s="500"/>
      <c r="B647" s="501">
        <v>86919</v>
      </c>
      <c r="C647" s="501" t="s">
        <v>18</v>
      </c>
      <c r="D647" s="502" t="s">
        <v>548</v>
      </c>
      <c r="E647" s="503" t="s">
        <v>31</v>
      </c>
      <c r="F647" s="503"/>
      <c r="G647" s="504" t="s">
        <v>604</v>
      </c>
      <c r="H647" s="505">
        <v>851.66</v>
      </c>
      <c r="I647" s="500"/>
      <c r="J647" s="500"/>
    </row>
    <row r="648" spans="1:19" ht="27.6">
      <c r="C648" s="402" t="s">
        <v>821</v>
      </c>
      <c r="D648" s="402" t="s">
        <v>821</v>
      </c>
      <c r="E648" s="402" t="s">
        <v>821</v>
      </c>
      <c r="F648" s="402" t="s">
        <v>821</v>
      </c>
      <c r="G648" s="406" t="s">
        <v>821</v>
      </c>
      <c r="H648" s="406" t="s">
        <v>821</v>
      </c>
      <c r="I648" s="406" t="s">
        <v>3102</v>
      </c>
      <c r="J648" s="406" t="s">
        <v>3103</v>
      </c>
      <c r="K648" s="406" t="s">
        <v>3104</v>
      </c>
      <c r="L648" s="406" t="s">
        <v>3105</v>
      </c>
      <c r="M648" s="406" t="s">
        <v>942</v>
      </c>
      <c r="N648" s="406" t="s">
        <v>943</v>
      </c>
      <c r="O648" s="406" t="s">
        <v>942</v>
      </c>
      <c r="P648" s="406" t="s">
        <v>943</v>
      </c>
      <c r="Q648" s="406" t="s">
        <v>942</v>
      </c>
      <c r="R648" s="406" t="s">
        <v>943</v>
      </c>
      <c r="S648" s="469">
        <v>0.12447999999999999</v>
      </c>
    </row>
    <row r="649" spans="1:19" ht="27.6">
      <c r="C649" s="402" t="s">
        <v>3106</v>
      </c>
      <c r="D649" s="402" t="s">
        <v>3107</v>
      </c>
      <c r="E649" s="402" t="s">
        <v>775</v>
      </c>
      <c r="F649" s="402" t="s">
        <v>1061</v>
      </c>
      <c r="G649" s="406" t="s">
        <v>3108</v>
      </c>
      <c r="H649" s="406" t="s">
        <v>3108</v>
      </c>
      <c r="I649" s="406" t="s">
        <v>821</v>
      </c>
      <c r="J649" s="406" t="s">
        <v>821</v>
      </c>
      <c r="K649" s="406" t="s">
        <v>821</v>
      </c>
      <c r="L649" s="406" t="s">
        <v>821</v>
      </c>
      <c r="M649" s="406" t="s">
        <v>821</v>
      </c>
      <c r="N649" s="406" t="s">
        <v>821</v>
      </c>
      <c r="O649" s="406" t="s">
        <v>821</v>
      </c>
      <c r="P649" s="406" t="s">
        <v>821</v>
      </c>
      <c r="Q649" s="406" t="s">
        <v>821</v>
      </c>
      <c r="R649" s="406" t="s">
        <v>821</v>
      </c>
      <c r="S649" s="469"/>
    </row>
    <row r="650" spans="1:19" ht="41.4">
      <c r="C650" s="402" t="s">
        <v>3109</v>
      </c>
      <c r="D650" s="402" t="s">
        <v>3110</v>
      </c>
      <c r="E650" s="402" t="s">
        <v>775</v>
      </c>
      <c r="F650" s="402" t="s">
        <v>1061</v>
      </c>
      <c r="G650" s="406" t="s">
        <v>3111</v>
      </c>
      <c r="H650" s="406" t="s">
        <v>3111</v>
      </c>
      <c r="I650" s="406" t="s">
        <v>821</v>
      </c>
      <c r="J650" s="406" t="s">
        <v>821</v>
      </c>
      <c r="K650" s="406" t="s">
        <v>821</v>
      </c>
      <c r="L650" s="406" t="s">
        <v>821</v>
      </c>
      <c r="M650" s="406" t="s">
        <v>821</v>
      </c>
      <c r="N650" s="406" t="s">
        <v>821</v>
      </c>
      <c r="O650" s="406" t="s">
        <v>821</v>
      </c>
      <c r="P650" s="406" t="s">
        <v>821</v>
      </c>
      <c r="Q650" s="406" t="s">
        <v>821</v>
      </c>
      <c r="R650" s="406" t="s">
        <v>821</v>
      </c>
      <c r="S650" s="469"/>
    </row>
    <row r="651" spans="1:19" ht="27.6">
      <c r="C651" s="402" t="s">
        <v>3112</v>
      </c>
      <c r="D651" s="402" t="s">
        <v>3113</v>
      </c>
      <c r="E651" s="402" t="s">
        <v>775</v>
      </c>
      <c r="F651" s="402" t="s">
        <v>1061</v>
      </c>
      <c r="G651" s="406" t="s">
        <v>3114</v>
      </c>
      <c r="H651" s="406" t="s">
        <v>3114</v>
      </c>
      <c r="I651" s="406" t="s">
        <v>821</v>
      </c>
      <c r="J651" s="406" t="s">
        <v>821</v>
      </c>
      <c r="K651" s="406" t="s">
        <v>821</v>
      </c>
      <c r="L651" s="406" t="s">
        <v>821</v>
      </c>
      <c r="M651" s="406" t="s">
        <v>821</v>
      </c>
      <c r="N651" s="406" t="s">
        <v>821</v>
      </c>
      <c r="O651" s="406" t="s">
        <v>821</v>
      </c>
      <c r="P651" s="406" t="s">
        <v>821</v>
      </c>
      <c r="Q651" s="406" t="s">
        <v>821</v>
      </c>
      <c r="R651" s="406" t="s">
        <v>821</v>
      </c>
      <c r="S651" s="469"/>
    </row>
    <row r="652" spans="1:19" ht="27.6">
      <c r="C652" s="402" t="s">
        <v>3115</v>
      </c>
      <c r="D652" s="402" t="s">
        <v>3116</v>
      </c>
      <c r="E652" s="402" t="s">
        <v>775</v>
      </c>
      <c r="F652" s="402" t="s">
        <v>1061</v>
      </c>
      <c r="G652" s="406" t="s">
        <v>3117</v>
      </c>
      <c r="H652" s="406" t="s">
        <v>3117</v>
      </c>
      <c r="I652" s="406" t="s">
        <v>821</v>
      </c>
      <c r="J652" s="406" t="s">
        <v>821</v>
      </c>
      <c r="K652" s="406" t="s">
        <v>821</v>
      </c>
      <c r="L652" s="406" t="s">
        <v>821</v>
      </c>
      <c r="M652" s="406" t="s">
        <v>821</v>
      </c>
      <c r="N652" s="406" t="s">
        <v>821</v>
      </c>
      <c r="O652" s="406" t="s">
        <v>821</v>
      </c>
      <c r="P652" s="406" t="s">
        <v>821</v>
      </c>
      <c r="Q652" s="406" t="s">
        <v>821</v>
      </c>
      <c r="R652" s="406" t="s">
        <v>821</v>
      </c>
      <c r="S652" s="469"/>
    </row>
    <row r="664" spans="4:7">
      <c r="D664" s="606" t="s">
        <v>907</v>
      </c>
      <c r="E664" s="606"/>
      <c r="F664" s="606"/>
      <c r="G664" s="606"/>
    </row>
    <row r="665" spans="4:7">
      <c r="D665" s="606" t="s">
        <v>908</v>
      </c>
      <c r="E665" s="606"/>
      <c r="F665" s="606"/>
      <c r="G665" s="606"/>
    </row>
    <row r="666" spans="4:7">
      <c r="D666" s="606" t="s">
        <v>909</v>
      </c>
      <c r="E666" s="606"/>
      <c r="F666" s="606"/>
      <c r="G666" s="606"/>
    </row>
    <row r="667" spans="4:7">
      <c r="D667"/>
      <c r="E667"/>
      <c r="F667"/>
      <c r="G667"/>
    </row>
    <row r="668" spans="4:7">
      <c r="D668"/>
      <c r="E668"/>
      <c r="F668"/>
      <c r="G668"/>
    </row>
    <row r="669" spans="4:7">
      <c r="D669"/>
      <c r="E669"/>
      <c r="F669"/>
      <c r="G669"/>
    </row>
    <row r="670" spans="4:7">
      <c r="D670"/>
      <c r="E670"/>
      <c r="F670"/>
      <c r="G670"/>
    </row>
    <row r="671" spans="4:7">
      <c r="D671"/>
      <c r="E671"/>
      <c r="F671"/>
      <c r="G671"/>
    </row>
    <row r="672" spans="4:7">
      <c r="D672"/>
      <c r="E672"/>
      <c r="F672"/>
      <c r="G672"/>
    </row>
    <row r="673" spans="4:7">
      <c r="D673" s="606" t="s">
        <v>3187</v>
      </c>
      <c r="E673" s="606"/>
      <c r="F673" s="606"/>
      <c r="G673" s="606"/>
    </row>
    <row r="674" spans="4:7">
      <c r="D674" s="606" t="s">
        <v>3188</v>
      </c>
      <c r="E674" s="606"/>
      <c r="F674" s="606"/>
      <c r="G674" s="606"/>
    </row>
    <row r="675" spans="4:7">
      <c r="D675" s="606" t="s">
        <v>3189</v>
      </c>
      <c r="E675" s="606"/>
      <c r="F675" s="606"/>
      <c r="G675" s="606"/>
    </row>
  </sheetData>
  <mergeCells count="11">
    <mergeCell ref="D665:G665"/>
    <mergeCell ref="D666:G666"/>
    <mergeCell ref="D673:G673"/>
    <mergeCell ref="D674:G674"/>
    <mergeCell ref="D675:G675"/>
    <mergeCell ref="D664:G664"/>
    <mergeCell ref="A1:B2"/>
    <mergeCell ref="C1:D1"/>
    <mergeCell ref="E1:F1"/>
    <mergeCell ref="C2:D2"/>
    <mergeCell ref="E2:G2"/>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F04BF-87C1-4F16-9FF3-7EBDCF91CD27}">
  <dimension ref="A1:N87"/>
  <sheetViews>
    <sheetView topLeftCell="A15" zoomScale="90" zoomScaleNormal="90" workbookViewId="0">
      <selection activeCell="G44" sqref="G44"/>
    </sheetView>
  </sheetViews>
  <sheetFormatPr defaultRowHeight="13.8"/>
  <cols>
    <col min="3" max="3" width="29.19921875" customWidth="1"/>
    <col min="4" max="4" width="24" customWidth="1"/>
    <col min="5" max="5" width="14.5" customWidth="1"/>
    <col min="7" max="7" width="19.59765625" customWidth="1"/>
    <col min="12" max="12" width="13.19921875" customWidth="1"/>
  </cols>
  <sheetData>
    <row r="1" spans="1:7" ht="28.2" customHeight="1">
      <c r="A1" s="601" t="s">
        <v>790</v>
      </c>
      <c r="B1" s="601"/>
      <c r="C1" s="602" t="s">
        <v>789</v>
      </c>
      <c r="D1" s="602"/>
      <c r="E1" s="600" t="s">
        <v>793</v>
      </c>
      <c r="F1" s="600"/>
      <c r="G1" s="311" t="s">
        <v>792</v>
      </c>
    </row>
    <row r="2" spans="1:7" ht="31.8" customHeight="1">
      <c r="A2" s="601"/>
      <c r="B2" s="601"/>
      <c r="C2" s="603" t="s">
        <v>791</v>
      </c>
      <c r="D2" s="604"/>
      <c r="E2" s="605">
        <f>BDI!L33</f>
        <v>0.21655431160823602</v>
      </c>
      <c r="F2" s="605"/>
      <c r="G2" s="312" t="s">
        <v>794</v>
      </c>
    </row>
    <row r="3" spans="1:7" ht="24.6" customHeight="1">
      <c r="A3" s="316" t="s">
        <v>795</v>
      </c>
      <c r="B3" s="316"/>
      <c r="C3" s="316"/>
      <c r="D3" s="316"/>
      <c r="E3" s="316"/>
      <c r="F3" s="316"/>
    </row>
    <row r="4" spans="1:7" ht="21.6" customHeight="1">
      <c r="A4" s="598" t="s">
        <v>796</v>
      </c>
      <c r="B4" s="598"/>
      <c r="C4" s="600" t="s">
        <v>797</v>
      </c>
      <c r="D4" s="600"/>
      <c r="E4" s="595" t="s">
        <v>798</v>
      </c>
      <c r="F4" s="596"/>
      <c r="G4" s="310" t="s">
        <v>799</v>
      </c>
    </row>
    <row r="5" spans="1:7">
      <c r="A5" s="598" t="s">
        <v>13</v>
      </c>
      <c r="B5" s="598"/>
      <c r="C5" s="599" t="s">
        <v>14</v>
      </c>
      <c r="D5" s="599"/>
      <c r="E5" s="592">
        <f>conograma!D11</f>
        <v>66428.600000000006</v>
      </c>
      <c r="F5" s="593"/>
      <c r="G5" s="317">
        <f t="shared" ref="G5:G39" si="0">(E5/$G$44)</f>
        <v>0.11110114307305646</v>
      </c>
    </row>
    <row r="6" spans="1:7" ht="13.8" hidden="1" customHeight="1">
      <c r="A6" s="316"/>
      <c r="B6" s="316"/>
      <c r="C6" s="342"/>
      <c r="D6" s="342"/>
      <c r="E6" s="592">
        <f>conograma!D12</f>
        <v>0</v>
      </c>
      <c r="F6" s="593"/>
      <c r="G6" s="317">
        <f t="shared" si="0"/>
        <v>0</v>
      </c>
    </row>
    <row r="7" spans="1:7">
      <c r="A7" s="598" t="s">
        <v>36</v>
      </c>
      <c r="B7" s="598"/>
      <c r="C7" s="599" t="s">
        <v>37</v>
      </c>
      <c r="D7" s="599"/>
      <c r="E7" s="592">
        <f>conograma!D13</f>
        <v>11583.41</v>
      </c>
      <c r="F7" s="593"/>
      <c r="G7" s="317">
        <f t="shared" si="0"/>
        <v>1.9373132832603321E-2</v>
      </c>
    </row>
    <row r="8" spans="1:7" ht="13.8" hidden="1" customHeight="1">
      <c r="A8" s="316"/>
      <c r="B8" s="316"/>
      <c r="C8" s="342"/>
      <c r="D8" s="342"/>
      <c r="E8" s="592">
        <f>conograma!D14</f>
        <v>0</v>
      </c>
      <c r="F8" s="593"/>
      <c r="G8" s="317">
        <f t="shared" si="0"/>
        <v>0</v>
      </c>
    </row>
    <row r="9" spans="1:7">
      <c r="A9" s="598" t="s">
        <v>69</v>
      </c>
      <c r="B9" s="598"/>
      <c r="C9" s="599" t="s">
        <v>70</v>
      </c>
      <c r="D9" s="599"/>
      <c r="E9" s="592">
        <f>conograma!D15</f>
        <v>209.26</v>
      </c>
      <c r="F9" s="593"/>
      <c r="G9" s="317">
        <f t="shared" si="0"/>
        <v>3.4998517505212804E-4</v>
      </c>
    </row>
    <row r="10" spans="1:7" ht="13.8" hidden="1" customHeight="1">
      <c r="A10" s="316"/>
      <c r="B10" s="316"/>
      <c r="C10" s="342"/>
      <c r="D10" s="342"/>
      <c r="E10" s="592">
        <f>conograma!D16</f>
        <v>0</v>
      </c>
      <c r="F10" s="593"/>
      <c r="G10" s="317">
        <f t="shared" si="0"/>
        <v>0</v>
      </c>
    </row>
    <row r="11" spans="1:7">
      <c r="A11" s="598" t="s">
        <v>76</v>
      </c>
      <c r="B11" s="598"/>
      <c r="C11" s="599" t="s">
        <v>77</v>
      </c>
      <c r="D11" s="599"/>
      <c r="E11" s="592">
        <f>conograma!D17</f>
        <v>4720.9399999999996</v>
      </c>
      <c r="F11" s="593"/>
      <c r="G11" s="317">
        <f t="shared" si="0"/>
        <v>7.8957230828184712E-3</v>
      </c>
    </row>
    <row r="12" spans="1:7" ht="13.8" hidden="1" customHeight="1">
      <c r="A12" s="340"/>
      <c r="B12" s="340"/>
      <c r="C12" s="342"/>
      <c r="D12" s="342"/>
      <c r="E12" s="592">
        <f>conograma!D18</f>
        <v>0</v>
      </c>
      <c r="F12" s="593"/>
      <c r="G12" s="317">
        <f t="shared" si="0"/>
        <v>0</v>
      </c>
    </row>
    <row r="13" spans="1:7">
      <c r="A13" s="598" t="s">
        <v>94</v>
      </c>
      <c r="B13" s="598"/>
      <c r="C13" s="599" t="s">
        <v>95</v>
      </c>
      <c r="D13" s="599"/>
      <c r="E13" s="592">
        <f>conograma!D19</f>
        <v>18142.43</v>
      </c>
      <c r="F13" s="593"/>
      <c r="G13" s="317">
        <f t="shared" si="0"/>
        <v>3.0343025611301633E-2</v>
      </c>
    </row>
    <row r="14" spans="1:7" ht="13.8" hidden="1" customHeight="1">
      <c r="A14" s="340"/>
      <c r="B14" s="340"/>
      <c r="C14" s="342"/>
      <c r="D14" s="342"/>
      <c r="E14" s="592">
        <f>conograma!D20</f>
        <v>0</v>
      </c>
      <c r="F14" s="593"/>
      <c r="G14" s="317">
        <f t="shared" si="0"/>
        <v>0</v>
      </c>
    </row>
    <row r="15" spans="1:7">
      <c r="A15" s="598" t="s">
        <v>106</v>
      </c>
      <c r="B15" s="598"/>
      <c r="C15" s="599" t="s">
        <v>107</v>
      </c>
      <c r="D15" s="599"/>
      <c r="E15" s="592">
        <f>conograma!D21</f>
        <v>10518.13</v>
      </c>
      <c r="F15" s="593"/>
      <c r="G15" s="317">
        <f t="shared" si="0"/>
        <v>1.7591463104611675E-2</v>
      </c>
    </row>
    <row r="16" spans="1:7" ht="13.8" hidden="1" customHeight="1">
      <c r="A16" s="598"/>
      <c r="B16" s="598"/>
      <c r="C16" s="342"/>
      <c r="D16" s="342"/>
      <c r="E16" s="592">
        <f>conograma!D22</f>
        <v>0</v>
      </c>
      <c r="F16" s="593"/>
      <c r="G16" s="317">
        <f t="shared" si="0"/>
        <v>0</v>
      </c>
    </row>
    <row r="17" spans="1:7">
      <c r="A17" s="598" t="s">
        <v>115</v>
      </c>
      <c r="B17" s="598"/>
      <c r="C17" s="599" t="s">
        <v>116</v>
      </c>
      <c r="D17" s="599"/>
      <c r="E17" s="592">
        <f>conograma!D23</f>
        <v>160241.94</v>
      </c>
      <c r="F17" s="593"/>
      <c r="G17" s="317">
        <f t="shared" si="0"/>
        <v>0.26800297917228616</v>
      </c>
    </row>
    <row r="18" spans="1:7" ht="13.8" hidden="1" customHeight="1">
      <c r="A18" s="598"/>
      <c r="B18" s="598"/>
      <c r="C18" s="342"/>
      <c r="D18" s="342"/>
      <c r="E18" s="592">
        <f>conograma!D24</f>
        <v>0</v>
      </c>
      <c r="F18" s="593"/>
      <c r="G18" s="317">
        <f t="shared" si="0"/>
        <v>0</v>
      </c>
    </row>
    <row r="19" spans="1:7">
      <c r="A19" s="598" t="s">
        <v>130</v>
      </c>
      <c r="B19" s="598"/>
      <c r="C19" s="599" t="s">
        <v>131</v>
      </c>
      <c r="D19" s="599"/>
      <c r="E19" s="592">
        <f>conograma!D25</f>
        <v>45266.84</v>
      </c>
      <c r="F19" s="593"/>
      <c r="G19" s="317">
        <f t="shared" si="0"/>
        <v>7.5708319418219788E-2</v>
      </c>
    </row>
    <row r="20" spans="1:7" ht="13.8" hidden="1" customHeight="1">
      <c r="A20" s="598"/>
      <c r="B20" s="598"/>
      <c r="C20" s="342"/>
      <c r="D20" s="342"/>
      <c r="E20" s="592">
        <f>conograma!D26</f>
        <v>0</v>
      </c>
      <c r="F20" s="593"/>
      <c r="G20" s="317">
        <f t="shared" si="0"/>
        <v>0</v>
      </c>
    </row>
    <row r="21" spans="1:7">
      <c r="A21" s="598" t="s">
        <v>155</v>
      </c>
      <c r="B21" s="598"/>
      <c r="C21" s="599" t="s">
        <v>156</v>
      </c>
      <c r="D21" s="599"/>
      <c r="E21" s="592">
        <f>conograma!D27</f>
        <v>29354.34</v>
      </c>
      <c r="F21" s="593"/>
      <c r="G21" s="317">
        <f t="shared" si="0"/>
        <v>4.9094828555097413E-2</v>
      </c>
    </row>
    <row r="22" spans="1:7" ht="13.8" hidden="1" customHeight="1">
      <c r="A22" s="598"/>
      <c r="B22" s="598"/>
      <c r="C22" s="342"/>
      <c r="D22" s="342"/>
      <c r="E22" s="592">
        <f>conograma!D28</f>
        <v>0</v>
      </c>
      <c r="F22" s="593"/>
      <c r="G22" s="317">
        <f t="shared" si="0"/>
        <v>0</v>
      </c>
    </row>
    <row r="23" spans="1:7">
      <c r="A23" s="598" t="s">
        <v>169</v>
      </c>
      <c r="B23" s="598"/>
      <c r="C23" s="599" t="s">
        <v>170</v>
      </c>
      <c r="D23" s="599"/>
      <c r="E23" s="592">
        <f>conograma!D29</f>
        <v>68552.740000000005</v>
      </c>
      <c r="F23" s="593"/>
      <c r="G23" s="317">
        <f t="shared" si="0"/>
        <v>0.11465374514576615</v>
      </c>
    </row>
    <row r="24" spans="1:7" ht="13.8" hidden="1" customHeight="1">
      <c r="A24" s="598"/>
      <c r="B24" s="598"/>
      <c r="C24" s="342"/>
      <c r="D24" s="342"/>
      <c r="E24" s="592">
        <f>conograma!D30</f>
        <v>0</v>
      </c>
      <c r="F24" s="593"/>
      <c r="G24" s="317">
        <f t="shared" si="0"/>
        <v>0</v>
      </c>
    </row>
    <row r="25" spans="1:7">
      <c r="A25" s="598" t="s">
        <v>182</v>
      </c>
      <c r="B25" s="598"/>
      <c r="C25" s="599" t="s">
        <v>183</v>
      </c>
      <c r="D25" s="599"/>
      <c r="E25" s="592">
        <f>conograma!D31</f>
        <v>19450.580000000002</v>
      </c>
      <c r="F25" s="593"/>
      <c r="G25" s="317">
        <f t="shared" si="0"/>
        <v>3.2530892890019217E-2</v>
      </c>
    </row>
    <row r="26" spans="1:7" ht="13.8" hidden="1" customHeight="1">
      <c r="A26" s="598"/>
      <c r="B26" s="598"/>
      <c r="C26" s="342"/>
      <c r="D26" s="342"/>
      <c r="E26" s="592">
        <f>conograma!D32</f>
        <v>0</v>
      </c>
      <c r="F26" s="593"/>
      <c r="G26" s="317">
        <f t="shared" si="0"/>
        <v>0</v>
      </c>
    </row>
    <row r="27" spans="1:7">
      <c r="A27" s="598" t="s">
        <v>192</v>
      </c>
      <c r="B27" s="598"/>
      <c r="C27" s="599" t="s">
        <v>193</v>
      </c>
      <c r="D27" s="599"/>
      <c r="E27" s="592">
        <f>conograma!D33</f>
        <v>26112.46</v>
      </c>
      <c r="F27" s="593"/>
      <c r="G27" s="317">
        <f t="shared" si="0"/>
        <v>4.3672817949640119E-2</v>
      </c>
    </row>
    <row r="28" spans="1:7" ht="13.8" hidden="1" customHeight="1">
      <c r="A28" s="598"/>
      <c r="B28" s="598"/>
      <c r="C28" s="342"/>
      <c r="D28" s="342"/>
      <c r="E28" s="592">
        <f>conograma!D34</f>
        <v>0</v>
      </c>
      <c r="F28" s="593"/>
      <c r="G28" s="317">
        <f t="shared" si="0"/>
        <v>0</v>
      </c>
    </row>
    <row r="29" spans="1:7">
      <c r="A29" s="598" t="s">
        <v>213</v>
      </c>
      <c r="B29" s="598"/>
      <c r="C29" s="599" t="s">
        <v>214</v>
      </c>
      <c r="D29" s="599"/>
      <c r="E29" s="592">
        <f>conograma!D35</f>
        <v>47466.99</v>
      </c>
      <c r="F29" s="593"/>
      <c r="G29" s="317">
        <f t="shared" si="0"/>
        <v>7.9388047425918054E-2</v>
      </c>
    </row>
    <row r="30" spans="1:7" ht="13.8" hidden="1" customHeight="1">
      <c r="A30" s="598"/>
      <c r="B30" s="598"/>
      <c r="C30" s="342"/>
      <c r="D30" s="342"/>
      <c r="E30" s="592">
        <f>conograma!D36</f>
        <v>0</v>
      </c>
      <c r="F30" s="593"/>
      <c r="G30" s="317">
        <f t="shared" si="0"/>
        <v>0</v>
      </c>
    </row>
    <row r="31" spans="1:7">
      <c r="A31" s="598" t="s">
        <v>359</v>
      </c>
      <c r="B31" s="598"/>
      <c r="C31" s="599" t="s">
        <v>360</v>
      </c>
      <c r="D31" s="599"/>
      <c r="E31" s="592">
        <f>conograma!D37</f>
        <v>14701.88</v>
      </c>
      <c r="F31" s="593"/>
      <c r="G31" s="317">
        <f t="shared" si="0"/>
        <v>2.458874149572484E-2</v>
      </c>
    </row>
    <row r="32" spans="1:7" ht="13.8" hidden="1" customHeight="1">
      <c r="A32" s="598"/>
      <c r="B32" s="598"/>
      <c r="C32" s="342"/>
      <c r="D32" s="342"/>
      <c r="E32" s="592">
        <f>conograma!D38</f>
        <v>0</v>
      </c>
      <c r="F32" s="593"/>
      <c r="G32" s="317">
        <f t="shared" si="0"/>
        <v>0</v>
      </c>
    </row>
    <row r="33" spans="1:12">
      <c r="A33" s="598" t="s">
        <v>413</v>
      </c>
      <c r="B33" s="598"/>
      <c r="C33" s="599" t="s">
        <v>414</v>
      </c>
      <c r="D33" s="599"/>
      <c r="E33" s="592">
        <f>conograma!D39</f>
        <v>27083.16</v>
      </c>
      <c r="F33" s="593"/>
      <c r="G33" s="317">
        <f t="shared" si="0"/>
        <v>4.5296303610650832E-2</v>
      </c>
    </row>
    <row r="34" spans="1:12" ht="13.8" hidden="1" customHeight="1">
      <c r="A34" s="598"/>
      <c r="B34" s="598"/>
      <c r="C34" s="342"/>
      <c r="D34" s="342"/>
      <c r="E34" s="592">
        <f>conograma!D40</f>
        <v>0</v>
      </c>
      <c r="F34" s="593"/>
      <c r="G34" s="317">
        <f t="shared" si="0"/>
        <v>0</v>
      </c>
    </row>
    <row r="35" spans="1:12">
      <c r="A35" s="598" t="s">
        <v>549</v>
      </c>
      <c r="B35" s="598"/>
      <c r="C35" s="599" t="s">
        <v>550</v>
      </c>
      <c r="D35" s="599"/>
      <c r="E35" s="592">
        <f>conograma!D41</f>
        <v>30690.639999999999</v>
      </c>
      <c r="F35" s="593"/>
      <c r="G35" s="317">
        <f t="shared" si="0"/>
        <v>5.1329776416237427E-2</v>
      </c>
    </row>
    <row r="36" spans="1:12" ht="13.8" hidden="1" customHeight="1">
      <c r="A36" s="598"/>
      <c r="B36" s="598"/>
      <c r="C36" s="342"/>
      <c r="D36" s="342"/>
      <c r="E36" s="592">
        <f>conograma!D42</f>
        <v>0</v>
      </c>
      <c r="F36" s="593"/>
      <c r="G36" s="317">
        <f t="shared" si="0"/>
        <v>0</v>
      </c>
    </row>
    <row r="37" spans="1:12">
      <c r="A37" s="598" t="s">
        <v>568</v>
      </c>
      <c r="B37" s="598"/>
      <c r="C37" s="599" t="s">
        <v>569</v>
      </c>
      <c r="D37" s="599"/>
      <c r="E37" s="592">
        <f>conograma!D43</f>
        <v>16923.419999999998</v>
      </c>
      <c r="F37" s="593"/>
      <c r="G37" s="317">
        <f t="shared" si="0"/>
        <v>2.8304244056105727E-2</v>
      </c>
      <c r="K37" s="595"/>
      <c r="L37" s="596"/>
    </row>
    <row r="38" spans="1:12" ht="13.8" hidden="1" customHeight="1">
      <c r="A38" s="598"/>
      <c r="B38" s="598"/>
      <c r="C38" s="341"/>
      <c r="D38" s="316"/>
      <c r="E38" s="592">
        <f>conograma!D44</f>
        <v>0</v>
      </c>
      <c r="F38" s="593"/>
      <c r="G38" s="317">
        <f t="shared" si="0"/>
        <v>0</v>
      </c>
    </row>
    <row r="39" spans="1:12">
      <c r="A39" s="598" t="s">
        <v>591</v>
      </c>
      <c r="B39" s="598"/>
      <c r="C39" s="597" t="s">
        <v>821</v>
      </c>
      <c r="D39" s="598"/>
      <c r="E39" s="592">
        <f>conograma!D45</f>
        <v>463.28</v>
      </c>
      <c r="F39" s="593"/>
      <c r="G39" s="317">
        <f t="shared" si="0"/>
        <v>7.7483098489032729E-4</v>
      </c>
    </row>
    <row r="40" spans="1:12" ht="31.2" customHeight="1">
      <c r="A40" s="316"/>
      <c r="B40" s="316"/>
      <c r="C40" s="316"/>
      <c r="D40" s="316"/>
      <c r="E40" s="594" t="s">
        <v>604</v>
      </c>
      <c r="F40" s="594"/>
      <c r="G40" s="318">
        <f>SUM(G5:G39)</f>
        <v>0.99999999999999989</v>
      </c>
    </row>
    <row r="42" spans="1:12" ht="21">
      <c r="D42" s="314" t="s">
        <v>800</v>
      </c>
      <c r="F42" s="313"/>
      <c r="G42" s="315">
        <f>G44/(1+E2)</f>
        <v>491479.11794384726</v>
      </c>
    </row>
    <row r="43" spans="1:12" ht="21">
      <c r="D43" s="314" t="s">
        <v>801</v>
      </c>
      <c r="F43" s="313"/>
      <c r="G43" s="315">
        <f>G44-G42</f>
        <v>106431.92205615289</v>
      </c>
    </row>
    <row r="44" spans="1:12" ht="21">
      <c r="D44" s="314" t="s">
        <v>802</v>
      </c>
      <c r="F44" s="313"/>
      <c r="G44" s="315">
        <f>SUM(E5:E39)</f>
        <v>597911.04000000015</v>
      </c>
    </row>
    <row r="47" spans="1:12" hidden="1">
      <c r="L47" s="309">
        <v>219.56</v>
      </c>
    </row>
    <row r="48" spans="1:12" hidden="1">
      <c r="L48" s="309">
        <v>4953.12</v>
      </c>
    </row>
    <row r="49" spans="12:12" hidden="1">
      <c r="L49" s="309">
        <v>19033.37</v>
      </c>
    </row>
    <row r="50" spans="12:12" hidden="1">
      <c r="L50" s="309">
        <v>11035.43</v>
      </c>
    </row>
    <row r="51" spans="12:12" hidden="1">
      <c r="L51" s="309">
        <v>168117.56</v>
      </c>
    </row>
    <row r="52" spans="12:12" hidden="1">
      <c r="L52" s="19">
        <v>47493.07</v>
      </c>
    </row>
    <row r="53" spans="12:12" hidden="1">
      <c r="L53" s="309">
        <v>30797.82</v>
      </c>
    </row>
    <row r="54" spans="12:12" hidden="1">
      <c r="L54" s="309">
        <v>71924.62</v>
      </c>
    </row>
    <row r="55" spans="12:12" hidden="1">
      <c r="L55" s="309">
        <v>20406.68</v>
      </c>
    </row>
    <row r="56" spans="12:12" hidden="1">
      <c r="L56" s="309">
        <v>27392.65</v>
      </c>
    </row>
    <row r="57" spans="12:12" hidden="1">
      <c r="L57" s="309">
        <v>49805.13</v>
      </c>
    </row>
    <row r="58" spans="12:12" hidden="1">
      <c r="L58" s="309">
        <v>15424.12</v>
      </c>
    </row>
    <row r="59" spans="12:12" hidden="1">
      <c r="L59" s="309">
        <v>28414.87</v>
      </c>
    </row>
    <row r="60" spans="12:12" hidden="1">
      <c r="L60" s="309">
        <v>32198.89</v>
      </c>
    </row>
    <row r="61" spans="12:12" hidden="1">
      <c r="L61" s="309">
        <v>17755.07</v>
      </c>
    </row>
    <row r="62" spans="12:12" hidden="1">
      <c r="L62" s="308">
        <v>485.46</v>
      </c>
    </row>
    <row r="66" spans="2:14">
      <c r="C66" s="606" t="s">
        <v>907</v>
      </c>
      <c r="D66" s="606"/>
      <c r="E66" s="92"/>
      <c r="F66" s="507"/>
      <c r="G66" s="507"/>
      <c r="L66" s="92"/>
      <c r="M66" s="92"/>
      <c r="N66" s="92"/>
    </row>
    <row r="67" spans="2:14">
      <c r="B67" s="506"/>
      <c r="C67" s="606" t="s">
        <v>908</v>
      </c>
      <c r="D67" s="606"/>
      <c r="E67" s="377"/>
      <c r="F67" s="507"/>
      <c r="G67" s="507"/>
      <c r="L67" s="92"/>
      <c r="M67" s="92"/>
      <c r="N67" s="24"/>
    </row>
    <row r="68" spans="2:14">
      <c r="B68" s="506"/>
      <c r="C68" s="606" t="s">
        <v>909</v>
      </c>
      <c r="D68" s="606"/>
      <c r="E68" s="377"/>
      <c r="F68" s="507"/>
      <c r="G68" s="507"/>
      <c r="L68" s="92"/>
      <c r="M68" s="92"/>
      <c r="N68" s="24"/>
    </row>
    <row r="69" spans="2:14">
      <c r="B69" s="506"/>
      <c r="C69" s="506"/>
      <c r="D69" s="375"/>
      <c r="E69" s="375"/>
      <c r="F69" s="507"/>
      <c r="G69" s="507"/>
      <c r="N69" s="99"/>
    </row>
    <row r="70" spans="2:14">
      <c r="B70" s="506"/>
      <c r="C70" s="506"/>
      <c r="D70" s="375"/>
      <c r="E70" s="375"/>
      <c r="F70" s="507"/>
      <c r="G70" s="507"/>
      <c r="N70" s="99"/>
    </row>
    <row r="71" spans="2:14">
      <c r="B71" s="506"/>
      <c r="C71" s="506"/>
      <c r="D71" s="375"/>
      <c r="E71" s="375"/>
      <c r="F71" s="507"/>
      <c r="G71" s="507"/>
      <c r="N71" s="99"/>
    </row>
    <row r="72" spans="2:14">
      <c r="B72" s="506"/>
      <c r="C72" s="506"/>
      <c r="D72" s="375"/>
      <c r="E72" s="375"/>
      <c r="F72" s="507"/>
      <c r="G72" s="507"/>
      <c r="N72" s="99"/>
    </row>
    <row r="73" spans="2:14">
      <c r="B73" s="506"/>
      <c r="C73" s="506"/>
      <c r="D73" s="375"/>
      <c r="E73" s="375"/>
      <c r="F73" s="507"/>
      <c r="G73" s="507"/>
      <c r="N73" s="99"/>
    </row>
    <row r="74" spans="2:14">
      <c r="B74" s="506"/>
      <c r="C74" s="506"/>
      <c r="D74" s="375"/>
      <c r="E74" s="375"/>
      <c r="F74" s="507"/>
      <c r="G74" s="507"/>
      <c r="N74" s="99"/>
    </row>
    <row r="75" spans="2:14">
      <c r="B75" s="506"/>
      <c r="C75" s="606" t="s">
        <v>3187</v>
      </c>
      <c r="D75" s="606"/>
      <c r="E75" s="377"/>
      <c r="F75" s="507"/>
      <c r="G75" s="507"/>
      <c r="L75" s="92"/>
      <c r="M75" s="92"/>
      <c r="N75" s="92"/>
    </row>
    <row r="76" spans="2:14">
      <c r="B76" s="506"/>
      <c r="C76" s="606" t="s">
        <v>3188</v>
      </c>
      <c r="D76" s="606"/>
      <c r="E76" s="377"/>
      <c r="F76" s="507"/>
      <c r="G76" s="507"/>
      <c r="L76" s="92"/>
      <c r="M76" s="92"/>
      <c r="N76" s="99"/>
    </row>
    <row r="77" spans="2:14">
      <c r="B77" s="506"/>
      <c r="C77" s="606" t="s">
        <v>3189</v>
      </c>
      <c r="D77" s="606"/>
      <c r="E77" s="377"/>
      <c r="F77" s="507"/>
      <c r="G77" s="507"/>
      <c r="L77" s="92"/>
      <c r="M77" s="92"/>
      <c r="N77" s="99"/>
    </row>
    <row r="78" spans="2:14">
      <c r="C78" s="380"/>
      <c r="D78" s="380"/>
      <c r="E78" s="380"/>
      <c r="F78" s="380"/>
    </row>
    <row r="79" spans="2:14">
      <c r="C79" s="380"/>
      <c r="D79" s="380"/>
      <c r="E79" s="380"/>
      <c r="F79" s="380"/>
    </row>
    <row r="80" spans="2:14">
      <c r="C80" s="380"/>
      <c r="D80" s="380"/>
      <c r="E80" s="380"/>
      <c r="F80" s="380"/>
    </row>
    <row r="81" spans="3:6">
      <c r="C81" s="380"/>
      <c r="D81" s="380"/>
      <c r="E81" s="380"/>
      <c r="F81" s="380"/>
    </row>
    <row r="82" spans="3:6">
      <c r="C82" s="380"/>
      <c r="D82" s="380"/>
      <c r="E82" s="380"/>
      <c r="F82" s="380"/>
    </row>
    <row r="83" spans="3:6">
      <c r="C83" s="380"/>
      <c r="D83" s="380"/>
      <c r="E83" s="380"/>
      <c r="F83" s="380"/>
    </row>
    <row r="84" spans="3:6">
      <c r="C84" s="380"/>
      <c r="D84" s="380"/>
      <c r="E84" s="380"/>
      <c r="F84" s="380"/>
    </row>
    <row r="85" spans="3:6">
      <c r="C85" s="380"/>
      <c r="D85" s="380"/>
      <c r="E85" s="380"/>
      <c r="F85" s="380"/>
    </row>
    <row r="86" spans="3:6">
      <c r="C86" s="380"/>
      <c r="D86" s="380"/>
      <c r="E86" s="380"/>
      <c r="F86" s="380"/>
    </row>
    <row r="87" spans="3:6">
      <c r="C87" s="380"/>
      <c r="D87" s="380"/>
      <c r="E87" s="380"/>
      <c r="F87" s="380"/>
    </row>
  </sheetData>
  <mergeCells count="99">
    <mergeCell ref="C67:D67"/>
    <mergeCell ref="C68:D68"/>
    <mergeCell ref="C75:D75"/>
    <mergeCell ref="C76:D76"/>
    <mergeCell ref="C77:D77"/>
    <mergeCell ref="C66:D66"/>
    <mergeCell ref="A11:B11"/>
    <mergeCell ref="C19:D19"/>
    <mergeCell ref="E10:F10"/>
    <mergeCell ref="E11:F11"/>
    <mergeCell ref="C33:D33"/>
    <mergeCell ref="C35:D35"/>
    <mergeCell ref="C27:D27"/>
    <mergeCell ref="C29:D29"/>
    <mergeCell ref="C31:D31"/>
    <mergeCell ref="A30:B30"/>
    <mergeCell ref="A31:B31"/>
    <mergeCell ref="A15:B15"/>
    <mergeCell ref="A16:B16"/>
    <mergeCell ref="A17:B17"/>
    <mergeCell ref="A18:B18"/>
    <mergeCell ref="A1:B2"/>
    <mergeCell ref="C1:D1"/>
    <mergeCell ref="E1:F1"/>
    <mergeCell ref="C2:D2"/>
    <mergeCell ref="E2:F2"/>
    <mergeCell ref="A4:B4"/>
    <mergeCell ref="C5:D5"/>
    <mergeCell ref="C4:D4"/>
    <mergeCell ref="C7:D7"/>
    <mergeCell ref="C9:D9"/>
    <mergeCell ref="A5:B5"/>
    <mergeCell ref="A7:B7"/>
    <mergeCell ref="A9:B9"/>
    <mergeCell ref="A19:B19"/>
    <mergeCell ref="A20:B20"/>
    <mergeCell ref="A26:B26"/>
    <mergeCell ref="A27:B27"/>
    <mergeCell ref="A13:B13"/>
    <mergeCell ref="E9:F9"/>
    <mergeCell ref="A29:B29"/>
    <mergeCell ref="C11:D11"/>
    <mergeCell ref="E17:F17"/>
    <mergeCell ref="E12:F12"/>
    <mergeCell ref="E13:F13"/>
    <mergeCell ref="E14:F14"/>
    <mergeCell ref="C13:D13"/>
    <mergeCell ref="C15:D15"/>
    <mergeCell ref="C17:D17"/>
    <mergeCell ref="C21:D21"/>
    <mergeCell ref="C23:D23"/>
    <mergeCell ref="C25:D25"/>
    <mergeCell ref="E15:F15"/>
    <mergeCell ref="E16:F16"/>
    <mergeCell ref="E29:F29"/>
    <mergeCell ref="E4:F4"/>
    <mergeCell ref="E5:F5"/>
    <mergeCell ref="E6:F6"/>
    <mergeCell ref="E7:F7"/>
    <mergeCell ref="E8:F8"/>
    <mergeCell ref="C39:D39"/>
    <mergeCell ref="C37:D37"/>
    <mergeCell ref="A35:B35"/>
    <mergeCell ref="A28:B28"/>
    <mergeCell ref="A21:B21"/>
    <mergeCell ref="A36:B36"/>
    <mergeCell ref="A37:B37"/>
    <mergeCell ref="A38:B38"/>
    <mergeCell ref="A39:B39"/>
    <mergeCell ref="A33:B33"/>
    <mergeCell ref="A34:B34"/>
    <mergeCell ref="A32:B32"/>
    <mergeCell ref="A22:B22"/>
    <mergeCell ref="A23:B23"/>
    <mergeCell ref="A24:B24"/>
    <mergeCell ref="A25:B25"/>
    <mergeCell ref="E18:F18"/>
    <mergeCell ref="E19:F19"/>
    <mergeCell ref="E20:F20"/>
    <mergeCell ref="E21:F21"/>
    <mergeCell ref="E22:F22"/>
    <mergeCell ref="E23:F23"/>
    <mergeCell ref="E24:F24"/>
    <mergeCell ref="E25:F25"/>
    <mergeCell ref="E26:F26"/>
    <mergeCell ref="E27:F27"/>
    <mergeCell ref="E28:F28"/>
    <mergeCell ref="E38:F38"/>
    <mergeCell ref="E39:F39"/>
    <mergeCell ref="E40:F40"/>
    <mergeCell ref="K37:L37"/>
    <mergeCell ref="E30:F30"/>
    <mergeCell ref="E31:F31"/>
    <mergeCell ref="E32:F32"/>
    <mergeCell ref="E33:F33"/>
    <mergeCell ref="E34:F34"/>
    <mergeCell ref="E35:F35"/>
    <mergeCell ref="E36:F36"/>
    <mergeCell ref="E37:F37"/>
  </mergeCells>
  <pageMargins left="0.511811024" right="0.511811024" top="0.78740157499999996" bottom="0.78740157499999996" header="0.31496062000000002" footer="0.31496062000000002"/>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71"/>
  <sheetViews>
    <sheetView zoomScale="140" zoomScaleNormal="140" workbookViewId="0">
      <selection sqref="A1:Q64"/>
    </sheetView>
  </sheetViews>
  <sheetFormatPr defaultRowHeight="13.8"/>
  <cols>
    <col min="1" max="1" width="4.5" bestFit="1" customWidth="1"/>
    <col min="2" max="2" width="28" customWidth="1"/>
    <col min="3" max="3" width="5.5" style="105" bestFit="1" customWidth="1"/>
    <col min="4" max="4" width="6.8984375" style="5" bestFit="1" customWidth="1"/>
    <col min="5" max="5" width="4.09765625" style="42" bestFit="1" customWidth="1"/>
    <col min="6" max="6" width="6" style="5" bestFit="1" customWidth="1"/>
    <col min="7" max="7" width="4.09765625" style="99" bestFit="1" customWidth="1"/>
    <col min="8" max="8" width="6" style="3" bestFit="1" customWidth="1"/>
    <col min="9" max="9" width="4.69921875" style="3" bestFit="1" customWidth="1"/>
    <col min="10" max="10" width="6.59765625" style="3" bestFit="1" customWidth="1"/>
    <col min="11" max="11" width="4.69921875" style="3" bestFit="1" customWidth="1"/>
    <col min="12" max="12" width="6.59765625" style="3" bestFit="1" customWidth="1"/>
    <col min="13" max="13" width="5.8984375" style="99" customWidth="1"/>
    <col min="14" max="14" width="9.3984375" style="3" customWidth="1"/>
    <col min="15" max="15" width="5.5" style="99" bestFit="1" customWidth="1"/>
    <col min="16" max="16" width="7.09765625" style="3" customWidth="1"/>
    <col min="17" max="17" width="10.3984375" style="5" customWidth="1"/>
    <col min="18" max="18" width="8.3984375" customWidth="1"/>
    <col min="19" max="19" width="13.3984375" style="130" customWidth="1"/>
    <col min="20" max="20" width="8.5" style="97" customWidth="1"/>
    <col min="21" max="21" width="8" bestFit="1" customWidth="1"/>
    <col min="22" max="1028" width="8.3984375" customWidth="1"/>
    <col min="1029" max="1029" width="9" customWidth="1"/>
  </cols>
  <sheetData>
    <row r="1" spans="1:20" ht="27.6" customHeight="1">
      <c r="A1" s="601" t="s">
        <v>790</v>
      </c>
      <c r="B1" s="601"/>
      <c r="C1" s="608" t="s">
        <v>789</v>
      </c>
      <c r="D1" s="608"/>
      <c r="E1" s="608"/>
      <c r="F1" s="608"/>
      <c r="G1" s="608"/>
      <c r="H1" s="608"/>
      <c r="I1" s="608"/>
      <c r="J1" s="608"/>
      <c r="K1" s="608"/>
      <c r="L1" s="608"/>
      <c r="M1" s="594" t="s">
        <v>792</v>
      </c>
      <c r="N1" s="594"/>
      <c r="O1" s="600" t="s">
        <v>793</v>
      </c>
      <c r="P1" s="600"/>
      <c r="Q1" s="306">
        <f>BDI!L33</f>
        <v>0.21655431160823602</v>
      </c>
      <c r="S1" s="96"/>
    </row>
    <row r="2" spans="1:20" ht="25.8" customHeight="1">
      <c r="A2" s="601"/>
      <c r="B2" s="601"/>
      <c r="C2" s="609" t="s">
        <v>791</v>
      </c>
      <c r="D2" s="609"/>
      <c r="E2" s="609"/>
      <c r="F2" s="609"/>
      <c r="G2" s="609"/>
      <c r="H2" s="609"/>
      <c r="I2" s="609"/>
      <c r="J2" s="609"/>
      <c r="K2" s="609"/>
      <c r="L2" s="609"/>
      <c r="M2" s="607" t="s">
        <v>803</v>
      </c>
      <c r="N2" s="607"/>
      <c r="O2" s="607"/>
      <c r="P2" s="607"/>
      <c r="Q2" s="338"/>
      <c r="S2" s="96"/>
    </row>
    <row r="3" spans="1:20" ht="18.75" customHeight="1" thickBot="1">
      <c r="A3" s="612" t="s">
        <v>596</v>
      </c>
      <c r="B3" s="612"/>
      <c r="C3" s="612"/>
      <c r="D3" s="612"/>
      <c r="E3" s="612"/>
      <c r="F3" s="612"/>
      <c r="G3" s="612"/>
      <c r="H3" s="612"/>
      <c r="I3" s="612"/>
      <c r="J3" s="612"/>
      <c r="K3" s="612"/>
      <c r="L3" s="612"/>
      <c r="M3" s="612"/>
      <c r="N3" s="612"/>
      <c r="O3" s="612"/>
      <c r="P3" s="612"/>
      <c r="Q3" s="612"/>
      <c r="S3" s="96"/>
    </row>
    <row r="4" spans="1:20" ht="15">
      <c r="A4" s="100"/>
      <c r="B4" s="101" t="s">
        <v>597</v>
      </c>
      <c r="C4" s="101"/>
      <c r="D4" s="102"/>
      <c r="E4" s="103"/>
      <c r="F4" s="102"/>
      <c r="G4" s="104"/>
      <c r="H4" s="102"/>
      <c r="I4" s="102"/>
      <c r="J4" s="102"/>
      <c r="K4" s="102"/>
      <c r="L4" s="102"/>
      <c r="M4" s="104"/>
      <c r="N4" s="102"/>
      <c r="O4" s="104"/>
      <c r="P4" s="102"/>
      <c r="Q4" s="98"/>
      <c r="S4" s="96"/>
    </row>
    <row r="5" spans="1:20" ht="15">
      <c r="A5" s="100"/>
      <c r="B5" s="102" t="s">
        <v>598</v>
      </c>
      <c r="N5" s="3" t="s">
        <v>3</v>
      </c>
      <c r="Q5" s="98"/>
      <c r="S5" s="96"/>
    </row>
    <row r="6" spans="1:20" ht="15">
      <c r="A6" s="100"/>
      <c r="B6" s="102" t="s">
        <v>599</v>
      </c>
      <c r="C6" s="102"/>
      <c r="D6" s="102"/>
      <c r="E6" s="103"/>
      <c r="F6" s="102"/>
      <c r="G6" s="104"/>
      <c r="H6" s="102"/>
      <c r="I6" s="102"/>
      <c r="J6" s="102"/>
      <c r="K6" s="102"/>
      <c r="L6" s="102"/>
      <c r="M6" s="3"/>
      <c r="N6" s="339">
        <f>Q1</f>
        <v>0.21655431160823602</v>
      </c>
      <c r="O6" s="3"/>
      <c r="P6" s="102"/>
      <c r="Q6" s="98"/>
      <c r="S6" s="96"/>
    </row>
    <row r="7" spans="1:20" ht="9" customHeight="1">
      <c r="A7" s="106"/>
      <c r="B7" s="107"/>
      <c r="C7" s="107"/>
      <c r="D7" s="107"/>
      <c r="E7" s="108"/>
      <c r="F7" s="107"/>
      <c r="G7" s="109"/>
      <c r="H7" s="110"/>
      <c r="I7" s="110"/>
      <c r="J7" s="110"/>
      <c r="K7" s="110"/>
      <c r="L7" s="110"/>
      <c r="M7" s="109"/>
      <c r="N7" s="110"/>
      <c r="O7" s="109"/>
      <c r="P7" s="110"/>
      <c r="Q7" s="111"/>
      <c r="S7" s="96"/>
    </row>
    <row r="8" spans="1:20" s="113" customFormat="1" thickBot="1">
      <c r="A8" s="613" t="s">
        <v>5</v>
      </c>
      <c r="B8" s="614" t="s">
        <v>600</v>
      </c>
      <c r="C8" s="112" t="s">
        <v>601</v>
      </c>
      <c r="D8" s="615" t="s">
        <v>602</v>
      </c>
      <c r="E8" s="616" t="s">
        <v>603</v>
      </c>
      <c r="F8" s="616"/>
      <c r="G8" s="616"/>
      <c r="H8" s="616"/>
      <c r="I8" s="616"/>
      <c r="J8" s="616"/>
      <c r="K8" s="616"/>
      <c r="L8" s="616"/>
      <c r="M8" s="616"/>
      <c r="N8" s="616"/>
      <c r="O8" s="616"/>
      <c r="P8" s="616"/>
      <c r="Q8" s="617" t="s">
        <v>604</v>
      </c>
      <c r="S8" s="18"/>
      <c r="T8" s="114"/>
    </row>
    <row r="9" spans="1:20" s="113" customFormat="1" thickBot="1">
      <c r="A9" s="613"/>
      <c r="B9" s="614"/>
      <c r="C9" s="115" t="s">
        <v>5</v>
      </c>
      <c r="D9" s="615"/>
      <c r="E9" s="116" t="s">
        <v>601</v>
      </c>
      <c r="F9" s="117" t="s">
        <v>605</v>
      </c>
      <c r="G9" s="118" t="s">
        <v>601</v>
      </c>
      <c r="H9" s="119" t="s">
        <v>606</v>
      </c>
      <c r="I9" s="120" t="s">
        <v>601</v>
      </c>
      <c r="J9" s="119" t="s">
        <v>607</v>
      </c>
      <c r="K9" s="120" t="s">
        <v>601</v>
      </c>
      <c r="L9" s="119" t="s">
        <v>608</v>
      </c>
      <c r="M9" s="120" t="s">
        <v>601</v>
      </c>
      <c r="N9" s="119" t="s">
        <v>609</v>
      </c>
      <c r="O9" s="120" t="s">
        <v>601</v>
      </c>
      <c r="P9" s="119" t="s">
        <v>610</v>
      </c>
      <c r="Q9" s="617"/>
      <c r="S9" s="18"/>
      <c r="T9" s="114"/>
    </row>
    <row r="10" spans="1:20" s="129" customFormat="1" ht="4.5" customHeight="1" thickBot="1">
      <c r="A10" s="121"/>
      <c r="B10" s="122"/>
      <c r="C10" s="123"/>
      <c r="D10" s="124"/>
      <c r="E10" s="125"/>
      <c r="F10" s="126"/>
      <c r="G10" s="127"/>
      <c r="H10" s="126"/>
      <c r="I10" s="126"/>
      <c r="J10" s="126"/>
      <c r="K10" s="126"/>
      <c r="L10" s="126"/>
      <c r="M10" s="127"/>
      <c r="N10" s="126"/>
      <c r="O10" s="127"/>
      <c r="P10" s="126"/>
      <c r="Q10" s="128"/>
      <c r="S10" s="130"/>
      <c r="T10" s="123"/>
    </row>
    <row r="11" spans="1:20" s="129" customFormat="1" thickBot="1">
      <c r="A11" s="131" t="s">
        <v>13</v>
      </c>
      <c r="B11" s="132" t="str">
        <f>orcam!D16</f>
        <v>SERVIÇOS PRELIMINARES</v>
      </c>
      <c r="C11" s="133">
        <f>D11/D48</f>
        <v>0.11110114307305646</v>
      </c>
      <c r="D11" s="132">
        <f>orcam!I22</f>
        <v>66428.600000000006</v>
      </c>
      <c r="E11" s="134">
        <v>0.16</v>
      </c>
      <c r="F11" s="135">
        <f>E11*D11</f>
        <v>10628.576000000001</v>
      </c>
      <c r="G11" s="134">
        <v>0.16</v>
      </c>
      <c r="H11" s="135">
        <f>G11*D11</f>
        <v>10628.576000000001</v>
      </c>
      <c r="I11" s="134">
        <v>0.16</v>
      </c>
      <c r="J11" s="135">
        <f>D11*I11</f>
        <v>10628.576000000001</v>
      </c>
      <c r="K11" s="134">
        <v>0.16</v>
      </c>
      <c r="L11" s="135">
        <f>K11*D11</f>
        <v>10628.576000000001</v>
      </c>
      <c r="M11" s="134">
        <v>0.16</v>
      </c>
      <c r="N11" s="135">
        <f>M11*D11</f>
        <v>10628.576000000001</v>
      </c>
      <c r="O11" s="136">
        <v>0.2</v>
      </c>
      <c r="P11" s="135">
        <f>O11*D11</f>
        <v>13285.720000000001</v>
      </c>
      <c r="Q11" s="137">
        <f>TRUNC(F11+H11+J11+L11+N11+P11,2)</f>
        <v>66428.600000000006</v>
      </c>
      <c r="R11" s="138"/>
      <c r="S11" s="3"/>
      <c r="T11" s="123"/>
    </row>
    <row r="12" spans="1:20" s="129" customFormat="1" ht="6" customHeight="1">
      <c r="A12" s="131"/>
      <c r="B12" s="132"/>
      <c r="C12" s="133"/>
      <c r="D12" s="132"/>
      <c r="E12" s="139"/>
      <c r="F12" s="140"/>
      <c r="G12" s="139"/>
      <c r="H12" s="140"/>
      <c r="I12" s="140"/>
      <c r="J12" s="140"/>
      <c r="K12" s="139"/>
      <c r="L12" s="140"/>
      <c r="M12" s="140"/>
      <c r="N12" s="140"/>
      <c r="O12" s="141"/>
      <c r="P12" s="140"/>
      <c r="Q12" s="137"/>
      <c r="S12" s="3"/>
      <c r="T12" s="123"/>
    </row>
    <row r="13" spans="1:20" s="129" customFormat="1" ht="13.2">
      <c r="A13" s="142" t="s">
        <v>36</v>
      </c>
      <c r="B13" s="132" t="str">
        <f>orcam!D24</f>
        <v>RETIRADAS E DEMOLIÇÕES</v>
      </c>
      <c r="C13" s="133">
        <f>D13/D48</f>
        <v>1.9373132832603321E-2</v>
      </c>
      <c r="D13" s="132">
        <f>orcam!I38</f>
        <v>11583.41</v>
      </c>
      <c r="E13" s="134">
        <v>1</v>
      </c>
      <c r="F13" s="143">
        <f>E13*D13</f>
        <v>11583.41</v>
      </c>
      <c r="G13" s="144">
        <v>0</v>
      </c>
      <c r="H13" s="143">
        <f>G13*D13</f>
        <v>0</v>
      </c>
      <c r="I13" s="144">
        <v>0</v>
      </c>
      <c r="J13" s="143">
        <f>I13*D13</f>
        <v>0</v>
      </c>
      <c r="K13" s="134">
        <v>0</v>
      </c>
      <c r="L13" s="135">
        <f>K13*D13</f>
        <v>0</v>
      </c>
      <c r="M13" s="134">
        <v>0</v>
      </c>
      <c r="N13" s="143">
        <f>M13*D13</f>
        <v>0</v>
      </c>
      <c r="O13" s="145">
        <v>0</v>
      </c>
      <c r="P13" s="143">
        <f>O13*D13</f>
        <v>0</v>
      </c>
      <c r="Q13" s="137">
        <f>TRUNC(F13+H13+J13+L13+N13+P13,2)</f>
        <v>11583.41</v>
      </c>
      <c r="S13" s="3"/>
      <c r="T13" s="123"/>
    </row>
    <row r="14" spans="1:20" s="129" customFormat="1" ht="6" customHeight="1">
      <c r="A14" s="131"/>
      <c r="B14" s="132"/>
      <c r="C14" s="133"/>
      <c r="D14" s="132"/>
      <c r="E14" s="139"/>
      <c r="F14" s="140"/>
      <c r="G14" s="144"/>
      <c r="H14" s="143"/>
      <c r="I14" s="143"/>
      <c r="J14" s="143"/>
      <c r="K14" s="134"/>
      <c r="L14" s="135"/>
      <c r="M14" s="143"/>
      <c r="N14" s="143"/>
      <c r="O14" s="145"/>
      <c r="P14" s="143"/>
      <c r="Q14" s="137"/>
      <c r="S14" s="3"/>
      <c r="T14" s="123"/>
    </row>
    <row r="15" spans="1:20" s="129" customFormat="1" ht="13.2">
      <c r="A15" s="142" t="s">
        <v>69</v>
      </c>
      <c r="B15" s="132" t="str">
        <f>orcam!D40</f>
        <v>MOVIMENTO DE TERRA</v>
      </c>
      <c r="C15" s="133">
        <f>D15/D48</f>
        <v>3.4998517505212804E-4</v>
      </c>
      <c r="D15" s="132">
        <f>orcam!I43</f>
        <v>209.26</v>
      </c>
      <c r="E15" s="134">
        <v>1</v>
      </c>
      <c r="F15" s="143">
        <f>E15*D15</f>
        <v>209.26</v>
      </c>
      <c r="G15" s="144">
        <v>0</v>
      </c>
      <c r="H15" s="143">
        <f>G15*D15</f>
        <v>0</v>
      </c>
      <c r="I15" s="144">
        <v>0</v>
      </c>
      <c r="J15" s="143">
        <f>I15*D15</f>
        <v>0</v>
      </c>
      <c r="K15" s="134">
        <v>0</v>
      </c>
      <c r="L15" s="135">
        <f>K15*D15</f>
        <v>0</v>
      </c>
      <c r="M15" s="134">
        <v>0</v>
      </c>
      <c r="N15" s="143">
        <f>M15*D15</f>
        <v>0</v>
      </c>
      <c r="O15" s="145">
        <v>0</v>
      </c>
      <c r="P15" s="143">
        <f>O15*D15</f>
        <v>0</v>
      </c>
      <c r="Q15" s="137">
        <f>TRUNC(F15+H15+J15+L15+N15+P15,2)</f>
        <v>209.26</v>
      </c>
      <c r="S15" s="3"/>
      <c r="T15" s="123"/>
    </row>
    <row r="16" spans="1:20" s="129" customFormat="1" ht="6" customHeight="1">
      <c r="A16" s="131"/>
      <c r="B16" s="132"/>
      <c r="C16" s="133"/>
      <c r="D16" s="132"/>
      <c r="E16" s="139"/>
      <c r="F16" s="140"/>
      <c r="G16" s="144"/>
      <c r="H16" s="143"/>
      <c r="I16" s="143"/>
      <c r="J16" s="143"/>
      <c r="K16" s="134"/>
      <c r="L16" s="135"/>
      <c r="M16" s="143"/>
      <c r="N16" s="143"/>
      <c r="O16" s="145"/>
      <c r="P16" s="143"/>
      <c r="Q16" s="146"/>
      <c r="S16" s="3"/>
      <c r="T16" s="123"/>
    </row>
    <row r="17" spans="1:21" s="129" customFormat="1" ht="13.5" customHeight="1">
      <c r="A17" s="131" t="s">
        <v>76</v>
      </c>
      <c r="B17" s="132" t="str">
        <f>orcam!D45</f>
        <v>FUNDAÇÕES</v>
      </c>
      <c r="C17" s="133">
        <f>D17/D48</f>
        <v>7.8957230828184712E-3</v>
      </c>
      <c r="D17" s="132">
        <f>orcam!I53</f>
        <v>4720.9399999999996</v>
      </c>
      <c r="E17" s="134">
        <v>0.4</v>
      </c>
      <c r="F17" s="143">
        <f>E17*D17</f>
        <v>1888.376</v>
      </c>
      <c r="G17" s="144">
        <v>0.6</v>
      </c>
      <c r="H17" s="143">
        <f>G17*D17</f>
        <v>2832.5639999999999</v>
      </c>
      <c r="I17" s="144">
        <v>0</v>
      </c>
      <c r="J17" s="143">
        <f>I17*D17</f>
        <v>0</v>
      </c>
      <c r="K17" s="134">
        <v>0</v>
      </c>
      <c r="L17" s="135">
        <f>K17*D17</f>
        <v>0</v>
      </c>
      <c r="M17" s="134">
        <v>0</v>
      </c>
      <c r="N17" s="143">
        <f>M17*D17</f>
        <v>0</v>
      </c>
      <c r="O17" s="145">
        <v>0</v>
      </c>
      <c r="P17" s="143">
        <f>O17*D17</f>
        <v>0</v>
      </c>
      <c r="Q17" s="137">
        <f>TRUNC(F17+H17+J17+L17+N17+P17,2)</f>
        <v>4720.9399999999996</v>
      </c>
      <c r="S17" s="3"/>
      <c r="T17" s="123"/>
    </row>
    <row r="18" spans="1:21" s="129" customFormat="1" ht="6" customHeight="1">
      <c r="A18" s="131"/>
      <c r="B18" s="132"/>
      <c r="C18" s="133"/>
      <c r="D18" s="132"/>
      <c r="E18" s="139"/>
      <c r="F18" s="140"/>
      <c r="G18" s="139"/>
      <c r="H18" s="140"/>
      <c r="I18" s="143"/>
      <c r="J18" s="143"/>
      <c r="K18" s="134"/>
      <c r="L18" s="135"/>
      <c r="M18" s="143"/>
      <c r="N18" s="143"/>
      <c r="O18" s="145"/>
      <c r="P18" s="143"/>
      <c r="Q18" s="137"/>
      <c r="S18" s="3"/>
      <c r="T18" s="123"/>
    </row>
    <row r="19" spans="1:21" s="129" customFormat="1" ht="13.2">
      <c r="A19" s="142" t="s">
        <v>94</v>
      </c>
      <c r="B19" s="132" t="str">
        <f>orcam!D55</f>
        <v>ESTRUTURA</v>
      </c>
      <c r="C19" s="133">
        <f>D19/D48</f>
        <v>3.0343025611301633E-2</v>
      </c>
      <c r="D19" s="132">
        <f>orcam!I62</f>
        <v>18142.43</v>
      </c>
      <c r="E19" s="134">
        <v>0</v>
      </c>
      <c r="F19" s="143">
        <f>E19*D19</f>
        <v>0</v>
      </c>
      <c r="G19" s="144">
        <v>0.2</v>
      </c>
      <c r="H19" s="143">
        <f>G19*D19</f>
        <v>3628.4860000000003</v>
      </c>
      <c r="I19" s="144">
        <v>0.4</v>
      </c>
      <c r="J19" s="143">
        <f>I19*D19</f>
        <v>7256.9720000000007</v>
      </c>
      <c r="K19" s="134">
        <v>0.4</v>
      </c>
      <c r="L19" s="135">
        <f>K19*D19</f>
        <v>7256.9720000000007</v>
      </c>
      <c r="M19" s="134">
        <v>0</v>
      </c>
      <c r="N19" s="143">
        <f>M19*D19</f>
        <v>0</v>
      </c>
      <c r="O19" s="145">
        <v>0</v>
      </c>
      <c r="P19" s="143">
        <f>O19*D19</f>
        <v>0</v>
      </c>
      <c r="Q19" s="137">
        <f>TRUNC(F19+H19+J19+L19+N19+P19,2)</f>
        <v>18142.43</v>
      </c>
      <c r="S19" s="3"/>
      <c r="T19" s="123"/>
      <c r="U19" s="129">
        <f>100/6</f>
        <v>16.666666666666668</v>
      </c>
    </row>
    <row r="20" spans="1:21" s="129" customFormat="1" ht="6" customHeight="1">
      <c r="A20" s="131"/>
      <c r="B20" s="132"/>
      <c r="C20" s="133"/>
      <c r="D20" s="132"/>
      <c r="E20" s="134"/>
      <c r="F20" s="143"/>
      <c r="G20" s="144"/>
      <c r="H20" s="143"/>
      <c r="I20" s="143"/>
      <c r="J20" s="143"/>
      <c r="K20" s="134"/>
      <c r="L20" s="135"/>
      <c r="M20" s="144"/>
      <c r="N20" s="143"/>
      <c r="O20" s="145"/>
      <c r="P20" s="143"/>
      <c r="Q20" s="137"/>
      <c r="S20" s="3"/>
      <c r="T20" s="123"/>
    </row>
    <row r="21" spans="1:21" s="129" customFormat="1" ht="13.2">
      <c r="A21" s="142" t="s">
        <v>106</v>
      </c>
      <c r="B21" s="132" t="str">
        <f>orcam!D64</f>
        <v>ALVENARIA</v>
      </c>
      <c r="C21" s="133">
        <f>D21/D48</f>
        <v>1.7591463104611675E-2</v>
      </c>
      <c r="D21" s="132">
        <f>orcam!I68</f>
        <v>10518.13</v>
      </c>
      <c r="E21" s="134">
        <v>0</v>
      </c>
      <c r="F21" s="143">
        <f>E21*D21</f>
        <v>0</v>
      </c>
      <c r="G21" s="144">
        <v>0.2</v>
      </c>
      <c r="H21" s="143">
        <f>G21*D21</f>
        <v>2103.6259999999997</v>
      </c>
      <c r="I21" s="144">
        <v>0.4</v>
      </c>
      <c r="J21" s="143">
        <f>I21*D21</f>
        <v>4207.2519999999995</v>
      </c>
      <c r="K21" s="134">
        <v>0.4</v>
      </c>
      <c r="L21" s="135">
        <f>K21*D21</f>
        <v>4207.2519999999995</v>
      </c>
      <c r="M21" s="134">
        <v>0</v>
      </c>
      <c r="N21" s="143">
        <f>M21*D21</f>
        <v>0</v>
      </c>
      <c r="O21" s="145">
        <v>0</v>
      </c>
      <c r="P21" s="143">
        <f>O21*D21</f>
        <v>0</v>
      </c>
      <c r="Q21" s="137">
        <f>TRUNC(F21+H21+J21+L21+N21+P21,2)</f>
        <v>10518.13</v>
      </c>
      <c r="S21" s="3"/>
      <c r="T21" s="123"/>
    </row>
    <row r="22" spans="1:21" s="129" customFormat="1" ht="6" customHeight="1">
      <c r="A22" s="131"/>
      <c r="B22" s="132"/>
      <c r="C22" s="133"/>
      <c r="D22" s="132"/>
      <c r="E22" s="134"/>
      <c r="F22" s="143"/>
      <c r="G22" s="139"/>
      <c r="H22" s="140"/>
      <c r="I22" s="140"/>
      <c r="J22" s="140"/>
      <c r="K22" s="139"/>
      <c r="L22" s="135"/>
      <c r="M22" s="144"/>
      <c r="N22" s="143"/>
      <c r="O22" s="145"/>
      <c r="P22" s="143"/>
      <c r="Q22" s="137"/>
      <c r="S22" s="3"/>
      <c r="T22" s="123"/>
    </row>
    <row r="23" spans="1:21" s="129" customFormat="1" ht="13.2">
      <c r="A23" s="142" t="s">
        <v>115</v>
      </c>
      <c r="B23" s="132" t="str">
        <f>orcam!D70</f>
        <v>COBERTURA</v>
      </c>
      <c r="C23" s="133">
        <f>D23/D48</f>
        <v>0.26800297917228616</v>
      </c>
      <c r="D23" s="132">
        <f>orcam!I77</f>
        <v>160241.94</v>
      </c>
      <c r="E23" s="134">
        <v>0</v>
      </c>
      <c r="F23" s="143">
        <f>E23*D23</f>
        <v>0</v>
      </c>
      <c r="G23" s="144">
        <v>0</v>
      </c>
      <c r="H23" s="143">
        <f>G23*D23</f>
        <v>0</v>
      </c>
      <c r="I23" s="144">
        <v>0.5</v>
      </c>
      <c r="J23" s="143">
        <f>I23*D23</f>
        <v>80120.97</v>
      </c>
      <c r="K23" s="134">
        <v>0.5</v>
      </c>
      <c r="L23" s="135">
        <f>K23*D23</f>
        <v>80120.97</v>
      </c>
      <c r="M23" s="134">
        <v>0</v>
      </c>
      <c r="N23" s="143">
        <f>M23*D23</f>
        <v>0</v>
      </c>
      <c r="O23" s="145">
        <v>0</v>
      </c>
      <c r="P23" s="143">
        <f>O23*D23</f>
        <v>0</v>
      </c>
      <c r="Q23" s="137">
        <f>TRUNC(F23+H23+J23+L23+N23+P23,2)</f>
        <v>160241.94</v>
      </c>
      <c r="S23" s="3"/>
      <c r="T23" s="123"/>
    </row>
    <row r="24" spans="1:21" s="129" customFormat="1" ht="6" customHeight="1">
      <c r="A24" s="131"/>
      <c r="B24" s="132"/>
      <c r="C24" s="133"/>
      <c r="D24" s="132"/>
      <c r="E24" s="134"/>
      <c r="F24" s="143"/>
      <c r="G24" s="144"/>
      <c r="H24" s="143"/>
      <c r="I24" s="140"/>
      <c r="J24" s="140"/>
      <c r="K24" s="139"/>
      <c r="L24" s="135"/>
      <c r="M24" s="144"/>
      <c r="N24" s="143"/>
      <c r="O24" s="145"/>
      <c r="P24" s="143"/>
      <c r="Q24" s="137"/>
      <c r="S24" s="3"/>
      <c r="T24" s="123"/>
    </row>
    <row r="25" spans="1:21" s="129" customFormat="1" thickBot="1">
      <c r="A25" s="131" t="s">
        <v>130</v>
      </c>
      <c r="B25" s="132" t="str">
        <f>orcam!D79</f>
        <v>ESQUDRIAS</v>
      </c>
      <c r="C25" s="133">
        <f>D25/D48</f>
        <v>7.5708319418219788E-2</v>
      </c>
      <c r="D25" s="132">
        <f>orcam!I91</f>
        <v>45266.84</v>
      </c>
      <c r="E25" s="134">
        <v>0</v>
      </c>
      <c r="F25" s="143">
        <f>E25*D25</f>
        <v>0</v>
      </c>
      <c r="G25" s="144">
        <v>0</v>
      </c>
      <c r="H25" s="143">
        <f>G25*D25</f>
        <v>0</v>
      </c>
      <c r="I25" s="144">
        <v>0.2</v>
      </c>
      <c r="J25" s="143">
        <f>I25*D25</f>
        <v>9053.3680000000004</v>
      </c>
      <c r="K25" s="134">
        <v>0.4</v>
      </c>
      <c r="L25" s="135">
        <f>K25*D25</f>
        <v>18106.736000000001</v>
      </c>
      <c r="M25" s="134">
        <v>0.4</v>
      </c>
      <c r="N25" s="143">
        <f>M25*D25</f>
        <v>18106.736000000001</v>
      </c>
      <c r="O25" s="145">
        <v>0</v>
      </c>
      <c r="P25" s="143">
        <f>O25*D25</f>
        <v>0</v>
      </c>
      <c r="Q25" s="137">
        <f>TRUNC(F25+H25+J25+L25+N25+P25,2)</f>
        <v>45266.84</v>
      </c>
      <c r="S25" s="3"/>
      <c r="T25" s="123"/>
    </row>
    <row r="26" spans="1:21" s="129" customFormat="1" ht="6" customHeight="1">
      <c r="A26" s="131"/>
      <c r="B26" s="132"/>
      <c r="C26" s="133"/>
      <c r="D26" s="132"/>
      <c r="E26" s="134"/>
      <c r="F26" s="143"/>
      <c r="G26" s="144"/>
      <c r="H26" s="143"/>
      <c r="I26" s="147"/>
      <c r="J26" s="147"/>
      <c r="K26" s="148"/>
      <c r="L26" s="147"/>
      <c r="M26" s="148"/>
      <c r="N26" s="147"/>
      <c r="O26" s="145"/>
      <c r="P26" s="143"/>
      <c r="Q26" s="137"/>
      <c r="S26" s="3"/>
      <c r="T26" s="123"/>
    </row>
    <row r="27" spans="1:21" s="129" customFormat="1" ht="13.2">
      <c r="A27" s="142" t="s">
        <v>155</v>
      </c>
      <c r="B27" s="132" t="str">
        <f>orcam!D93</f>
        <v>REVESTIMENTO</v>
      </c>
      <c r="C27" s="133">
        <f>D27/D48</f>
        <v>4.9094828555097413E-2</v>
      </c>
      <c r="D27" s="132">
        <f>orcam!I99</f>
        <v>29354.34</v>
      </c>
      <c r="E27" s="134">
        <v>0</v>
      </c>
      <c r="F27" s="143">
        <f>E27*D27</f>
        <v>0</v>
      </c>
      <c r="G27" s="144">
        <v>0</v>
      </c>
      <c r="H27" s="143">
        <f>G27*D27</f>
        <v>0</v>
      </c>
      <c r="I27" s="144">
        <v>0.1</v>
      </c>
      <c r="J27" s="143">
        <f>I27*D27</f>
        <v>2935.4340000000002</v>
      </c>
      <c r="K27" s="134">
        <v>0.2</v>
      </c>
      <c r="L27" s="135">
        <f>K27*D27</f>
        <v>5870.8680000000004</v>
      </c>
      <c r="M27" s="134">
        <v>0.7</v>
      </c>
      <c r="N27" s="143">
        <f>M27*D27</f>
        <v>20548.038</v>
      </c>
      <c r="O27" s="145">
        <v>0</v>
      </c>
      <c r="P27" s="143">
        <f>O27*D27</f>
        <v>0</v>
      </c>
      <c r="Q27" s="137">
        <f>TRUNC(F27+H27+J27+L27+N27+P27,2)</f>
        <v>29354.34</v>
      </c>
      <c r="S27" s="3"/>
      <c r="T27" s="123"/>
    </row>
    <row r="28" spans="1:21" s="150" customFormat="1" ht="6" customHeight="1">
      <c r="A28" s="149"/>
      <c r="B28" s="135"/>
      <c r="C28" s="133"/>
      <c r="D28" s="135"/>
      <c r="E28" s="134"/>
      <c r="F28" s="143"/>
      <c r="G28" s="144"/>
      <c r="H28" s="143"/>
      <c r="I28" s="140"/>
      <c r="J28" s="140"/>
      <c r="K28" s="139"/>
      <c r="L28" s="140"/>
      <c r="M28" s="139"/>
      <c r="N28" s="140"/>
      <c r="O28" s="145"/>
      <c r="P28" s="143"/>
      <c r="Q28" s="137"/>
      <c r="S28" s="3"/>
      <c r="T28" s="127"/>
    </row>
    <row r="29" spans="1:21" s="129" customFormat="1" ht="11.25" customHeight="1">
      <c r="A29" s="131" t="s">
        <v>169</v>
      </c>
      <c r="B29" s="132" t="str">
        <f>orcam!D101</f>
        <v>PISOS E RODAPES</v>
      </c>
      <c r="C29" s="133">
        <f>D29/D48</f>
        <v>0.11465374514576615</v>
      </c>
      <c r="D29" s="132">
        <f>orcam!I107</f>
        <v>68552.740000000005</v>
      </c>
      <c r="E29" s="134">
        <v>0</v>
      </c>
      <c r="F29" s="143">
        <f>E29*D29</f>
        <v>0</v>
      </c>
      <c r="G29" s="144">
        <v>0</v>
      </c>
      <c r="H29" s="143">
        <f>G29*D29</f>
        <v>0</v>
      </c>
      <c r="I29" s="144">
        <v>0.1</v>
      </c>
      <c r="J29" s="143">
        <f>I29*D29</f>
        <v>6855.2740000000013</v>
      </c>
      <c r="K29" s="134">
        <v>0.1</v>
      </c>
      <c r="L29" s="135">
        <f>K29*D29</f>
        <v>6855.2740000000013</v>
      </c>
      <c r="M29" s="144">
        <v>0.5</v>
      </c>
      <c r="N29" s="143">
        <f>M29*D29</f>
        <v>34276.370000000003</v>
      </c>
      <c r="O29" s="145">
        <v>0.3</v>
      </c>
      <c r="P29" s="143">
        <f>O29*D29</f>
        <v>20565.822</v>
      </c>
      <c r="Q29" s="137">
        <f>TRUNC(F29+H29+J29+L29+N29+P29,2)</f>
        <v>68552.740000000005</v>
      </c>
      <c r="S29" s="3"/>
      <c r="T29" s="123"/>
    </row>
    <row r="30" spans="1:21" s="129" customFormat="1" ht="6" customHeight="1">
      <c r="A30" s="131"/>
      <c r="B30" s="132"/>
      <c r="C30" s="133"/>
      <c r="D30" s="132"/>
      <c r="E30" s="134"/>
      <c r="F30" s="143"/>
      <c r="G30" s="144"/>
      <c r="H30" s="143"/>
      <c r="I30" s="140"/>
      <c r="J30" s="140"/>
      <c r="K30" s="139"/>
      <c r="L30" s="140"/>
      <c r="M30" s="139"/>
      <c r="N30" s="140"/>
      <c r="O30" s="141"/>
      <c r="P30" s="143"/>
      <c r="Q30" s="137"/>
      <c r="S30" s="3"/>
      <c r="T30" s="123"/>
    </row>
    <row r="31" spans="1:21" s="129" customFormat="1" ht="13.2">
      <c r="A31" s="142" t="s">
        <v>182</v>
      </c>
      <c r="B31" s="132" t="str">
        <f>orcam!D109</f>
        <v>VIDROS</v>
      </c>
      <c r="C31" s="133">
        <f>D31/D48</f>
        <v>3.2530892890019217E-2</v>
      </c>
      <c r="D31" s="132">
        <f>orcam!I113</f>
        <v>19450.580000000002</v>
      </c>
      <c r="E31" s="134">
        <v>0</v>
      </c>
      <c r="F31" s="143">
        <f>E31*D31</f>
        <v>0</v>
      </c>
      <c r="G31" s="144">
        <v>0</v>
      </c>
      <c r="H31" s="143">
        <f>G31*D31</f>
        <v>0</v>
      </c>
      <c r="I31" s="144">
        <v>0</v>
      </c>
      <c r="J31" s="143">
        <f>I31*D31</f>
        <v>0</v>
      </c>
      <c r="K31" s="134">
        <v>0</v>
      </c>
      <c r="L31" s="135">
        <f>K31*D31</f>
        <v>0</v>
      </c>
      <c r="M31" s="144">
        <v>0.6</v>
      </c>
      <c r="N31" s="143">
        <f>M31*D31</f>
        <v>11670.348</v>
      </c>
      <c r="O31" s="145">
        <v>0.4</v>
      </c>
      <c r="P31" s="143">
        <f>O31*D31</f>
        <v>7780.2320000000009</v>
      </c>
      <c r="Q31" s="137">
        <f>TRUNC(F31+H31+J31+L31+N31+P31,2)</f>
        <v>19450.580000000002</v>
      </c>
      <c r="S31" s="3"/>
      <c r="T31" s="123"/>
    </row>
    <row r="32" spans="1:21" s="129" customFormat="1" ht="6" customHeight="1">
      <c r="A32" s="131"/>
      <c r="B32" s="132"/>
      <c r="C32" s="133"/>
      <c r="D32" s="132"/>
      <c r="E32" s="134"/>
      <c r="F32" s="143"/>
      <c r="G32" s="144"/>
      <c r="H32" s="143"/>
      <c r="I32" s="143"/>
      <c r="J32" s="143"/>
      <c r="K32" s="134"/>
      <c r="L32" s="135"/>
      <c r="M32" s="139"/>
      <c r="N32" s="140"/>
      <c r="O32" s="141"/>
      <c r="P32" s="140"/>
      <c r="Q32" s="137"/>
      <c r="S32" s="3"/>
      <c r="T32" s="123"/>
    </row>
    <row r="33" spans="1:20" s="129" customFormat="1" ht="13.5" customHeight="1">
      <c r="A33" s="131" t="s">
        <v>192</v>
      </c>
      <c r="B33" s="132" t="str">
        <f>orcam!D115</f>
        <v>PINTURA</v>
      </c>
      <c r="C33" s="133">
        <f>D33/D48</f>
        <v>4.3672817949640119E-2</v>
      </c>
      <c r="D33" s="132">
        <f>orcam!I124</f>
        <v>26112.46</v>
      </c>
      <c r="E33" s="134">
        <v>0</v>
      </c>
      <c r="F33" s="143">
        <f>E33*D33</f>
        <v>0</v>
      </c>
      <c r="G33" s="144">
        <v>0</v>
      </c>
      <c r="H33" s="143">
        <f>G33*D33</f>
        <v>0</v>
      </c>
      <c r="I33" s="144">
        <v>0</v>
      </c>
      <c r="J33" s="143">
        <f>I33*D33</f>
        <v>0</v>
      </c>
      <c r="K33" s="134">
        <v>0.2</v>
      </c>
      <c r="L33" s="135">
        <f>K33*D33</f>
        <v>5222.4920000000002</v>
      </c>
      <c r="M33" s="134">
        <v>0.3</v>
      </c>
      <c r="N33" s="143">
        <f>M33*D33</f>
        <v>7833.7379999999994</v>
      </c>
      <c r="O33" s="145">
        <v>0.5</v>
      </c>
      <c r="P33" s="143">
        <f>O33*D33</f>
        <v>13056.23</v>
      </c>
      <c r="Q33" s="137">
        <f>TRUNC(F33+H33+J33+L33+N33+P33,2)</f>
        <v>26112.46</v>
      </c>
      <c r="S33" s="3"/>
      <c r="T33" s="123"/>
    </row>
    <row r="34" spans="1:20" s="129" customFormat="1" ht="6" customHeight="1">
      <c r="A34" s="131"/>
      <c r="B34" s="132"/>
      <c r="C34" s="133"/>
      <c r="D34" s="132"/>
      <c r="E34" s="134"/>
      <c r="F34" s="143"/>
      <c r="G34" s="144"/>
      <c r="H34" s="143"/>
      <c r="I34" s="143"/>
      <c r="J34" s="143"/>
      <c r="K34" s="139"/>
      <c r="L34" s="140"/>
      <c r="M34" s="139"/>
      <c r="N34" s="140"/>
      <c r="O34" s="141"/>
      <c r="P34" s="140"/>
      <c r="Q34" s="137"/>
      <c r="S34" s="3"/>
      <c r="T34" s="123"/>
    </row>
    <row r="35" spans="1:20" s="129" customFormat="1" ht="13.2">
      <c r="A35" s="142" t="s">
        <v>213</v>
      </c>
      <c r="B35" s="132" t="str">
        <f>orcam!D126</f>
        <v>INSTALAÇÕES ELÉTRICAS</v>
      </c>
      <c r="C35" s="133">
        <f>D35/D48</f>
        <v>7.9388047425918054E-2</v>
      </c>
      <c r="D35" s="132">
        <f>orcam!I191</f>
        <v>47466.99</v>
      </c>
      <c r="E35" s="134">
        <v>0</v>
      </c>
      <c r="F35" s="143">
        <f>E35*D35</f>
        <v>0</v>
      </c>
      <c r="G35" s="144">
        <v>0.05</v>
      </c>
      <c r="H35" s="143">
        <f>G35*D35</f>
        <v>2373.3494999999998</v>
      </c>
      <c r="I35" s="144">
        <v>0.1</v>
      </c>
      <c r="J35" s="143">
        <f>I35*D35</f>
        <v>4746.6989999999996</v>
      </c>
      <c r="K35" s="134">
        <v>0.3</v>
      </c>
      <c r="L35" s="135">
        <f>K35*D35</f>
        <v>14240.097</v>
      </c>
      <c r="M35" s="134">
        <v>0.3</v>
      </c>
      <c r="N35" s="143">
        <f>M35*D35</f>
        <v>14240.097</v>
      </c>
      <c r="O35" s="145">
        <v>0.25</v>
      </c>
      <c r="P35" s="143">
        <f>O35*D35</f>
        <v>11866.747499999999</v>
      </c>
      <c r="Q35" s="137">
        <f>TRUNC(F35+H35+J35+L35+N35+P35,2)</f>
        <v>47466.99</v>
      </c>
      <c r="S35" s="3"/>
      <c r="T35" s="123"/>
    </row>
    <row r="36" spans="1:20" s="129" customFormat="1" ht="6" customHeight="1">
      <c r="A36" s="131"/>
      <c r="B36" s="132"/>
      <c r="C36" s="133"/>
      <c r="D36" s="132"/>
      <c r="E36" s="144"/>
      <c r="F36" s="143"/>
      <c r="G36" s="139"/>
      <c r="H36" s="140"/>
      <c r="I36" s="140"/>
      <c r="J36" s="140"/>
      <c r="K36" s="139"/>
      <c r="L36" s="140"/>
      <c r="M36" s="139"/>
      <c r="N36" s="140"/>
      <c r="O36" s="141"/>
      <c r="P36" s="140"/>
      <c r="Q36" s="137"/>
      <c r="S36" s="3"/>
      <c r="T36" s="123"/>
    </row>
    <row r="37" spans="1:20" s="129" customFormat="1" ht="13.2">
      <c r="A37" s="142" t="s">
        <v>359</v>
      </c>
      <c r="B37" s="132" t="str">
        <f>orcam!D193</f>
        <v>INSTALAÇÃOES DE LÓGICA/TELEFONIA</v>
      </c>
      <c r="C37" s="133">
        <f>D37/D48</f>
        <v>2.458874149572484E-2</v>
      </c>
      <c r="D37" s="132">
        <f>orcam!I221</f>
        <v>14701.88</v>
      </c>
      <c r="E37" s="134">
        <v>0</v>
      </c>
      <c r="F37" s="143">
        <f>E37*D37</f>
        <v>0</v>
      </c>
      <c r="G37" s="144">
        <v>0.05</v>
      </c>
      <c r="H37" s="143">
        <f>G37*D37</f>
        <v>735.09400000000005</v>
      </c>
      <c r="I37" s="144">
        <v>0.1</v>
      </c>
      <c r="J37" s="143">
        <f>I37*D37</f>
        <v>1470.1880000000001</v>
      </c>
      <c r="K37" s="134">
        <v>0.3</v>
      </c>
      <c r="L37" s="135">
        <f>K37*D37</f>
        <v>4410.5639999999994</v>
      </c>
      <c r="M37" s="144">
        <v>0.3</v>
      </c>
      <c r="N37" s="143">
        <f>M37*D37</f>
        <v>4410.5639999999994</v>
      </c>
      <c r="O37" s="145">
        <v>0.25</v>
      </c>
      <c r="P37" s="143">
        <f>O37*D37</f>
        <v>3675.47</v>
      </c>
      <c r="Q37" s="137">
        <f>TRUNC(F37+H37+J37+L37+N37+P37,2)</f>
        <v>14701.88</v>
      </c>
      <c r="S37" s="3"/>
      <c r="T37" s="123"/>
    </row>
    <row r="38" spans="1:20" s="129" customFormat="1" ht="6" customHeight="1">
      <c r="A38" s="131"/>
      <c r="B38" s="132"/>
      <c r="C38" s="133"/>
      <c r="D38" s="132"/>
      <c r="E38" s="134"/>
      <c r="F38" s="143"/>
      <c r="G38" s="139"/>
      <c r="H38" s="140"/>
      <c r="I38" s="140"/>
      <c r="J38" s="140"/>
      <c r="K38" s="139"/>
      <c r="L38" s="140"/>
      <c r="M38" s="139"/>
      <c r="N38" s="140"/>
      <c r="O38" s="141"/>
      <c r="P38" s="140"/>
      <c r="Q38" s="137"/>
      <c r="S38" s="3"/>
      <c r="T38" s="123"/>
    </row>
    <row r="39" spans="1:20" s="129" customFormat="1" ht="13.2">
      <c r="A39" s="142" t="s">
        <v>413</v>
      </c>
      <c r="B39" s="132" t="str">
        <f>orcam!D223</f>
        <v>INSTALAÇÃO HIDRÁULICA E SANITÁRIA</v>
      </c>
      <c r="C39" s="133">
        <f>D39/D48</f>
        <v>4.5296303610650832E-2</v>
      </c>
      <c r="D39" s="132">
        <f>orcam!I289</f>
        <v>27083.16</v>
      </c>
      <c r="E39" s="134">
        <v>0</v>
      </c>
      <c r="F39" s="143">
        <f>E39*D39</f>
        <v>0</v>
      </c>
      <c r="G39" s="144">
        <v>0</v>
      </c>
      <c r="H39" s="143">
        <f>G39*D39</f>
        <v>0</v>
      </c>
      <c r="I39" s="144">
        <v>0.15</v>
      </c>
      <c r="J39" s="143">
        <f>I39*D39</f>
        <v>4062.4739999999997</v>
      </c>
      <c r="K39" s="134">
        <v>0.15</v>
      </c>
      <c r="L39" s="135">
        <f>K39*D39</f>
        <v>4062.4739999999997</v>
      </c>
      <c r="M39" s="134">
        <v>0.4</v>
      </c>
      <c r="N39" s="143">
        <f>M39*D39</f>
        <v>10833.264000000001</v>
      </c>
      <c r="O39" s="145">
        <v>0.3</v>
      </c>
      <c r="P39" s="143">
        <f>O39*D39</f>
        <v>8124.9479999999994</v>
      </c>
      <c r="Q39" s="137">
        <f>TRUNC(F39+H39+J39+L39+N39+P39,2)</f>
        <v>27083.16</v>
      </c>
      <c r="S39" s="3"/>
      <c r="T39" s="123"/>
    </row>
    <row r="40" spans="1:20" s="129" customFormat="1" ht="6" customHeight="1">
      <c r="A40" s="131"/>
      <c r="B40" s="132"/>
      <c r="C40" s="133"/>
      <c r="D40" s="132"/>
      <c r="E40" s="134"/>
      <c r="F40" s="143"/>
      <c r="G40" s="139"/>
      <c r="H40" s="140"/>
      <c r="I40" s="140"/>
      <c r="J40" s="140"/>
      <c r="K40" s="139"/>
      <c r="L40" s="140"/>
      <c r="M40" s="139"/>
      <c r="N40" s="140"/>
      <c r="O40" s="141"/>
      <c r="P40" s="140"/>
      <c r="Q40" s="137"/>
      <c r="S40" s="3"/>
      <c r="T40" s="123"/>
    </row>
    <row r="41" spans="1:20" s="129" customFormat="1" ht="14.25" customHeight="1">
      <c r="A41" s="142" t="s">
        <v>549</v>
      </c>
      <c r="B41" s="151" t="str">
        <f>orcam!D291</f>
        <v>IMPLANTAÇÃO/URBANIZAÇÃO</v>
      </c>
      <c r="C41" s="133">
        <f>D41/D48</f>
        <v>5.1329776416237427E-2</v>
      </c>
      <c r="D41" s="132">
        <f>orcam!I301</f>
        <v>30690.639999999999</v>
      </c>
      <c r="E41" s="134">
        <v>0</v>
      </c>
      <c r="F41" s="143">
        <f>E41*D41</f>
        <v>0</v>
      </c>
      <c r="G41" s="144">
        <v>0</v>
      </c>
      <c r="H41" s="143">
        <f>G41*D41</f>
        <v>0</v>
      </c>
      <c r="I41" s="144">
        <v>0</v>
      </c>
      <c r="J41" s="143">
        <f>I41*D41</f>
        <v>0</v>
      </c>
      <c r="K41" s="134">
        <v>0</v>
      </c>
      <c r="L41" s="135">
        <f>K41*D41</f>
        <v>0</v>
      </c>
      <c r="M41" s="134">
        <v>0.5</v>
      </c>
      <c r="N41" s="143">
        <f>M41*D41</f>
        <v>15345.32</v>
      </c>
      <c r="O41" s="145">
        <v>0.5</v>
      </c>
      <c r="P41" s="143">
        <f>O41*D41</f>
        <v>15345.32</v>
      </c>
      <c r="Q41" s="137">
        <f>TRUNC(F41+H41+J41+L41+N41+P41,2)</f>
        <v>30690.639999999999</v>
      </c>
      <c r="S41" s="3"/>
      <c r="T41" s="123"/>
    </row>
    <row r="42" spans="1:20" s="129" customFormat="1" ht="6" customHeight="1">
      <c r="A42" s="131"/>
      <c r="B42" s="132"/>
      <c r="C42" s="133"/>
      <c r="D42" s="132"/>
      <c r="E42" s="134"/>
      <c r="F42" s="143"/>
      <c r="G42" s="144"/>
      <c r="H42" s="143"/>
      <c r="I42" s="143"/>
      <c r="J42" s="143"/>
      <c r="K42" s="134"/>
      <c r="L42" s="143"/>
      <c r="M42" s="139"/>
      <c r="N42" s="140"/>
      <c r="O42" s="141"/>
      <c r="P42" s="140"/>
      <c r="Q42" s="137"/>
      <c r="S42" s="3"/>
      <c r="T42" s="123"/>
    </row>
    <row r="43" spans="1:20" s="129" customFormat="1" ht="13.2">
      <c r="A43" s="142" t="s">
        <v>568</v>
      </c>
      <c r="B43" s="132" t="str">
        <f>orcam!D303</f>
        <v>SERVIÇOS COMPLEMENTARES</v>
      </c>
      <c r="C43" s="133">
        <f>D43/D48</f>
        <v>2.8304244056105727E-2</v>
      </c>
      <c r="D43" s="132">
        <f>orcam!I319</f>
        <v>16923.419999999998</v>
      </c>
      <c r="E43" s="134">
        <v>0</v>
      </c>
      <c r="F43" s="143">
        <f>E43*D43</f>
        <v>0</v>
      </c>
      <c r="G43" s="144">
        <v>0</v>
      </c>
      <c r="H43" s="143">
        <f>G43*D43</f>
        <v>0</v>
      </c>
      <c r="I43" s="144">
        <v>0</v>
      </c>
      <c r="J43" s="143">
        <f>I43*D43</f>
        <v>0</v>
      </c>
      <c r="K43" s="134">
        <v>0</v>
      </c>
      <c r="L43" s="135">
        <f>K43*D43</f>
        <v>0</v>
      </c>
      <c r="M43" s="134">
        <v>0.5</v>
      </c>
      <c r="N43" s="143">
        <f>M43*D43</f>
        <v>8461.7099999999991</v>
      </c>
      <c r="O43" s="145">
        <v>0.5</v>
      </c>
      <c r="P43" s="143">
        <f>O43*D43</f>
        <v>8461.7099999999991</v>
      </c>
      <c r="Q43" s="137">
        <f>TRUNC(F43+H43+J43+L43+N43+P43,2)</f>
        <v>16923.419999999998</v>
      </c>
      <c r="S43" s="3"/>
      <c r="T43" s="123"/>
    </row>
    <row r="44" spans="1:20" s="129" customFormat="1" ht="6" customHeight="1">
      <c r="A44" s="131"/>
      <c r="B44" s="132"/>
      <c r="C44" s="133"/>
      <c r="D44" s="132"/>
      <c r="E44" s="134"/>
      <c r="F44" s="143"/>
      <c r="G44" s="144"/>
      <c r="H44" s="143"/>
      <c r="I44" s="143"/>
      <c r="J44" s="143"/>
      <c r="K44" s="134"/>
      <c r="L44" s="135"/>
      <c r="M44" s="139"/>
      <c r="N44" s="140"/>
      <c r="O44" s="141"/>
      <c r="P44" s="140"/>
      <c r="Q44" s="137"/>
      <c r="S44" s="3"/>
      <c r="T44" s="123"/>
    </row>
    <row r="45" spans="1:20" s="129" customFormat="1" ht="13.2">
      <c r="A45" s="142" t="s">
        <v>591</v>
      </c>
      <c r="B45" s="132" t="str">
        <f>orcam!D321</f>
        <v>LIMPEZA FINAL DA OBRA</v>
      </c>
      <c r="C45" s="133">
        <f>D45/D48</f>
        <v>7.7483098489032729E-4</v>
      </c>
      <c r="D45" s="132">
        <f>orcam!I323</f>
        <v>463.28</v>
      </c>
      <c r="E45" s="134">
        <v>0</v>
      </c>
      <c r="F45" s="143">
        <f>E45*D45</f>
        <v>0</v>
      </c>
      <c r="G45" s="144">
        <v>0</v>
      </c>
      <c r="H45" s="143">
        <f>G45*D45</f>
        <v>0</v>
      </c>
      <c r="I45" s="144">
        <v>0</v>
      </c>
      <c r="J45" s="143">
        <f>I45*D45</f>
        <v>0</v>
      </c>
      <c r="K45" s="134">
        <v>0</v>
      </c>
      <c r="L45" s="135">
        <f>K45*D45</f>
        <v>0</v>
      </c>
      <c r="M45" s="144">
        <v>0</v>
      </c>
      <c r="N45" s="143">
        <f>M45*D45</f>
        <v>0</v>
      </c>
      <c r="O45" s="145">
        <v>1</v>
      </c>
      <c r="P45" s="143">
        <f>O45*D45</f>
        <v>463.28</v>
      </c>
      <c r="Q45" s="137">
        <f>TRUNC(F45+H45+J45+L45+N45+P45,2)</f>
        <v>463.28</v>
      </c>
      <c r="S45" s="3"/>
      <c r="T45" s="123"/>
    </row>
    <row r="46" spans="1:20" s="129" customFormat="1" ht="6" customHeight="1">
      <c r="A46" s="131"/>
      <c r="B46" s="132"/>
      <c r="C46" s="133"/>
      <c r="D46" s="132"/>
      <c r="E46" s="134"/>
      <c r="F46" s="143"/>
      <c r="G46" s="144"/>
      <c r="H46" s="143"/>
      <c r="I46" s="143"/>
      <c r="J46" s="143"/>
      <c r="K46" s="143"/>
      <c r="L46" s="143"/>
      <c r="M46" s="144"/>
      <c r="N46" s="143"/>
      <c r="O46" s="139"/>
      <c r="P46" s="139"/>
      <c r="Q46" s="137"/>
      <c r="S46" s="3"/>
      <c r="T46" s="123"/>
    </row>
    <row r="47" spans="1:20" s="129" customFormat="1" ht="6" customHeight="1">
      <c r="A47" s="131"/>
      <c r="B47" s="132"/>
      <c r="C47" s="133"/>
      <c r="D47" s="132"/>
      <c r="E47" s="134"/>
      <c r="F47" s="135"/>
      <c r="G47" s="136"/>
      <c r="H47" s="135"/>
      <c r="I47" s="135"/>
      <c r="J47" s="135"/>
      <c r="K47" s="135"/>
      <c r="L47" s="135"/>
      <c r="M47" s="136"/>
      <c r="N47" s="135"/>
      <c r="O47" s="136"/>
      <c r="P47" s="135"/>
      <c r="Q47" s="137"/>
      <c r="S47" s="3"/>
      <c r="T47" s="123"/>
    </row>
    <row r="48" spans="1:20" s="129" customFormat="1" thickBot="1">
      <c r="A48" s="611" t="s">
        <v>611</v>
      </c>
      <c r="B48" s="611"/>
      <c r="C48" s="152">
        <f>SUM(C11:C47)</f>
        <v>0.99999999999999989</v>
      </c>
      <c r="D48" s="153">
        <f>SUM(D11:D46)</f>
        <v>597911.04000000015</v>
      </c>
      <c r="E48" s="152">
        <f>F48/D48</f>
        <v>4.0657590132471867E-2</v>
      </c>
      <c r="F48" s="153">
        <f>SUM(F11:F47)</f>
        <v>24309.621999999999</v>
      </c>
      <c r="G48" s="152">
        <f>H48/D48</f>
        <v>3.729935393064493E-2</v>
      </c>
      <c r="H48" s="153">
        <f>SUM(H11:H47)</f>
        <v>22301.695500000002</v>
      </c>
      <c r="I48" s="152">
        <f>J48/D48</f>
        <v>0.21966011365168966</v>
      </c>
      <c r="J48" s="153">
        <f>SUM(J11:J47)</f>
        <v>131337.20699999999</v>
      </c>
      <c r="K48" s="152">
        <f>L48/D48</f>
        <v>0.26924118176510003</v>
      </c>
      <c r="L48" s="153">
        <f>SUM(L11:L47)</f>
        <v>160982.27500000002</v>
      </c>
      <c r="M48" s="152">
        <f>N48/D48</f>
        <v>0.26150171269625655</v>
      </c>
      <c r="N48" s="153">
        <f>SUM(N11:N47)</f>
        <v>156354.761</v>
      </c>
      <c r="O48" s="152">
        <f>P48/D48</f>
        <v>0.17164004782383674</v>
      </c>
      <c r="P48" s="153">
        <f>SUM(P11:P47)</f>
        <v>102625.47949999999</v>
      </c>
      <c r="Q48" s="154">
        <f>SUM(Q11:Q45)</f>
        <v>597911.04000000015</v>
      </c>
      <c r="S48" s="3"/>
      <c r="T48" s="123"/>
    </row>
    <row r="49" spans="2:20" s="41" customFormat="1">
      <c r="G49" s="24"/>
      <c r="H49" s="24"/>
      <c r="I49" s="24"/>
      <c r="J49" s="24"/>
      <c r="K49" s="24"/>
      <c r="L49" s="24"/>
      <c r="M49" s="24"/>
      <c r="N49" s="24"/>
      <c r="O49" s="99"/>
      <c r="P49" s="24"/>
      <c r="S49" s="24"/>
      <c r="T49" s="155"/>
    </row>
    <row r="50" spans="2:20" s="41" customFormat="1">
      <c r="G50" s="24"/>
      <c r="H50" s="24"/>
      <c r="I50" s="24"/>
      <c r="J50" s="24"/>
      <c r="K50" s="24"/>
      <c r="L50" s="24"/>
      <c r="M50" s="24"/>
      <c r="N50" s="24"/>
      <c r="O50" s="99"/>
      <c r="P50" s="24"/>
      <c r="S50" s="24"/>
      <c r="T50" s="155"/>
    </row>
    <row r="51" spans="2:20" s="41" customFormat="1">
      <c r="G51" s="24"/>
      <c r="H51" s="24"/>
      <c r="I51" s="24"/>
      <c r="J51" s="24"/>
      <c r="K51" s="24"/>
      <c r="L51" s="24"/>
      <c r="M51" s="24"/>
      <c r="N51" s="24"/>
      <c r="O51" s="99"/>
      <c r="P51" s="24"/>
      <c r="S51" s="24"/>
      <c r="T51" s="155"/>
    </row>
    <row r="52" spans="2:20" s="41" customFormat="1">
      <c r="B52" s="507"/>
      <c r="C52" s="507"/>
      <c r="D52" s="507"/>
      <c r="E52" s="507"/>
      <c r="F52" s="507"/>
      <c r="G52" s="507"/>
      <c r="H52" s="606" t="s">
        <v>907</v>
      </c>
      <c r="I52" s="606"/>
      <c r="J52" s="606"/>
      <c r="K52" s="606"/>
      <c r="L52" s="606"/>
      <c r="M52" s="606"/>
      <c r="N52" s="24"/>
      <c r="O52" s="99"/>
      <c r="P52" s="24"/>
      <c r="S52" s="24"/>
      <c r="T52" s="155"/>
    </row>
    <row r="53" spans="2:20" s="41" customFormat="1">
      <c r="B53" s="610"/>
      <c r="C53" s="610"/>
      <c r="D53" s="610"/>
      <c r="E53" s="610"/>
      <c r="F53" s="610"/>
      <c r="G53" s="610"/>
      <c r="H53" s="610"/>
      <c r="I53" s="606" t="s">
        <v>908</v>
      </c>
      <c r="J53" s="606"/>
      <c r="K53" s="606"/>
      <c r="L53" s="606"/>
      <c r="M53" s="24"/>
      <c r="N53" s="24"/>
      <c r="O53" s="99"/>
      <c r="P53" s="24"/>
      <c r="S53" s="24"/>
      <c r="T53" s="155"/>
    </row>
    <row r="54" spans="2:20" s="41" customFormat="1">
      <c r="B54" s="610"/>
      <c r="C54" s="610"/>
      <c r="D54" s="610"/>
      <c r="E54" s="610"/>
      <c r="F54" s="610"/>
      <c r="G54" s="610"/>
      <c r="H54" s="610"/>
      <c r="I54" s="606" t="s">
        <v>909</v>
      </c>
      <c r="J54" s="606"/>
      <c r="K54" s="606"/>
      <c r="L54" s="606"/>
      <c r="M54" s="24"/>
      <c r="N54" s="24"/>
      <c r="O54" s="99"/>
      <c r="P54" s="24"/>
      <c r="S54" s="24"/>
      <c r="T54" s="155"/>
    </row>
    <row r="55" spans="2:20" s="42" customFormat="1">
      <c r="B55" s="610"/>
      <c r="C55" s="610"/>
      <c r="D55" s="610"/>
      <c r="E55" s="610"/>
      <c r="F55" s="610"/>
      <c r="G55" s="610"/>
      <c r="H55" s="610"/>
      <c r="I55"/>
      <c r="J55"/>
      <c r="K55"/>
      <c r="L55"/>
      <c r="M55" s="99"/>
      <c r="N55" s="24"/>
      <c r="O55" s="99"/>
      <c r="P55" s="24"/>
      <c r="Q55" s="41"/>
      <c r="S55" s="33"/>
      <c r="T55" s="155"/>
    </row>
    <row r="56" spans="2:20" s="42" customFormat="1">
      <c r="B56" s="610"/>
      <c r="C56" s="610"/>
      <c r="D56" s="610"/>
      <c r="E56" s="610"/>
      <c r="F56" s="610"/>
      <c r="G56" s="610"/>
      <c r="H56" s="610"/>
      <c r="I56"/>
      <c r="J56"/>
      <c r="K56"/>
      <c r="L56"/>
      <c r="M56" s="99"/>
      <c r="N56" s="24"/>
      <c r="O56" s="99"/>
      <c r="P56" s="24"/>
      <c r="Q56" s="41"/>
      <c r="S56" s="33"/>
      <c r="T56" s="155"/>
    </row>
    <row r="57" spans="2:20" s="42" customFormat="1">
      <c r="B57" s="610"/>
      <c r="C57" s="610"/>
      <c r="D57" s="610"/>
      <c r="E57" s="610"/>
      <c r="F57" s="610"/>
      <c r="G57" s="610"/>
      <c r="H57" s="610"/>
      <c r="I57"/>
      <c r="J57"/>
      <c r="K57"/>
      <c r="L57"/>
      <c r="M57" s="99"/>
      <c r="N57" s="24"/>
      <c r="O57" s="99"/>
      <c r="P57" s="24"/>
      <c r="Q57" s="41"/>
      <c r="S57" s="33"/>
      <c r="T57" s="155"/>
    </row>
    <row r="58" spans="2:20" s="42" customFormat="1">
      <c r="B58" s="610"/>
      <c r="C58" s="610"/>
      <c r="D58" s="610"/>
      <c r="E58" s="610"/>
      <c r="F58" s="610"/>
      <c r="G58" s="610"/>
      <c r="H58" s="610"/>
      <c r="I58"/>
      <c r="J58"/>
      <c r="K58"/>
      <c r="L58"/>
      <c r="M58" s="99"/>
      <c r="N58" s="24"/>
      <c r="O58" s="99"/>
      <c r="P58" s="24"/>
      <c r="Q58" s="41"/>
      <c r="S58" s="33"/>
      <c r="T58" s="155"/>
    </row>
    <row r="59" spans="2:20" s="42" customFormat="1">
      <c r="B59" s="610"/>
      <c r="C59" s="610"/>
      <c r="D59" s="610"/>
      <c r="E59" s="610"/>
      <c r="F59" s="610"/>
      <c r="G59" s="610"/>
      <c r="H59" s="610"/>
      <c r="I59"/>
      <c r="J59"/>
      <c r="K59"/>
      <c r="L59"/>
      <c r="M59" s="99"/>
      <c r="N59" s="24"/>
      <c r="O59" s="99"/>
      <c r="P59" s="24"/>
      <c r="Q59" s="41"/>
      <c r="S59" s="33"/>
      <c r="T59" s="155"/>
    </row>
    <row r="60" spans="2:20" s="42" customFormat="1">
      <c r="B60" s="610"/>
      <c r="C60" s="610"/>
      <c r="D60" s="610"/>
      <c r="E60" s="610"/>
      <c r="F60" s="610"/>
      <c r="G60" s="610"/>
      <c r="H60" s="610"/>
      <c r="I60"/>
      <c r="J60"/>
      <c r="K60"/>
      <c r="L60"/>
      <c r="M60" s="99"/>
      <c r="N60" s="24"/>
      <c r="O60" s="99"/>
      <c r="P60" s="24"/>
      <c r="Q60" s="41"/>
      <c r="S60" s="33"/>
      <c r="T60" s="155"/>
    </row>
    <row r="61" spans="2:20" s="42" customFormat="1">
      <c r="B61" s="507"/>
      <c r="C61" s="507"/>
      <c r="D61" s="507"/>
      <c r="E61" s="507"/>
      <c r="F61" s="507"/>
      <c r="G61" s="507"/>
      <c r="H61" s="606" t="s">
        <v>3187</v>
      </c>
      <c r="I61" s="606"/>
      <c r="J61" s="606"/>
      <c r="K61" s="606"/>
      <c r="L61" s="606"/>
      <c r="M61" s="606"/>
      <c r="N61" s="24"/>
      <c r="O61" s="99"/>
      <c r="P61" s="24"/>
      <c r="Q61" s="41"/>
      <c r="S61" s="33"/>
      <c r="T61" s="155"/>
    </row>
    <row r="62" spans="2:20" s="42" customFormat="1">
      <c r="B62" s="610"/>
      <c r="C62" s="610"/>
      <c r="D62" s="610"/>
      <c r="E62" s="610"/>
      <c r="F62" s="610"/>
      <c r="G62" s="610"/>
      <c r="H62" s="610"/>
      <c r="I62" s="606" t="s">
        <v>3188</v>
      </c>
      <c r="J62" s="606"/>
      <c r="K62" s="606"/>
      <c r="L62" s="606"/>
      <c r="M62" s="99"/>
      <c r="N62" s="24"/>
      <c r="O62" s="99"/>
      <c r="P62" s="24"/>
      <c r="Q62" s="41"/>
      <c r="S62" s="33"/>
      <c r="T62" s="155"/>
    </row>
    <row r="63" spans="2:20" s="42" customFormat="1">
      <c r="B63" s="610"/>
      <c r="C63" s="610"/>
      <c r="D63" s="610"/>
      <c r="E63" s="610"/>
      <c r="F63" s="610"/>
      <c r="G63" s="610"/>
      <c r="H63" s="610"/>
      <c r="I63" s="606" t="s">
        <v>3189</v>
      </c>
      <c r="J63" s="606"/>
      <c r="K63" s="606"/>
      <c r="L63" s="606"/>
      <c r="M63" s="99"/>
      <c r="N63" s="24"/>
      <c r="O63" s="99"/>
      <c r="P63" s="24"/>
      <c r="Q63" s="41"/>
      <c r="S63" s="33"/>
      <c r="T63" s="155"/>
    </row>
    <row r="64" spans="2:20" s="42" customFormat="1">
      <c r="B64" s="610"/>
      <c r="C64" s="610"/>
      <c r="D64" s="610"/>
      <c r="E64" s="610"/>
      <c r="F64" s="610"/>
      <c r="G64" s="610"/>
      <c r="H64" s="610"/>
      <c r="I64" s="24"/>
      <c r="J64" s="24"/>
      <c r="K64" s="24"/>
      <c r="L64" s="24"/>
      <c r="M64" s="99"/>
      <c r="N64" s="24"/>
      <c r="O64" s="99"/>
      <c r="P64" s="24"/>
      <c r="Q64" s="41"/>
      <c r="S64" s="33"/>
      <c r="T64" s="155"/>
    </row>
    <row r="65" spans="2:20" s="42" customFormat="1">
      <c r="B65" s="610"/>
      <c r="C65" s="610"/>
      <c r="D65" s="610"/>
      <c r="E65" s="610"/>
      <c r="F65" s="610"/>
      <c r="G65" s="610"/>
      <c r="H65" s="610"/>
      <c r="I65" s="24"/>
      <c r="J65" s="24"/>
      <c r="K65" s="24"/>
      <c r="L65" s="24"/>
      <c r="M65" s="99"/>
      <c r="N65" s="24"/>
      <c r="O65" s="99"/>
      <c r="P65" s="24"/>
      <c r="Q65" s="41"/>
      <c r="S65" s="33"/>
      <c r="T65" s="155"/>
    </row>
    <row r="66" spans="2:20" s="42" customFormat="1">
      <c r="B66" s="610"/>
      <c r="C66" s="610"/>
      <c r="D66" s="610"/>
      <c r="E66" s="610"/>
      <c r="F66" s="610"/>
      <c r="G66" s="610"/>
      <c r="H66" s="610"/>
      <c r="I66" s="24"/>
      <c r="J66" s="24"/>
      <c r="K66" s="24"/>
      <c r="L66" s="24"/>
      <c r="M66" s="99"/>
      <c r="N66" s="24"/>
      <c r="O66" s="99"/>
      <c r="P66" s="24"/>
      <c r="Q66" s="41"/>
      <c r="S66" s="33"/>
      <c r="T66" s="155"/>
    </row>
    <row r="67" spans="2:20" s="42" customFormat="1">
      <c r="B67" s="610"/>
      <c r="C67" s="610"/>
      <c r="D67" s="610"/>
      <c r="E67" s="610"/>
      <c r="F67" s="610"/>
      <c r="G67" s="610"/>
      <c r="H67" s="610"/>
      <c r="I67" s="24"/>
      <c r="J67" s="24"/>
      <c r="K67" s="24"/>
      <c r="L67" s="24"/>
      <c r="M67" s="99"/>
      <c r="N67" s="24"/>
      <c r="O67" s="99"/>
      <c r="P67" s="24"/>
      <c r="Q67" s="41"/>
      <c r="S67" s="33"/>
      <c r="T67" s="155"/>
    </row>
    <row r="68" spans="2:20" s="42" customFormat="1">
      <c r="B68" s="610"/>
      <c r="C68" s="610"/>
      <c r="D68" s="610"/>
      <c r="E68" s="610"/>
      <c r="F68" s="610"/>
      <c r="G68" s="610"/>
      <c r="H68" s="610"/>
      <c r="I68" s="24"/>
      <c r="J68" s="24"/>
      <c r="K68" s="24"/>
      <c r="L68" s="24"/>
      <c r="M68" s="99"/>
      <c r="N68" s="24"/>
      <c r="O68" s="99"/>
      <c r="P68" s="24"/>
      <c r="Q68" s="41"/>
      <c r="S68" s="33"/>
      <c r="T68" s="155"/>
    </row>
    <row r="69" spans="2:20">
      <c r="B69" s="610"/>
      <c r="C69" s="610"/>
      <c r="D69" s="610"/>
      <c r="E69" s="610"/>
      <c r="F69" s="610"/>
      <c r="G69" s="610"/>
      <c r="H69" s="610"/>
    </row>
    <row r="70" spans="2:20">
      <c r="B70" s="610"/>
      <c r="C70" s="610"/>
      <c r="D70" s="610"/>
      <c r="E70" s="610"/>
      <c r="F70" s="610"/>
      <c r="G70" s="610"/>
      <c r="H70" s="610"/>
    </row>
    <row r="71" spans="2:20">
      <c r="B71" s="610"/>
      <c r="C71" s="610"/>
      <c r="D71" s="610"/>
      <c r="E71" s="610"/>
      <c r="F71" s="610"/>
      <c r="G71" s="610"/>
      <c r="H71" s="610"/>
    </row>
  </sheetData>
  <mergeCells count="37">
    <mergeCell ref="B70:H70"/>
    <mergeCell ref="B71:H71"/>
    <mergeCell ref="I53:L53"/>
    <mergeCell ref="I54:L54"/>
    <mergeCell ref="I62:L62"/>
    <mergeCell ref="I63:L63"/>
    <mergeCell ref="H61:M61"/>
    <mergeCell ref="B65:H65"/>
    <mergeCell ref="B66:H66"/>
    <mergeCell ref="B67:H67"/>
    <mergeCell ref="B68:H68"/>
    <mergeCell ref="B69:H69"/>
    <mergeCell ref="B60:H60"/>
    <mergeCell ref="B62:H62"/>
    <mergeCell ref="B63:H63"/>
    <mergeCell ref="B64:H64"/>
    <mergeCell ref="B55:H55"/>
    <mergeCell ref="B56:H56"/>
    <mergeCell ref="B57:H57"/>
    <mergeCell ref="B58:H58"/>
    <mergeCell ref="B59:H59"/>
    <mergeCell ref="B53:H53"/>
    <mergeCell ref="B54:H54"/>
    <mergeCell ref="H52:M52"/>
    <mergeCell ref="A48:B48"/>
    <mergeCell ref="A3:Q3"/>
    <mergeCell ref="A8:A9"/>
    <mergeCell ref="B8:B9"/>
    <mergeCell ref="D8:D9"/>
    <mergeCell ref="E8:P8"/>
    <mergeCell ref="Q8:Q9"/>
    <mergeCell ref="M2:P2"/>
    <mergeCell ref="M1:N1"/>
    <mergeCell ref="O1:P1"/>
    <mergeCell ref="A1:B2"/>
    <mergeCell ref="C1:L1"/>
    <mergeCell ref="C2:L2"/>
  </mergeCells>
  <pageMargins left="0.55984251968503906" right="0.27992125984252003" top="0.57519685039370105" bottom="0.50511811023622" header="0.27992125984252003" footer="0.209842519685039"/>
  <pageSetup paperSize="9" scale="95" fitToWidth="0" fitToHeight="0" pageOrder="overThenDown" orientation="landscape"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FE6FA-1169-42DE-8F94-BE4A089F9262}">
  <dimension ref="A1:L50"/>
  <sheetViews>
    <sheetView workbookViewId="0">
      <selection activeCell="D39" sqref="D39:G50"/>
    </sheetView>
  </sheetViews>
  <sheetFormatPr defaultRowHeight="13.8"/>
  <cols>
    <col min="4" max="4" width="13.796875" customWidth="1"/>
  </cols>
  <sheetData>
    <row r="1" spans="1:12" ht="17.399999999999999">
      <c r="A1" s="601" t="s">
        <v>790</v>
      </c>
      <c r="B1" s="601"/>
      <c r="C1" s="608" t="s">
        <v>789</v>
      </c>
      <c r="D1" s="608"/>
      <c r="E1" s="608"/>
      <c r="F1" s="608"/>
      <c r="G1" s="608"/>
      <c r="H1" s="608"/>
      <c r="I1" s="608"/>
      <c r="J1" s="304" t="s">
        <v>792</v>
      </c>
      <c r="K1" s="319" t="s">
        <v>793</v>
      </c>
      <c r="L1" s="306">
        <f>L33</f>
        <v>0.21655431160823602</v>
      </c>
    </row>
    <row r="2" spans="1:12" ht="29.4" customHeight="1">
      <c r="A2" s="634"/>
      <c r="B2" s="634"/>
      <c r="C2" s="635" t="s">
        <v>791</v>
      </c>
      <c r="D2" s="636"/>
      <c r="E2" s="636"/>
      <c r="F2" s="636"/>
      <c r="G2" s="636"/>
      <c r="H2" s="636"/>
      <c r="I2" s="637"/>
      <c r="J2" s="638" t="s">
        <v>803</v>
      </c>
      <c r="K2" s="639"/>
      <c r="L2" s="320"/>
    </row>
    <row r="3" spans="1:12" ht="25.8" customHeight="1">
      <c r="A3" s="630" t="s">
        <v>1</v>
      </c>
      <c r="B3" s="630"/>
      <c r="C3" s="630"/>
      <c r="D3" s="630"/>
      <c r="E3" s="349"/>
      <c r="F3" s="349"/>
      <c r="G3" s="349"/>
      <c r="H3" s="349"/>
      <c r="I3" s="349"/>
      <c r="J3" s="349"/>
      <c r="K3" s="349"/>
      <c r="L3" s="349"/>
    </row>
    <row r="4" spans="1:12" ht="21.6" customHeight="1">
      <c r="A4" s="630" t="s">
        <v>2</v>
      </c>
      <c r="B4" s="630"/>
      <c r="C4" s="630"/>
      <c r="D4" s="630"/>
      <c r="E4" s="350"/>
      <c r="F4" s="631" t="s">
        <v>3</v>
      </c>
      <c r="G4" s="631"/>
      <c r="H4" s="631"/>
      <c r="I4" s="631"/>
      <c r="J4" s="350"/>
      <c r="K4" s="350"/>
      <c r="L4" s="350"/>
    </row>
    <row r="5" spans="1:12">
      <c r="A5" s="630" t="s">
        <v>4</v>
      </c>
      <c r="B5" s="630"/>
      <c r="C5" s="630"/>
      <c r="D5" s="630"/>
      <c r="E5" s="338"/>
      <c r="F5" s="338"/>
      <c r="G5" s="338"/>
      <c r="H5" s="338"/>
      <c r="I5" s="351"/>
      <c r="J5" s="338"/>
      <c r="K5" s="338"/>
      <c r="L5" s="338"/>
    </row>
    <row r="6" spans="1:12">
      <c r="A6" s="640" t="s">
        <v>804</v>
      </c>
      <c r="B6" s="641"/>
      <c r="C6" s="641"/>
      <c r="D6" s="641"/>
      <c r="E6" s="641"/>
      <c r="F6" s="641"/>
      <c r="G6" s="641"/>
      <c r="H6" s="641"/>
      <c r="I6" s="641"/>
      <c r="J6" s="641"/>
      <c r="K6" s="641"/>
      <c r="L6" s="348" t="s">
        <v>601</v>
      </c>
    </row>
    <row r="7" spans="1:12">
      <c r="A7" s="625" t="s">
        <v>805</v>
      </c>
      <c r="B7" s="626"/>
      <c r="C7" s="626"/>
      <c r="D7" s="626"/>
      <c r="E7" s="626"/>
      <c r="F7" s="626"/>
      <c r="G7" s="626"/>
      <c r="H7" s="626"/>
      <c r="I7" s="626"/>
      <c r="J7" s="626"/>
      <c r="K7" s="626"/>
      <c r="L7" s="324">
        <v>0.04</v>
      </c>
    </row>
    <row r="8" spans="1:12">
      <c r="A8" s="625" t="s">
        <v>806</v>
      </c>
      <c r="B8" s="626"/>
      <c r="C8" s="626"/>
      <c r="D8" s="626"/>
      <c r="E8" s="626"/>
      <c r="F8" s="626"/>
      <c r="G8" s="626"/>
      <c r="H8" s="626"/>
      <c r="I8" s="626"/>
      <c r="J8" s="626"/>
      <c r="K8" s="626"/>
      <c r="L8" s="324">
        <v>1.23E-2</v>
      </c>
    </row>
    <row r="9" spans="1:12">
      <c r="A9" s="625" t="s">
        <v>807</v>
      </c>
      <c r="B9" s="626"/>
      <c r="C9" s="626"/>
      <c r="D9" s="626"/>
      <c r="E9" s="626"/>
      <c r="F9" s="626"/>
      <c r="G9" s="626"/>
      <c r="H9" s="626"/>
      <c r="I9" s="626"/>
      <c r="J9" s="626"/>
      <c r="K9" s="626"/>
      <c r="L9" s="324">
        <v>1.2699999999999999E-2</v>
      </c>
    </row>
    <row r="10" spans="1:12">
      <c r="A10" s="625" t="s">
        <v>808</v>
      </c>
      <c r="B10" s="626"/>
      <c r="C10" s="626"/>
      <c r="D10" s="626"/>
      <c r="E10" s="626"/>
      <c r="F10" s="626"/>
      <c r="G10" s="626"/>
      <c r="H10" s="626"/>
      <c r="I10" s="626"/>
      <c r="J10" s="626"/>
      <c r="K10" s="626"/>
      <c r="L10" s="632">
        <v>8.0000000000000002E-3</v>
      </c>
    </row>
    <row r="11" spans="1:12">
      <c r="A11" s="625" t="s">
        <v>809</v>
      </c>
      <c r="B11" s="626"/>
      <c r="C11" s="626"/>
      <c r="D11" s="626"/>
      <c r="E11" s="626"/>
      <c r="F11" s="626"/>
      <c r="G11" s="626"/>
      <c r="H11" s="626"/>
      <c r="I11" s="626"/>
      <c r="J11" s="626"/>
      <c r="K11" s="626"/>
      <c r="L11" s="633"/>
    </row>
    <row r="12" spans="1:12" ht="14.4" thickBot="1">
      <c r="A12" s="621" t="s">
        <v>810</v>
      </c>
      <c r="B12" s="622"/>
      <c r="C12" s="622"/>
      <c r="D12" s="622"/>
      <c r="E12" s="622"/>
      <c r="F12" s="622"/>
      <c r="G12" s="622"/>
      <c r="H12" s="622"/>
      <c r="I12" s="622"/>
      <c r="J12" s="622"/>
      <c r="K12" s="622"/>
      <c r="L12" s="325">
        <f>SUM(L7:L11)</f>
        <v>7.3000000000000009E-2</v>
      </c>
    </row>
    <row r="13" spans="1:12">
      <c r="A13" s="623" t="s">
        <v>811</v>
      </c>
      <c r="B13" s="624"/>
      <c r="C13" s="624"/>
      <c r="D13" s="624"/>
      <c r="E13" s="624"/>
      <c r="F13" s="624"/>
      <c r="G13" s="624"/>
      <c r="H13" s="624"/>
      <c r="I13" s="624"/>
      <c r="J13" s="624"/>
      <c r="K13" s="624"/>
      <c r="L13" s="323" t="s">
        <v>601</v>
      </c>
    </row>
    <row r="14" spans="1:12">
      <c r="A14" s="625" t="s">
        <v>812</v>
      </c>
      <c r="B14" s="626"/>
      <c r="C14" s="626"/>
      <c r="D14" s="626"/>
      <c r="E14" s="626"/>
      <c r="F14" s="626"/>
      <c r="G14" s="626"/>
      <c r="H14" s="626"/>
      <c r="I14" s="626"/>
      <c r="J14" s="626"/>
      <c r="K14" s="626"/>
      <c r="L14" s="326">
        <v>1.7999999999999999E-2</v>
      </c>
    </row>
    <row r="15" spans="1:12" ht="14.4" thickBot="1">
      <c r="A15" s="621" t="s">
        <v>810</v>
      </c>
      <c r="B15" s="622"/>
      <c r="C15" s="622"/>
      <c r="D15" s="622"/>
      <c r="E15" s="622"/>
      <c r="F15" s="622"/>
      <c r="G15" s="622"/>
      <c r="H15" s="622"/>
      <c r="I15" s="622"/>
      <c r="J15" s="622"/>
      <c r="K15" s="622"/>
      <c r="L15" s="325">
        <f>L14</f>
        <v>1.7999999999999999E-2</v>
      </c>
    </row>
    <row r="16" spans="1:12">
      <c r="A16" s="623" t="s">
        <v>813</v>
      </c>
      <c r="B16" s="624"/>
      <c r="C16" s="624"/>
      <c r="D16" s="624"/>
      <c r="E16" s="624"/>
      <c r="F16" s="624"/>
      <c r="G16" s="624"/>
      <c r="H16" s="624"/>
      <c r="I16" s="624"/>
      <c r="J16" s="624"/>
      <c r="K16" s="624"/>
      <c r="L16" s="323" t="s">
        <v>601</v>
      </c>
    </row>
    <row r="17" spans="1:12">
      <c r="A17" s="625" t="s">
        <v>814</v>
      </c>
      <c r="B17" s="626"/>
      <c r="C17" s="626"/>
      <c r="D17" s="626"/>
      <c r="E17" s="626"/>
      <c r="F17" s="626"/>
      <c r="G17" s="626"/>
      <c r="H17" s="626"/>
      <c r="I17" s="626"/>
      <c r="J17" s="626"/>
      <c r="K17" s="626"/>
      <c r="L17" s="324">
        <v>6.4999999999999997E-3</v>
      </c>
    </row>
    <row r="18" spans="1:12">
      <c r="A18" s="625" t="s">
        <v>815</v>
      </c>
      <c r="B18" s="626"/>
      <c r="C18" s="626"/>
      <c r="D18" s="626"/>
      <c r="E18" s="626"/>
      <c r="F18" s="626"/>
      <c r="G18" s="626"/>
      <c r="H18" s="626"/>
      <c r="I18" s="626"/>
      <c r="J18" s="626"/>
      <c r="K18" s="626"/>
      <c r="L18" s="324">
        <v>0.03</v>
      </c>
    </row>
    <row r="19" spans="1:12">
      <c r="A19" s="625" t="s">
        <v>816</v>
      </c>
      <c r="B19" s="626"/>
      <c r="C19" s="626"/>
      <c r="D19" s="626"/>
      <c r="E19" s="626"/>
      <c r="F19" s="626"/>
      <c r="G19" s="626"/>
      <c r="H19" s="626"/>
      <c r="I19" s="626"/>
      <c r="J19" s="626"/>
      <c r="K19" s="626"/>
      <c r="L19" s="324">
        <v>0.02</v>
      </c>
    </row>
    <row r="20" spans="1:12">
      <c r="A20" s="625" t="s">
        <v>817</v>
      </c>
      <c r="B20" s="626"/>
      <c r="C20" s="626"/>
      <c r="D20" s="626"/>
      <c r="E20" s="626"/>
      <c r="F20" s="626"/>
      <c r="G20" s="626"/>
      <c r="H20" s="626"/>
      <c r="I20" s="626"/>
      <c r="J20" s="626"/>
      <c r="K20" s="626"/>
      <c r="L20" s="324">
        <v>4.4999999999999998E-2</v>
      </c>
    </row>
    <row r="21" spans="1:12" ht="14.4" thickBot="1">
      <c r="A21" s="621" t="s">
        <v>810</v>
      </c>
      <c r="B21" s="622"/>
      <c r="C21" s="622"/>
      <c r="D21" s="622"/>
      <c r="E21" s="622"/>
      <c r="F21" s="622"/>
      <c r="G21" s="622"/>
      <c r="H21" s="622"/>
      <c r="I21" s="622"/>
      <c r="J21" s="622"/>
      <c r="K21" s="622"/>
      <c r="L21" s="325">
        <f>SUM(L17:L20)</f>
        <v>0.10149999999999999</v>
      </c>
    </row>
    <row r="22" spans="1:12">
      <c r="A22" s="327"/>
      <c r="B22" s="328"/>
      <c r="C22" s="328"/>
      <c r="D22" s="328"/>
      <c r="E22" s="328"/>
      <c r="F22" s="328"/>
      <c r="G22" s="328"/>
      <c r="H22" s="328"/>
      <c r="I22" s="328"/>
      <c r="J22" s="328"/>
      <c r="K22" s="328"/>
      <c r="L22" s="329"/>
    </row>
    <row r="23" spans="1:12">
      <c r="A23" s="327"/>
      <c r="B23" s="328"/>
      <c r="C23" s="328"/>
      <c r="D23" s="328"/>
      <c r="E23" s="328"/>
      <c r="F23" s="328"/>
      <c r="G23" s="328"/>
      <c r="H23" s="328"/>
      <c r="I23" s="328"/>
      <c r="J23" s="328"/>
      <c r="K23" s="328"/>
      <c r="L23" s="329"/>
    </row>
    <row r="24" spans="1:12">
      <c r="A24" s="327"/>
      <c r="B24" s="328"/>
      <c r="C24" s="328"/>
      <c r="D24" s="328"/>
      <c r="E24" s="328"/>
      <c r="F24" s="328"/>
      <c r="G24" s="328"/>
      <c r="H24" s="328"/>
      <c r="I24" s="328"/>
      <c r="J24" s="328"/>
      <c r="K24" s="328"/>
      <c r="L24" s="329"/>
    </row>
    <row r="25" spans="1:12">
      <c r="A25" s="327"/>
      <c r="B25" s="328"/>
      <c r="C25" s="328"/>
      <c r="D25" s="328"/>
      <c r="E25" s="328"/>
      <c r="F25" s="328"/>
      <c r="G25" s="328"/>
      <c r="H25" s="328"/>
      <c r="I25" s="328"/>
      <c r="J25" s="328"/>
      <c r="K25" s="328"/>
      <c r="L25" s="329"/>
    </row>
    <row r="26" spans="1:12">
      <c r="A26" s="327"/>
      <c r="B26" s="328"/>
      <c r="C26" s="328"/>
      <c r="D26" s="328"/>
      <c r="E26" s="328"/>
      <c r="F26" s="328"/>
      <c r="G26" s="328"/>
      <c r="H26" s="328"/>
      <c r="I26" s="328"/>
      <c r="J26" s="328"/>
      <c r="K26" s="328"/>
      <c r="L26" s="329"/>
    </row>
    <row r="27" spans="1:12">
      <c r="A27" s="327"/>
      <c r="B27" s="328"/>
      <c r="C27" s="328"/>
      <c r="D27" s="328"/>
      <c r="E27" s="328"/>
      <c r="F27" s="328"/>
      <c r="G27" s="328"/>
      <c r="H27" s="328"/>
      <c r="I27" s="328"/>
      <c r="J27" s="328"/>
      <c r="K27" s="328"/>
      <c r="L27" s="329"/>
    </row>
    <row r="28" spans="1:12">
      <c r="A28" s="327"/>
      <c r="B28" s="328"/>
      <c r="C28" s="328"/>
      <c r="D28" s="328"/>
      <c r="E28" s="328"/>
      <c r="F28" s="328"/>
      <c r="G28" s="328"/>
      <c r="H28" s="328"/>
      <c r="I28" s="328"/>
      <c r="J28" s="328"/>
      <c r="K28" s="328"/>
      <c r="L28" s="329"/>
    </row>
    <row r="29" spans="1:12">
      <c r="A29" s="327"/>
      <c r="B29" s="328"/>
      <c r="C29" s="328"/>
      <c r="D29" s="328"/>
      <c r="E29" s="328"/>
      <c r="F29" s="328"/>
      <c r="G29" s="328"/>
      <c r="H29" s="328"/>
      <c r="I29" s="328"/>
      <c r="J29" s="328"/>
      <c r="K29" s="328"/>
      <c r="L29" s="329"/>
    </row>
    <row r="30" spans="1:12">
      <c r="A30" s="327"/>
      <c r="B30" s="328"/>
      <c r="C30" s="328"/>
      <c r="D30" s="328"/>
      <c r="E30" s="328"/>
      <c r="F30" s="328"/>
      <c r="G30" s="328"/>
      <c r="H30" s="328"/>
      <c r="I30" s="328"/>
      <c r="J30" s="328"/>
      <c r="K30" s="328"/>
      <c r="L30" s="329"/>
    </row>
    <row r="31" spans="1:12">
      <c r="A31" s="327"/>
      <c r="B31" s="328"/>
      <c r="C31" s="328"/>
      <c r="D31" s="328"/>
      <c r="E31" s="328"/>
      <c r="F31" s="328"/>
      <c r="G31" s="328"/>
      <c r="H31" s="328"/>
      <c r="I31" s="328"/>
      <c r="J31" s="328"/>
      <c r="K31" s="328"/>
      <c r="L31" s="329"/>
    </row>
    <row r="32" spans="1:12">
      <c r="A32" s="627" t="s">
        <v>818</v>
      </c>
      <c r="B32" s="628"/>
      <c r="C32" s="628"/>
      <c r="D32" s="628"/>
      <c r="E32" s="628"/>
      <c r="F32" s="628"/>
      <c r="G32" s="628"/>
      <c r="H32" s="628"/>
      <c r="I32" s="628"/>
      <c r="J32" s="628"/>
      <c r="K32" s="629"/>
      <c r="L32" s="330"/>
    </row>
    <row r="33" spans="1:12" ht="14.4" thickBot="1">
      <c r="A33" s="618" t="s">
        <v>819</v>
      </c>
      <c r="B33" s="619"/>
      <c r="C33" s="619"/>
      <c r="D33" s="619"/>
      <c r="E33" s="619"/>
      <c r="F33" s="619"/>
      <c r="G33" s="619"/>
      <c r="H33" s="619"/>
      <c r="I33" s="619"/>
      <c r="J33" s="619"/>
      <c r="K33" s="620"/>
      <c r="L33" s="325">
        <f>(((1+L7+L10+L9+L11)*(1+L8)*(1+L14))/(1-L21))-1</f>
        <v>0.21655431160823602</v>
      </c>
    </row>
    <row r="34" spans="1:12" ht="14.4" thickBot="1">
      <c r="A34" s="331" t="s">
        <v>820</v>
      </c>
      <c r="B34" s="332"/>
      <c r="C34" s="332"/>
      <c r="D34" s="332"/>
      <c r="E34" s="332"/>
      <c r="F34" s="332"/>
      <c r="G34" s="332"/>
      <c r="H34" s="332"/>
      <c r="I34" s="333"/>
      <c r="J34" s="332"/>
      <c r="K34" s="332"/>
      <c r="L34" s="334"/>
    </row>
    <row r="35" spans="1:12">
      <c r="A35" s="321"/>
      <c r="B35" s="321"/>
      <c r="C35" s="321"/>
      <c r="D35" s="321"/>
      <c r="E35" s="321"/>
      <c r="F35" s="321"/>
      <c r="G35" s="321"/>
      <c r="H35" s="321"/>
      <c r="I35" s="322"/>
      <c r="J35" s="321"/>
      <c r="K35" s="321"/>
      <c r="L35" s="321"/>
    </row>
    <row r="36" spans="1:12">
      <c r="A36" s="321"/>
      <c r="B36" s="321"/>
      <c r="C36" s="321"/>
      <c r="D36" s="321"/>
      <c r="E36" s="321"/>
      <c r="F36" s="321"/>
      <c r="G36" s="321"/>
      <c r="H36" s="321"/>
      <c r="I36" s="322"/>
      <c r="J36" s="321"/>
      <c r="K36" s="321"/>
      <c r="L36" s="321"/>
    </row>
    <row r="39" spans="1:12">
      <c r="D39" s="606" t="s">
        <v>907</v>
      </c>
      <c r="E39" s="606"/>
      <c r="F39" s="606"/>
      <c r="G39" s="606"/>
    </row>
    <row r="40" spans="1:12">
      <c r="D40" s="606" t="s">
        <v>908</v>
      </c>
      <c r="E40" s="606"/>
      <c r="F40" s="606"/>
      <c r="G40" s="606"/>
    </row>
    <row r="41" spans="1:12">
      <c r="D41" s="606" t="s">
        <v>909</v>
      </c>
      <c r="E41" s="606"/>
      <c r="F41" s="606"/>
      <c r="G41" s="606"/>
    </row>
    <row r="48" spans="1:12">
      <c r="D48" s="606" t="s">
        <v>3187</v>
      </c>
      <c r="E48" s="606"/>
      <c r="F48" s="606"/>
      <c r="G48" s="606"/>
    </row>
    <row r="49" spans="4:7">
      <c r="D49" s="606" t="s">
        <v>3188</v>
      </c>
      <c r="E49" s="606"/>
      <c r="F49" s="606"/>
      <c r="G49" s="606"/>
    </row>
    <row r="50" spans="4:7">
      <c r="D50" s="606" t="s">
        <v>3189</v>
      </c>
      <c r="E50" s="606"/>
      <c r="F50" s="606"/>
      <c r="G50" s="606"/>
    </row>
  </sheetData>
  <mergeCells count="33">
    <mergeCell ref="D50:G50"/>
    <mergeCell ref="D39:G39"/>
    <mergeCell ref="D40:G40"/>
    <mergeCell ref="D41:G41"/>
    <mergeCell ref="D48:G48"/>
    <mergeCell ref="D49:G49"/>
    <mergeCell ref="A5:D5"/>
    <mergeCell ref="F4:I4"/>
    <mergeCell ref="L10:L11"/>
    <mergeCell ref="A11:K11"/>
    <mergeCell ref="A1:B2"/>
    <mergeCell ref="C1:I1"/>
    <mergeCell ref="C2:I2"/>
    <mergeCell ref="J2:K2"/>
    <mergeCell ref="A6:K6"/>
    <mergeCell ref="A7:K7"/>
    <mergeCell ref="A8:K8"/>
    <mergeCell ref="A9:K9"/>
    <mergeCell ref="A10:K10"/>
    <mergeCell ref="A3:D3"/>
    <mergeCell ref="A4:D4"/>
    <mergeCell ref="A33:K33"/>
    <mergeCell ref="A12:K12"/>
    <mergeCell ref="A13:K13"/>
    <mergeCell ref="A14:K14"/>
    <mergeCell ref="A15:K15"/>
    <mergeCell ref="A16:K16"/>
    <mergeCell ref="A17:K17"/>
    <mergeCell ref="A18:K18"/>
    <mergeCell ref="A19:K19"/>
    <mergeCell ref="A20:K20"/>
    <mergeCell ref="A21:K21"/>
    <mergeCell ref="A32:K32"/>
  </mergeCells>
  <pageMargins left="0.62992125984251968" right="0.23622047244094491" top="0.39370078740157483" bottom="0.74803149606299213" header="0.31496062992125984" footer="0.31496062992125984"/>
  <pageSetup paperSize="9"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9ACAE-6D4C-401C-8C7F-8CB8B2E19BC9}">
  <dimension ref="A1:G27"/>
  <sheetViews>
    <sheetView topLeftCell="A7" workbookViewId="0">
      <selection activeCell="C16" sqref="C16:F27"/>
    </sheetView>
  </sheetViews>
  <sheetFormatPr defaultRowHeight="13.8"/>
  <cols>
    <col min="3" max="3" width="18" customWidth="1"/>
    <col min="4" max="4" width="18.69921875" customWidth="1"/>
    <col min="5" max="5" width="15.296875" customWidth="1"/>
    <col min="6" max="6" width="9.796875" customWidth="1"/>
    <col min="7" max="7" width="11.19921875" customWidth="1"/>
  </cols>
  <sheetData>
    <row r="1" spans="1:7" ht="30.6" customHeight="1">
      <c r="A1" s="601" t="s">
        <v>790</v>
      </c>
      <c r="B1" s="601"/>
      <c r="C1" s="646" t="s">
        <v>789</v>
      </c>
      <c r="D1" s="647"/>
      <c r="E1" s="648"/>
      <c r="F1" s="307" t="s">
        <v>793</v>
      </c>
      <c r="G1" s="305" t="s">
        <v>792</v>
      </c>
    </row>
    <row r="2" spans="1:7" ht="30.6">
      <c r="A2" s="634"/>
      <c r="B2" s="634"/>
      <c r="C2" s="649" t="s">
        <v>791</v>
      </c>
      <c r="D2" s="650"/>
      <c r="E2" s="651"/>
      <c r="F2" s="343">
        <f>BDI!L33</f>
        <v>0.21655431160823602</v>
      </c>
      <c r="G2" s="344" t="s">
        <v>794</v>
      </c>
    </row>
    <row r="3" spans="1:7">
      <c r="A3" s="598" t="s">
        <v>822</v>
      </c>
      <c r="B3" s="598"/>
      <c r="C3" s="598"/>
      <c r="D3" s="598"/>
      <c r="E3" s="598"/>
      <c r="F3" s="598"/>
      <c r="G3" s="598"/>
    </row>
    <row r="4" spans="1:7">
      <c r="A4" s="652" t="s">
        <v>823</v>
      </c>
      <c r="B4" s="653"/>
      <c r="C4" s="656" t="s">
        <v>8</v>
      </c>
      <c r="D4" s="653"/>
      <c r="E4" s="598" t="s">
        <v>824</v>
      </c>
      <c r="F4" s="598"/>
      <c r="G4" s="598"/>
    </row>
    <row r="5" spans="1:7">
      <c r="A5" s="654"/>
      <c r="B5" s="655"/>
      <c r="C5" s="657"/>
      <c r="D5" s="655"/>
      <c r="E5" s="340" t="s">
        <v>828</v>
      </c>
      <c r="F5" s="644" t="s">
        <v>829</v>
      </c>
      <c r="G5" s="645"/>
    </row>
    <row r="6" spans="1:7">
      <c r="A6" s="642">
        <v>214215</v>
      </c>
      <c r="B6" s="643"/>
      <c r="C6" s="598" t="s">
        <v>830</v>
      </c>
      <c r="D6" s="598"/>
      <c r="E6" s="341"/>
      <c r="F6" s="658">
        <v>6147.15</v>
      </c>
      <c r="G6" s="659"/>
    </row>
    <row r="7" spans="1:7">
      <c r="A7" s="642">
        <v>710205</v>
      </c>
      <c r="B7" s="643"/>
      <c r="C7" s="598" t="s">
        <v>825</v>
      </c>
      <c r="D7" s="598"/>
      <c r="E7" s="341"/>
      <c r="F7" s="658">
        <v>5032.34</v>
      </c>
      <c r="G7" s="659"/>
    </row>
    <row r="8" spans="1:7">
      <c r="A8" s="642">
        <v>715210</v>
      </c>
      <c r="B8" s="643"/>
      <c r="C8" s="644" t="s">
        <v>826</v>
      </c>
      <c r="D8" s="645"/>
      <c r="E8" s="345">
        <v>2832.63</v>
      </c>
      <c r="F8" s="644"/>
      <c r="G8" s="645"/>
    </row>
    <row r="9" spans="1:7">
      <c r="A9" s="642">
        <v>715615</v>
      </c>
      <c r="B9" s="643"/>
      <c r="C9" s="644" t="s">
        <v>827</v>
      </c>
      <c r="D9" s="645"/>
      <c r="E9" s="346">
        <v>2675.33</v>
      </c>
      <c r="F9" s="598"/>
      <c r="G9" s="598"/>
    </row>
    <row r="10" spans="1:7">
      <c r="A10" s="642">
        <v>716610</v>
      </c>
      <c r="B10" s="643"/>
      <c r="C10" s="644" t="s">
        <v>832</v>
      </c>
      <c r="D10" s="645"/>
      <c r="E10" s="347">
        <v>2806.05</v>
      </c>
      <c r="F10" s="598"/>
      <c r="G10" s="598"/>
    </row>
    <row r="11" spans="1:7">
      <c r="A11" s="642">
        <v>717020</v>
      </c>
      <c r="B11" s="643"/>
      <c r="C11" s="644" t="s">
        <v>831</v>
      </c>
      <c r="D11" s="645"/>
      <c r="E11" s="346">
        <v>1385.72</v>
      </c>
      <c r="F11" s="598"/>
      <c r="G11" s="598"/>
    </row>
    <row r="12" spans="1:7">
      <c r="A12" s="598"/>
      <c r="B12" s="598"/>
      <c r="C12" s="644"/>
      <c r="D12" s="645"/>
      <c r="E12" s="316"/>
      <c r="F12" s="598"/>
      <c r="G12" s="598"/>
    </row>
    <row r="16" spans="1:7">
      <c r="C16" s="606" t="s">
        <v>907</v>
      </c>
      <c r="D16" s="606"/>
      <c r="E16" s="606"/>
      <c r="F16" s="606"/>
    </row>
    <row r="17" spans="3:6">
      <c r="C17" s="606" t="s">
        <v>908</v>
      </c>
      <c r="D17" s="606"/>
      <c r="E17" s="606"/>
      <c r="F17" s="606"/>
    </row>
    <row r="18" spans="3:6">
      <c r="C18" s="606" t="s">
        <v>909</v>
      </c>
      <c r="D18" s="606"/>
      <c r="E18" s="606"/>
      <c r="F18" s="606"/>
    </row>
    <row r="25" spans="3:6">
      <c r="C25" s="606" t="s">
        <v>3187</v>
      </c>
      <c r="D25" s="606"/>
      <c r="E25" s="606"/>
      <c r="F25" s="606"/>
    </row>
    <row r="26" spans="3:6">
      <c r="C26" s="606" t="s">
        <v>3188</v>
      </c>
      <c r="D26" s="606"/>
      <c r="E26" s="606"/>
      <c r="F26" s="606"/>
    </row>
    <row r="27" spans="3:6">
      <c r="C27" s="606" t="s">
        <v>3189</v>
      </c>
      <c r="D27" s="606"/>
      <c r="E27" s="606"/>
      <c r="F27" s="606"/>
    </row>
  </sheetData>
  <mergeCells count="35">
    <mergeCell ref="C27:F27"/>
    <mergeCell ref="C16:F16"/>
    <mergeCell ref="C17:F17"/>
    <mergeCell ref="C18:F18"/>
    <mergeCell ref="C25:F25"/>
    <mergeCell ref="C26:F26"/>
    <mergeCell ref="C1:E1"/>
    <mergeCell ref="C2:E2"/>
    <mergeCell ref="A3:G3"/>
    <mergeCell ref="E4:G4"/>
    <mergeCell ref="C7:D7"/>
    <mergeCell ref="A7:B7"/>
    <mergeCell ref="A1:B2"/>
    <mergeCell ref="A4:B5"/>
    <mergeCell ref="C4:D5"/>
    <mergeCell ref="F5:G5"/>
    <mergeCell ref="F6:G6"/>
    <mergeCell ref="F7:G7"/>
    <mergeCell ref="A6:B6"/>
    <mergeCell ref="F8:G8"/>
    <mergeCell ref="C8:D8"/>
    <mergeCell ref="F11:G11"/>
    <mergeCell ref="F12:G12"/>
    <mergeCell ref="C6:D6"/>
    <mergeCell ref="F9:G9"/>
    <mergeCell ref="F10:G10"/>
    <mergeCell ref="A10:B10"/>
    <mergeCell ref="C12:D12"/>
    <mergeCell ref="A8:B8"/>
    <mergeCell ref="A9:B9"/>
    <mergeCell ref="A11:B11"/>
    <mergeCell ref="A12:B12"/>
    <mergeCell ref="C11:D11"/>
    <mergeCell ref="C9:D9"/>
    <mergeCell ref="C10:D10"/>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1C1A6-7CBF-4D57-8CF7-388EFBC6B078}">
  <dimension ref="A1:D59"/>
  <sheetViews>
    <sheetView workbookViewId="0">
      <selection sqref="A1:E59"/>
    </sheetView>
  </sheetViews>
  <sheetFormatPr defaultRowHeight="13.8"/>
  <sheetData>
    <row r="1" spans="1:4">
      <c r="A1" s="664" t="s">
        <v>905</v>
      </c>
      <c r="B1" s="664"/>
      <c r="C1" s="664"/>
      <c r="D1" s="664"/>
    </row>
    <row r="2" spans="1:4">
      <c r="A2" s="664"/>
      <c r="B2" s="664"/>
      <c r="C2" s="664"/>
      <c r="D2" s="664"/>
    </row>
    <row r="3" spans="1:4">
      <c r="A3" s="660" t="s">
        <v>903</v>
      </c>
      <c r="B3" s="662" t="s">
        <v>2</v>
      </c>
      <c r="C3" s="663"/>
      <c r="D3" s="377" t="s">
        <v>904</v>
      </c>
    </row>
    <row r="4" spans="1:4">
      <c r="A4" s="606"/>
      <c r="B4" s="663" t="s">
        <v>906</v>
      </c>
      <c r="C4" s="663"/>
      <c r="D4" s="376">
        <v>0.21659999999999999</v>
      </c>
    </row>
    <row r="5" spans="1:4">
      <c r="A5" s="661"/>
    </row>
    <row r="6" spans="1:4">
      <c r="A6" s="665" t="s">
        <v>834</v>
      </c>
      <c r="B6" s="666"/>
      <c r="C6" s="666"/>
      <c r="D6" s="667"/>
    </row>
    <row r="7" spans="1:4">
      <c r="A7" s="668" t="s">
        <v>835</v>
      </c>
      <c r="B7" s="670" t="s">
        <v>836</v>
      </c>
      <c r="C7" s="672" t="s">
        <v>837</v>
      </c>
      <c r="D7" s="673"/>
    </row>
    <row r="8" spans="1:4" ht="24">
      <c r="A8" s="669"/>
      <c r="B8" s="671"/>
      <c r="C8" s="354" t="s">
        <v>838</v>
      </c>
      <c r="D8" s="354" t="s">
        <v>839</v>
      </c>
    </row>
    <row r="9" spans="1:4">
      <c r="A9" s="665" t="s">
        <v>840</v>
      </c>
      <c r="B9" s="666"/>
      <c r="C9" s="666"/>
      <c r="D9" s="667"/>
    </row>
    <row r="10" spans="1:4">
      <c r="A10" s="355" t="s">
        <v>841</v>
      </c>
      <c r="B10" s="356" t="s">
        <v>842</v>
      </c>
      <c r="C10" s="357">
        <v>0.2</v>
      </c>
      <c r="D10" s="358">
        <v>0.2</v>
      </c>
    </row>
    <row r="11" spans="1:4">
      <c r="A11" s="359" t="s">
        <v>843</v>
      </c>
      <c r="B11" s="360" t="s">
        <v>844</v>
      </c>
      <c r="C11" s="361">
        <v>1.4999999999999999E-2</v>
      </c>
      <c r="D11" s="362">
        <v>1.4999999999999999E-2</v>
      </c>
    </row>
    <row r="12" spans="1:4">
      <c r="A12" s="355" t="s">
        <v>845</v>
      </c>
      <c r="B12" s="356" t="s">
        <v>846</v>
      </c>
      <c r="C12" s="357">
        <v>0.01</v>
      </c>
      <c r="D12" s="358">
        <v>0.01</v>
      </c>
    </row>
    <row r="13" spans="1:4">
      <c r="A13" s="359" t="s">
        <v>847</v>
      </c>
      <c r="B13" s="360" t="s">
        <v>848</v>
      </c>
      <c r="C13" s="361">
        <v>2E-3</v>
      </c>
      <c r="D13" s="362">
        <v>2E-3</v>
      </c>
    </row>
    <row r="14" spans="1:4">
      <c r="A14" s="355" t="s">
        <v>849</v>
      </c>
      <c r="B14" s="356" t="s">
        <v>850</v>
      </c>
      <c r="C14" s="357">
        <v>6.0000000000000001E-3</v>
      </c>
      <c r="D14" s="358">
        <v>6.0000000000000001E-3</v>
      </c>
    </row>
    <row r="15" spans="1:4" ht="24">
      <c r="A15" s="359" t="s">
        <v>851</v>
      </c>
      <c r="B15" s="360" t="s">
        <v>852</v>
      </c>
      <c r="C15" s="361">
        <v>2.5000000000000001E-2</v>
      </c>
      <c r="D15" s="362">
        <v>2.5000000000000001E-2</v>
      </c>
    </row>
    <row r="16" spans="1:4" ht="48">
      <c r="A16" s="355" t="s">
        <v>853</v>
      </c>
      <c r="B16" s="356" t="s">
        <v>854</v>
      </c>
      <c r="C16" s="357">
        <v>0.03</v>
      </c>
      <c r="D16" s="358">
        <v>0.03</v>
      </c>
    </row>
    <row r="17" spans="1:4">
      <c r="A17" s="359" t="s">
        <v>855</v>
      </c>
      <c r="B17" s="360" t="s">
        <v>856</v>
      </c>
      <c r="C17" s="361">
        <v>0.08</v>
      </c>
      <c r="D17" s="362">
        <v>0.08</v>
      </c>
    </row>
    <row r="18" spans="1:4">
      <c r="A18" s="355" t="s">
        <v>857</v>
      </c>
      <c r="B18" s="356" t="s">
        <v>858</v>
      </c>
      <c r="C18" s="357">
        <v>0</v>
      </c>
      <c r="D18" s="358">
        <v>0</v>
      </c>
    </row>
    <row r="19" spans="1:4">
      <c r="A19" s="363" t="s">
        <v>859</v>
      </c>
      <c r="B19" s="363" t="s">
        <v>860</v>
      </c>
      <c r="C19" s="364">
        <v>0.36799999999999999</v>
      </c>
      <c r="D19" s="365">
        <v>0.36799999999999999</v>
      </c>
    </row>
    <row r="20" spans="1:4">
      <c r="A20" s="665" t="s">
        <v>861</v>
      </c>
      <c r="B20" s="666"/>
      <c r="C20" s="666"/>
      <c r="D20" s="667"/>
    </row>
    <row r="21" spans="1:4" ht="36">
      <c r="A21" s="355" t="s">
        <v>862</v>
      </c>
      <c r="B21" s="356" t="s">
        <v>863</v>
      </c>
      <c r="C21" s="357">
        <v>0.17780000000000001</v>
      </c>
      <c r="D21" s="355" t="s">
        <v>864</v>
      </c>
    </row>
    <row r="22" spans="1:4">
      <c r="A22" s="359" t="s">
        <v>865</v>
      </c>
      <c r="B22" s="360" t="s">
        <v>866</v>
      </c>
      <c r="C22" s="361">
        <v>3.6700000000000003E-2</v>
      </c>
      <c r="D22" s="359" t="s">
        <v>864</v>
      </c>
    </row>
    <row r="23" spans="1:4" ht="24">
      <c r="A23" s="355" t="s">
        <v>867</v>
      </c>
      <c r="B23" s="356" t="s">
        <v>868</v>
      </c>
      <c r="C23" s="357">
        <v>8.9999999999999993E-3</v>
      </c>
      <c r="D23" s="358">
        <v>6.8999999999999999E-3</v>
      </c>
    </row>
    <row r="24" spans="1:4">
      <c r="A24" s="359" t="s">
        <v>869</v>
      </c>
      <c r="B24" s="360" t="s">
        <v>870</v>
      </c>
      <c r="C24" s="361">
        <v>0.1085</v>
      </c>
      <c r="D24" s="362">
        <v>8.3299999999999999E-2</v>
      </c>
    </row>
    <row r="25" spans="1:4" ht="24">
      <c r="A25" s="355" t="s">
        <v>871</v>
      </c>
      <c r="B25" s="356" t="s">
        <v>872</v>
      </c>
      <c r="C25" s="357">
        <v>6.9999999999999999E-4</v>
      </c>
      <c r="D25" s="358">
        <v>5.9999999999999995E-4</v>
      </c>
    </row>
    <row r="26" spans="1:4" ht="24">
      <c r="A26" s="359" t="s">
        <v>873</v>
      </c>
      <c r="B26" s="360" t="s">
        <v>874</v>
      </c>
      <c r="C26" s="361">
        <v>7.1999999999999998E-3</v>
      </c>
      <c r="D26" s="362">
        <v>5.5999999999999999E-3</v>
      </c>
    </row>
    <row r="27" spans="1:4" ht="24">
      <c r="A27" s="355" t="s">
        <v>875</v>
      </c>
      <c r="B27" s="356" t="s">
        <v>876</v>
      </c>
      <c r="C27" s="357">
        <v>1.15E-2</v>
      </c>
      <c r="D27" s="355" t="s">
        <v>864</v>
      </c>
    </row>
    <row r="28" spans="1:4" ht="36">
      <c r="A28" s="359" t="s">
        <v>877</v>
      </c>
      <c r="B28" s="360" t="s">
        <v>878</v>
      </c>
      <c r="C28" s="361">
        <v>1.1000000000000001E-3</v>
      </c>
      <c r="D28" s="362">
        <v>8.9999999999999998E-4</v>
      </c>
    </row>
    <row r="29" spans="1:4" ht="24">
      <c r="A29" s="355" t="s">
        <v>879</v>
      </c>
      <c r="B29" s="356" t="s">
        <v>880</v>
      </c>
      <c r="C29" s="357">
        <v>0.1022</v>
      </c>
      <c r="D29" s="358">
        <v>7.85E-2</v>
      </c>
    </row>
    <row r="30" spans="1:4" ht="24">
      <c r="A30" s="359" t="s">
        <v>881</v>
      </c>
      <c r="B30" s="360" t="s">
        <v>882</v>
      </c>
      <c r="C30" s="361">
        <v>2.9999999999999997E-4</v>
      </c>
      <c r="D30" s="362">
        <v>2.9999999999999997E-4</v>
      </c>
    </row>
    <row r="31" spans="1:4">
      <c r="A31" s="366" t="s">
        <v>883</v>
      </c>
      <c r="B31" s="366" t="s">
        <v>860</v>
      </c>
      <c r="C31" s="367">
        <v>0.45500000000000002</v>
      </c>
      <c r="D31" s="368">
        <v>0.17610000000000001</v>
      </c>
    </row>
    <row r="32" spans="1:4">
      <c r="A32" s="665" t="s">
        <v>884</v>
      </c>
      <c r="B32" s="666"/>
      <c r="C32" s="666"/>
      <c r="D32" s="667"/>
    </row>
    <row r="33" spans="1:4" ht="24">
      <c r="A33" s="355" t="s">
        <v>885</v>
      </c>
      <c r="B33" s="356" t="s">
        <v>886</v>
      </c>
      <c r="C33" s="357">
        <v>5.96E-2</v>
      </c>
      <c r="D33" s="358">
        <v>4.58E-2</v>
      </c>
    </row>
    <row r="34" spans="1:4" ht="24">
      <c r="A34" s="359" t="s">
        <v>887</v>
      </c>
      <c r="B34" s="360" t="s">
        <v>888</v>
      </c>
      <c r="C34" s="361">
        <v>1.4E-3</v>
      </c>
      <c r="D34" s="362">
        <v>1.1000000000000001E-3</v>
      </c>
    </row>
    <row r="35" spans="1:4" ht="24">
      <c r="A35" s="355" t="s">
        <v>889</v>
      </c>
      <c r="B35" s="356" t="s">
        <v>890</v>
      </c>
      <c r="C35" s="357">
        <v>3.3399999999999999E-2</v>
      </c>
      <c r="D35" s="358">
        <v>2.5700000000000001E-2</v>
      </c>
    </row>
    <row r="36" spans="1:4" ht="48">
      <c r="A36" s="359" t="s">
        <v>891</v>
      </c>
      <c r="B36" s="360" t="s">
        <v>892</v>
      </c>
      <c r="C36" s="361">
        <v>3.6799999999999999E-2</v>
      </c>
      <c r="D36" s="362">
        <v>2.8299999999999999E-2</v>
      </c>
    </row>
    <row r="37" spans="1:4" ht="24">
      <c r="A37" s="355" t="s">
        <v>893</v>
      </c>
      <c r="B37" s="356" t="s">
        <v>894</v>
      </c>
      <c r="C37" s="357">
        <v>5.0000000000000001E-3</v>
      </c>
      <c r="D37" s="358">
        <v>3.8999999999999998E-3</v>
      </c>
    </row>
    <row r="38" spans="1:4">
      <c r="A38" s="363" t="s">
        <v>895</v>
      </c>
      <c r="B38" s="363" t="s">
        <v>860</v>
      </c>
      <c r="C38" s="364">
        <v>0.13619999999999999</v>
      </c>
      <c r="D38" s="365">
        <v>0.1048</v>
      </c>
    </row>
    <row r="39" spans="1:4">
      <c r="A39" s="665" t="s">
        <v>896</v>
      </c>
      <c r="B39" s="666"/>
      <c r="C39" s="666"/>
      <c r="D39" s="667"/>
    </row>
    <row r="40" spans="1:4" ht="48">
      <c r="A40" s="355" t="s">
        <v>897</v>
      </c>
      <c r="B40" s="356" t="s">
        <v>898</v>
      </c>
      <c r="C40" s="357">
        <v>0.16739999999999999</v>
      </c>
      <c r="D40" s="358">
        <v>6.4799999999999996E-2</v>
      </c>
    </row>
    <row r="41" spans="1:4" ht="132">
      <c r="A41" s="369" t="s">
        <v>899</v>
      </c>
      <c r="B41" s="370" t="s">
        <v>900</v>
      </c>
      <c r="C41" s="371">
        <v>5.3E-3</v>
      </c>
      <c r="D41" s="372">
        <v>4.1000000000000003E-3</v>
      </c>
    </row>
    <row r="42" spans="1:4">
      <c r="A42" s="366" t="s">
        <v>901</v>
      </c>
      <c r="B42" s="366" t="s">
        <v>860</v>
      </c>
      <c r="C42" s="367">
        <v>0.17269999999999999</v>
      </c>
      <c r="D42" s="368">
        <v>6.8900000000000003E-2</v>
      </c>
    </row>
    <row r="43" spans="1:4">
      <c r="A43" s="665" t="s">
        <v>902</v>
      </c>
      <c r="B43" s="667"/>
      <c r="C43" s="373">
        <v>1.1318999999999999</v>
      </c>
      <c r="D43" s="374">
        <v>0.71779999999999999</v>
      </c>
    </row>
    <row r="48" spans="1:4">
      <c r="A48" s="606" t="s">
        <v>907</v>
      </c>
      <c r="B48" s="606"/>
      <c r="C48" s="606"/>
      <c r="D48" s="606"/>
    </row>
    <row r="49" spans="1:4">
      <c r="A49" s="606" t="s">
        <v>908</v>
      </c>
      <c r="B49" s="606"/>
      <c r="C49" s="606"/>
      <c r="D49" s="606"/>
    </row>
    <row r="50" spans="1:4">
      <c r="A50" s="606" t="s">
        <v>909</v>
      </c>
      <c r="B50" s="606"/>
      <c r="C50" s="606"/>
      <c r="D50" s="606"/>
    </row>
    <row r="57" spans="1:4">
      <c r="A57" s="606" t="s">
        <v>3187</v>
      </c>
      <c r="B57" s="606"/>
      <c r="C57" s="606"/>
      <c r="D57" s="606"/>
    </row>
    <row r="58" spans="1:4">
      <c r="A58" s="606" t="s">
        <v>3188</v>
      </c>
      <c r="B58" s="606"/>
      <c r="C58" s="606"/>
      <c r="D58" s="606"/>
    </row>
    <row r="59" spans="1:4">
      <c r="A59" s="606" t="s">
        <v>3189</v>
      </c>
      <c r="B59" s="606"/>
      <c r="C59" s="606"/>
      <c r="D59" s="606"/>
    </row>
  </sheetData>
  <mergeCells count="19">
    <mergeCell ref="A49:D49"/>
    <mergeCell ref="A50:D50"/>
    <mergeCell ref="A57:D57"/>
    <mergeCell ref="A58:D58"/>
    <mergeCell ref="A59:D59"/>
    <mergeCell ref="A3:A5"/>
    <mergeCell ref="B3:C3"/>
    <mergeCell ref="A1:D2"/>
    <mergeCell ref="B4:C4"/>
    <mergeCell ref="A48:D48"/>
    <mergeCell ref="A32:D32"/>
    <mergeCell ref="A39:D39"/>
    <mergeCell ref="A43:B43"/>
    <mergeCell ref="A6:D6"/>
    <mergeCell ref="A7:A8"/>
    <mergeCell ref="B7:B8"/>
    <mergeCell ref="C7:D7"/>
    <mergeCell ref="A9:D9"/>
    <mergeCell ref="A20:D20"/>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93"/>
  <sheetViews>
    <sheetView topLeftCell="A276" zoomScale="120" zoomScaleNormal="120" workbookViewId="0">
      <selection activeCell="D283" sqref="D283:G294"/>
    </sheetView>
  </sheetViews>
  <sheetFormatPr defaultColWidth="9" defaultRowHeight="13.2"/>
  <cols>
    <col min="1" max="1" width="9" style="130" customWidth="1"/>
    <col min="2" max="2" width="13.3984375" style="130" bestFit="1" customWidth="1"/>
    <col min="3" max="3" width="11" style="130" bestFit="1" customWidth="1"/>
    <col min="4" max="4" width="49.69921875" style="130" customWidth="1"/>
    <col min="5" max="5" width="9.09765625" style="130" customWidth="1"/>
    <col min="6" max="6" width="9" style="130" customWidth="1"/>
    <col min="7" max="7" width="11.59765625" style="130" bestFit="1" customWidth="1"/>
    <col min="8" max="8" width="14.796875" style="130" customWidth="1"/>
    <col min="9" max="9" width="8.8984375" style="130" customWidth="1"/>
    <col min="10" max="10" width="9.19921875" style="130" customWidth="1"/>
    <col min="11" max="1025" width="8.5" style="130" customWidth="1"/>
    <col min="1026" max="1026" width="9" style="130" customWidth="1"/>
    <col min="1027" max="16384" width="9" style="130"/>
  </cols>
  <sheetData>
    <row r="1" spans="1:10" s="156" customFormat="1" ht="22.2" customHeight="1">
      <c r="A1" s="675" t="s">
        <v>790</v>
      </c>
      <c r="B1" s="676"/>
      <c r="C1" s="677" t="s">
        <v>789</v>
      </c>
      <c r="D1" s="678"/>
      <c r="E1" s="681" t="s">
        <v>792</v>
      </c>
      <c r="F1" s="682"/>
      <c r="G1" s="319" t="s">
        <v>793</v>
      </c>
      <c r="H1" s="306">
        <f>BDI!L33</f>
        <v>0.21655431160823602</v>
      </c>
      <c r="I1" s="336"/>
      <c r="J1" s="336"/>
    </row>
    <row r="2" spans="1:10" s="156" customFormat="1" ht="24" customHeight="1">
      <c r="A2" s="675"/>
      <c r="B2" s="676"/>
      <c r="C2" s="679" t="s">
        <v>791</v>
      </c>
      <c r="D2" s="680"/>
      <c r="E2" s="683" t="s">
        <v>803</v>
      </c>
      <c r="F2" s="684"/>
      <c r="G2" s="685"/>
      <c r="H2" s="320"/>
      <c r="I2" s="337"/>
      <c r="J2" s="337"/>
    </row>
    <row r="3" spans="1:10" s="156" customFormat="1">
      <c r="A3" s="157"/>
      <c r="B3" s="686" t="s">
        <v>612</v>
      </c>
      <c r="C3" s="686"/>
      <c r="D3" s="686"/>
      <c r="E3" s="686"/>
      <c r="F3" s="686"/>
      <c r="G3" s="686"/>
      <c r="H3" s="686"/>
    </row>
    <row r="4" spans="1:10" s="156" customFormat="1">
      <c r="A4" s="157"/>
      <c r="B4" s="158"/>
      <c r="C4" s="158"/>
      <c r="D4" s="158"/>
      <c r="E4" s="158"/>
      <c r="F4" s="158"/>
      <c r="G4" s="158"/>
      <c r="H4" s="158"/>
    </row>
    <row r="5" spans="1:10" s="156" customFormat="1">
      <c r="A5" s="18" t="s">
        <v>23</v>
      </c>
      <c r="B5" s="159" t="s">
        <v>24</v>
      </c>
      <c r="C5" s="159" t="s">
        <v>25</v>
      </c>
      <c r="D5" s="159" t="s">
        <v>613</v>
      </c>
      <c r="E5" s="159" t="s">
        <v>27</v>
      </c>
      <c r="F5" s="160"/>
      <c r="G5" s="161"/>
      <c r="H5" s="161"/>
    </row>
    <row r="6" spans="1:10" s="156" customFormat="1">
      <c r="A6" s="157"/>
      <c r="B6" s="162" t="s">
        <v>6</v>
      </c>
      <c r="C6" s="162" t="s">
        <v>614</v>
      </c>
      <c r="D6" s="162" t="s">
        <v>8</v>
      </c>
      <c r="E6" s="162" t="s">
        <v>615</v>
      </c>
      <c r="F6" s="162" t="s">
        <v>616</v>
      </c>
      <c r="G6" s="162" t="s">
        <v>617</v>
      </c>
      <c r="H6" s="162" t="s">
        <v>604</v>
      </c>
    </row>
    <row r="7" spans="1:10" s="156" customFormat="1" ht="26.4">
      <c r="A7" s="157"/>
      <c r="B7" s="163">
        <v>88262</v>
      </c>
      <c r="C7" s="164" t="s">
        <v>18</v>
      </c>
      <c r="D7" s="165" t="s">
        <v>618</v>
      </c>
      <c r="E7" s="166" t="s">
        <v>619</v>
      </c>
      <c r="F7" s="167">
        <v>1</v>
      </c>
      <c r="G7" s="168">
        <v>19.739999999999998</v>
      </c>
      <c r="H7" s="168">
        <f>F7*G7</f>
        <v>19.739999999999998</v>
      </c>
    </row>
    <row r="8" spans="1:10" s="156" customFormat="1">
      <c r="A8" s="157"/>
      <c r="B8" s="163">
        <v>88316</v>
      </c>
      <c r="C8" s="164" t="s">
        <v>18</v>
      </c>
      <c r="D8" s="165" t="s">
        <v>620</v>
      </c>
      <c r="E8" s="166" t="s">
        <v>619</v>
      </c>
      <c r="F8" s="167">
        <v>2</v>
      </c>
      <c r="G8" s="168">
        <v>16.02</v>
      </c>
      <c r="H8" s="168">
        <f t="shared" ref="H8:H13" si="0">F8*G8</f>
        <v>32.04</v>
      </c>
    </row>
    <row r="9" spans="1:10" s="156" customFormat="1">
      <c r="A9" s="157"/>
      <c r="B9" s="163" t="s">
        <v>621</v>
      </c>
      <c r="C9" s="164" t="s">
        <v>18</v>
      </c>
      <c r="D9" s="165" t="s">
        <v>622</v>
      </c>
      <c r="E9" s="166" t="s">
        <v>623</v>
      </c>
      <c r="F9" s="167">
        <v>0.15</v>
      </c>
      <c r="G9" s="168">
        <v>26.28</v>
      </c>
      <c r="H9" s="168">
        <f t="shared" si="0"/>
        <v>3.9420000000000002</v>
      </c>
    </row>
    <row r="10" spans="1:10" s="156" customFormat="1" ht="39.6">
      <c r="A10" s="157"/>
      <c r="B10" s="163" t="s">
        <v>624</v>
      </c>
      <c r="C10" s="164" t="s">
        <v>18</v>
      </c>
      <c r="D10" s="165" t="s">
        <v>625</v>
      </c>
      <c r="E10" s="166" t="s">
        <v>112</v>
      </c>
      <c r="F10" s="167">
        <v>1</v>
      </c>
      <c r="G10" s="168">
        <v>6.8</v>
      </c>
      <c r="H10" s="168">
        <f t="shared" si="0"/>
        <v>6.8</v>
      </c>
    </row>
    <row r="11" spans="1:10" s="156" customFormat="1" ht="39.6">
      <c r="A11" s="157"/>
      <c r="B11" s="163" t="s">
        <v>626</v>
      </c>
      <c r="C11" s="164" t="s">
        <v>18</v>
      </c>
      <c r="D11" s="165" t="s">
        <v>627</v>
      </c>
      <c r="E11" s="166" t="s">
        <v>27</v>
      </c>
      <c r="F11" s="167">
        <v>1</v>
      </c>
      <c r="G11" s="168">
        <v>445</v>
      </c>
      <c r="H11" s="168">
        <f>F11*G11</f>
        <v>445</v>
      </c>
    </row>
    <row r="12" spans="1:10" s="156" customFormat="1" ht="26.4">
      <c r="A12" s="157"/>
      <c r="B12" s="169" t="s">
        <v>628</v>
      </c>
      <c r="C12" s="170" t="s">
        <v>18</v>
      </c>
      <c r="D12" s="171" t="s">
        <v>629</v>
      </c>
      <c r="E12" s="172" t="s">
        <v>112</v>
      </c>
      <c r="F12" s="173">
        <v>4</v>
      </c>
      <c r="G12" s="174">
        <v>9.9499999999999993</v>
      </c>
      <c r="H12" s="168">
        <f t="shared" si="0"/>
        <v>39.799999999999997</v>
      </c>
    </row>
    <row r="13" spans="1:10" s="156" customFormat="1" ht="39.6">
      <c r="A13" s="157"/>
      <c r="B13" s="169"/>
      <c r="C13" s="170"/>
      <c r="D13" s="165" t="s">
        <v>630</v>
      </c>
      <c r="E13" s="172" t="s">
        <v>58</v>
      </c>
      <c r="F13" s="173">
        <v>0.01</v>
      </c>
      <c r="G13" s="174">
        <v>403.69</v>
      </c>
      <c r="H13" s="168">
        <f t="shared" si="0"/>
        <v>4.0369000000000002</v>
      </c>
    </row>
    <row r="14" spans="1:10" s="156" customFormat="1">
      <c r="A14" s="157"/>
      <c r="B14" s="686" t="s">
        <v>631</v>
      </c>
      <c r="C14" s="686"/>
      <c r="D14" s="686"/>
      <c r="E14" s="686"/>
      <c r="F14" s="686"/>
      <c r="G14" s="686"/>
      <c r="H14" s="175">
        <f>SUM(H7:H13)</f>
        <v>551.35889999999995</v>
      </c>
    </row>
    <row r="15" spans="1:10" s="156" customFormat="1">
      <c r="A15" s="157"/>
      <c r="B15" s="130"/>
      <c r="C15" s="130"/>
      <c r="D15" s="130"/>
      <c r="E15" s="130"/>
      <c r="F15" s="130"/>
      <c r="G15" s="130"/>
      <c r="H15" s="130"/>
    </row>
    <row r="16" spans="1:10" s="156" customFormat="1">
      <c r="A16" s="157" t="s">
        <v>28</v>
      </c>
      <c r="B16" s="159" t="s">
        <v>24</v>
      </c>
      <c r="C16" s="159" t="s">
        <v>29</v>
      </c>
      <c r="D16" s="159" t="s">
        <v>30</v>
      </c>
      <c r="E16" s="159" t="s">
        <v>27</v>
      </c>
      <c r="F16" s="160"/>
      <c r="G16" s="161"/>
      <c r="H16" s="161"/>
    </row>
    <row r="17" spans="1:10" s="156" customFormat="1">
      <c r="A17" s="157"/>
      <c r="B17" s="162" t="s">
        <v>6</v>
      </c>
      <c r="C17" s="162" t="s">
        <v>614</v>
      </c>
      <c r="D17" s="162" t="s">
        <v>8</v>
      </c>
      <c r="E17" s="162" t="s">
        <v>615</v>
      </c>
      <c r="F17" s="162" t="s">
        <v>616</v>
      </c>
      <c r="G17" s="162" t="s">
        <v>617</v>
      </c>
      <c r="H17" s="162" t="s">
        <v>604</v>
      </c>
    </row>
    <row r="18" spans="1:10" s="156" customFormat="1">
      <c r="A18" s="157"/>
      <c r="B18" s="163" t="s">
        <v>632</v>
      </c>
      <c r="C18" s="164"/>
      <c r="D18" s="165" t="s">
        <v>633</v>
      </c>
      <c r="E18" s="176" t="s">
        <v>31</v>
      </c>
      <c r="F18" s="177">
        <v>1</v>
      </c>
      <c r="G18" s="178">
        <v>320</v>
      </c>
      <c r="H18" s="179">
        <f>F18*G18</f>
        <v>320</v>
      </c>
    </row>
    <row r="19" spans="1:10" s="156" customFormat="1" ht="26.4">
      <c r="A19" s="157"/>
      <c r="B19" s="163" t="s">
        <v>632</v>
      </c>
      <c r="C19" s="164"/>
      <c r="D19" s="165" t="s">
        <v>634</v>
      </c>
      <c r="E19" s="176" t="s">
        <v>58</v>
      </c>
      <c r="F19" s="177">
        <v>8</v>
      </c>
      <c r="G19" s="178">
        <v>10</v>
      </c>
      <c r="H19" s="178">
        <f>F19*G19</f>
        <v>80</v>
      </c>
    </row>
    <row r="20" spans="1:10" s="156" customFormat="1">
      <c r="A20" s="157"/>
      <c r="B20" s="686" t="s">
        <v>631</v>
      </c>
      <c r="C20" s="686"/>
      <c r="D20" s="686"/>
      <c r="E20" s="686"/>
      <c r="F20" s="686"/>
      <c r="G20" s="686"/>
      <c r="H20" s="175">
        <f>SUM(H18:H19)</f>
        <v>400</v>
      </c>
    </row>
    <row r="21" spans="1:10" s="156" customFormat="1">
      <c r="A21" s="157"/>
      <c r="B21" s="130"/>
      <c r="C21" s="130"/>
      <c r="D21" s="180"/>
      <c r="E21" s="130"/>
      <c r="F21" s="130"/>
      <c r="G21" s="181"/>
      <c r="H21" s="181"/>
    </row>
    <row r="22" spans="1:10" s="156" customFormat="1">
      <c r="A22" s="157" t="s">
        <v>65</v>
      </c>
      <c r="B22" s="159" t="s">
        <v>24</v>
      </c>
      <c r="C22" s="159" t="s">
        <v>66</v>
      </c>
      <c r="D22" s="159" t="s">
        <v>635</v>
      </c>
      <c r="E22" s="159" t="s">
        <v>27</v>
      </c>
      <c r="F22" s="160"/>
      <c r="G22" s="161"/>
      <c r="H22" s="161"/>
    </row>
    <row r="23" spans="1:10" s="156" customFormat="1">
      <c r="A23" s="157"/>
      <c r="B23" s="162" t="s">
        <v>6</v>
      </c>
      <c r="C23" s="162" t="s">
        <v>614</v>
      </c>
      <c r="D23" s="162" t="s">
        <v>8</v>
      </c>
      <c r="E23" s="162" t="s">
        <v>615</v>
      </c>
      <c r="F23" s="162" t="s">
        <v>616</v>
      </c>
      <c r="G23" s="162" t="s">
        <v>617</v>
      </c>
      <c r="H23" s="162" t="s">
        <v>604</v>
      </c>
    </row>
    <row r="24" spans="1:10" s="156" customFormat="1">
      <c r="A24" s="157"/>
      <c r="B24" s="165">
        <v>88316</v>
      </c>
      <c r="C24" s="164" t="s">
        <v>18</v>
      </c>
      <c r="D24" s="165" t="s">
        <v>620</v>
      </c>
      <c r="E24" s="182" t="s">
        <v>619</v>
      </c>
      <c r="F24" s="165">
        <v>13</v>
      </c>
      <c r="G24" s="183">
        <v>16.02</v>
      </c>
      <c r="H24" s="179">
        <f>F24*G24</f>
        <v>208.26</v>
      </c>
    </row>
    <row r="25" spans="1:10" s="156" customFormat="1">
      <c r="A25" s="157"/>
      <c r="B25" s="165">
        <v>88309</v>
      </c>
      <c r="C25" s="164" t="s">
        <v>18</v>
      </c>
      <c r="D25" s="165" t="s">
        <v>636</v>
      </c>
      <c r="E25" s="182" t="s">
        <v>619</v>
      </c>
      <c r="F25" s="165">
        <v>1.3</v>
      </c>
      <c r="G25" s="183">
        <v>19.98</v>
      </c>
      <c r="H25" s="179">
        <f>F25*G25</f>
        <v>25.974</v>
      </c>
    </row>
    <row r="26" spans="1:10" s="156" customFormat="1">
      <c r="A26" s="157"/>
      <c r="B26" s="686" t="s">
        <v>631</v>
      </c>
      <c r="C26" s="686"/>
      <c r="D26" s="686"/>
      <c r="E26" s="686"/>
      <c r="F26" s="686"/>
      <c r="G26" s="686"/>
      <c r="H26" s="175">
        <f>SUM(H24:H25)</f>
        <v>234.23399999999998</v>
      </c>
    </row>
    <row r="27" spans="1:10" s="156" customFormat="1">
      <c r="A27" s="157"/>
      <c r="B27" s="184"/>
      <c r="C27" s="184"/>
      <c r="D27" s="184"/>
      <c r="E27" s="184"/>
      <c r="F27" s="184"/>
      <c r="G27" s="184"/>
      <c r="H27" s="184"/>
    </row>
    <row r="28" spans="1:10" s="156" customFormat="1" ht="52.8">
      <c r="A28" s="157" t="s">
        <v>121</v>
      </c>
      <c r="B28" s="159" t="s">
        <v>24</v>
      </c>
      <c r="C28" s="159" t="s">
        <v>124</v>
      </c>
      <c r="D28" s="185" t="s">
        <v>637</v>
      </c>
      <c r="E28" s="186" t="s">
        <v>27</v>
      </c>
      <c r="F28" s="187">
        <v>1</v>
      </c>
      <c r="G28" s="188"/>
      <c r="H28" s="188"/>
    </row>
    <row r="29" spans="1:10" s="156" customFormat="1">
      <c r="A29" s="157"/>
      <c r="B29" s="162" t="s">
        <v>6</v>
      </c>
      <c r="C29" s="162" t="s">
        <v>614</v>
      </c>
      <c r="D29" s="162" t="s">
        <v>8</v>
      </c>
      <c r="E29" s="162" t="s">
        <v>615</v>
      </c>
      <c r="F29" s="162" t="s">
        <v>616</v>
      </c>
      <c r="G29" s="162" t="s">
        <v>617</v>
      </c>
      <c r="H29" s="162" t="s">
        <v>604</v>
      </c>
    </row>
    <row r="30" spans="1:10" s="156" customFormat="1">
      <c r="A30" s="157"/>
      <c r="B30" s="164">
        <v>88315</v>
      </c>
      <c r="C30" s="164" t="s">
        <v>18</v>
      </c>
      <c r="D30" s="189" t="s">
        <v>638</v>
      </c>
      <c r="E30" s="166" t="s">
        <v>20</v>
      </c>
      <c r="F30" s="176">
        <v>0.3</v>
      </c>
      <c r="G30" s="190">
        <v>19.86</v>
      </c>
      <c r="H30" s="190">
        <f>G30*F30</f>
        <v>5.9579999999999993</v>
      </c>
    </row>
    <row r="31" spans="1:10" s="156" customFormat="1" ht="26.4">
      <c r="A31" s="157"/>
      <c r="B31" s="164">
        <v>88251</v>
      </c>
      <c r="C31" s="164" t="s">
        <v>18</v>
      </c>
      <c r="D31" s="189" t="s">
        <v>639</v>
      </c>
      <c r="E31" s="166" t="s">
        <v>20</v>
      </c>
      <c r="F31" s="176">
        <v>0.3</v>
      </c>
      <c r="G31" s="190">
        <v>16.940000000000001</v>
      </c>
      <c r="H31" s="190">
        <f>G31*F31</f>
        <v>5.0819999999999999</v>
      </c>
    </row>
    <row r="32" spans="1:10" s="156" customFormat="1" ht="26.4">
      <c r="A32" s="157"/>
      <c r="B32" s="164" t="s">
        <v>632</v>
      </c>
      <c r="C32" s="164"/>
      <c r="D32" s="189" t="s">
        <v>640</v>
      </c>
      <c r="E32" s="191" t="s">
        <v>112</v>
      </c>
      <c r="F32" s="192">
        <v>1</v>
      </c>
      <c r="G32" s="190">
        <v>66.849999999999994</v>
      </c>
      <c r="H32" s="190">
        <f>G32*F32</f>
        <v>66.849999999999994</v>
      </c>
      <c r="J32" s="156">
        <v>361.17</v>
      </c>
    </row>
    <row r="33" spans="1:8" s="156" customFormat="1" ht="26.4">
      <c r="A33" s="157"/>
      <c r="B33" s="193"/>
      <c r="C33" s="193"/>
      <c r="D33" s="189" t="s">
        <v>641</v>
      </c>
      <c r="E33" s="164"/>
      <c r="F33" s="194"/>
      <c r="G33" s="195"/>
      <c r="H33" s="194"/>
    </row>
    <row r="34" spans="1:8" s="156" customFormat="1">
      <c r="A34" s="157"/>
      <c r="B34" s="193"/>
      <c r="C34" s="193"/>
      <c r="D34" s="189" t="s">
        <v>642</v>
      </c>
      <c r="E34" s="164"/>
      <c r="F34" s="194"/>
      <c r="G34" s="195"/>
      <c r="H34" s="194"/>
    </row>
    <row r="35" spans="1:8" s="156" customFormat="1">
      <c r="A35" s="157"/>
      <c r="B35" s="193"/>
      <c r="C35" s="193"/>
      <c r="D35" s="58" t="s">
        <v>604</v>
      </c>
      <c r="E35" s="196"/>
      <c r="F35" s="196"/>
      <c r="G35" s="196"/>
      <c r="H35" s="197">
        <f>H32+H31+H30</f>
        <v>77.889999999999986</v>
      </c>
    </row>
    <row r="36" spans="1:8" s="156" customFormat="1">
      <c r="A36" s="157"/>
      <c r="B36" s="130"/>
      <c r="C36" s="130"/>
      <c r="D36" s="130" t="s">
        <v>643</v>
      </c>
      <c r="E36" s="130"/>
      <c r="F36" s="130"/>
      <c r="G36" s="130"/>
      <c r="H36" s="130"/>
    </row>
    <row r="37" spans="1:8" s="156" customFormat="1">
      <c r="A37" s="157"/>
      <c r="B37" s="130"/>
      <c r="C37" s="130"/>
      <c r="D37" s="130"/>
      <c r="E37" s="130"/>
      <c r="F37" s="130"/>
      <c r="G37" s="130"/>
      <c r="H37" s="130"/>
    </row>
    <row r="38" spans="1:8" s="156" customFormat="1" ht="26.4">
      <c r="A38" s="198"/>
      <c r="B38" s="159" t="s">
        <v>24</v>
      </c>
      <c r="C38" s="159" t="s">
        <v>153</v>
      </c>
      <c r="D38" s="199" t="s">
        <v>644</v>
      </c>
      <c r="E38" s="200" t="s">
        <v>645</v>
      </c>
      <c r="F38" s="159"/>
      <c r="G38" s="159"/>
      <c r="H38" s="159"/>
    </row>
    <row r="39" spans="1:8" s="156" customFormat="1" ht="26.4">
      <c r="A39" s="157"/>
      <c r="B39" s="162" t="s">
        <v>6</v>
      </c>
      <c r="C39" s="162" t="s">
        <v>614</v>
      </c>
      <c r="D39" s="201" t="s">
        <v>8</v>
      </c>
      <c r="E39" s="202" t="s">
        <v>615</v>
      </c>
      <c r="F39" s="203" t="s">
        <v>616</v>
      </c>
      <c r="G39" s="204" t="s">
        <v>646</v>
      </c>
      <c r="H39" s="204" t="s">
        <v>604</v>
      </c>
    </row>
    <row r="40" spans="1:8" s="156" customFormat="1">
      <c r="A40" s="157"/>
      <c r="B40" s="164" t="s">
        <v>632</v>
      </c>
      <c r="C40" s="164"/>
      <c r="D40" s="196" t="s">
        <v>647</v>
      </c>
      <c r="E40" s="191" t="s">
        <v>112</v>
      </c>
      <c r="F40" s="205">
        <v>18</v>
      </c>
      <c r="G40" s="206">
        <v>31.25</v>
      </c>
      <c r="H40" s="206">
        <f t="shared" ref="H40:H48" si="1">F40*G40</f>
        <v>562.5</v>
      </c>
    </row>
    <row r="41" spans="1:8" s="156" customFormat="1">
      <c r="A41" s="157"/>
      <c r="B41" s="164" t="s">
        <v>632</v>
      </c>
      <c r="C41" s="164"/>
      <c r="D41" s="196" t="s">
        <v>648</v>
      </c>
      <c r="E41" s="191" t="s">
        <v>27</v>
      </c>
      <c r="F41" s="205">
        <v>10.4</v>
      </c>
      <c r="G41" s="206">
        <v>181.35</v>
      </c>
      <c r="H41" s="206">
        <f t="shared" si="1"/>
        <v>1886.04</v>
      </c>
    </row>
    <row r="42" spans="1:8" s="156" customFormat="1">
      <c r="A42" s="157"/>
      <c r="B42" s="164" t="s">
        <v>632</v>
      </c>
      <c r="C42" s="164"/>
      <c r="D42" s="196" t="s">
        <v>649</v>
      </c>
      <c r="E42" s="191" t="s">
        <v>112</v>
      </c>
      <c r="F42" s="205">
        <v>7</v>
      </c>
      <c r="G42" s="206">
        <v>28</v>
      </c>
      <c r="H42" s="206">
        <f t="shared" si="1"/>
        <v>196</v>
      </c>
    </row>
    <row r="43" spans="1:8" s="156" customFormat="1">
      <c r="A43" s="157"/>
      <c r="B43" s="164" t="s">
        <v>632</v>
      </c>
      <c r="C43" s="164"/>
      <c r="D43" s="196" t="s">
        <v>650</v>
      </c>
      <c r="E43" s="191" t="s">
        <v>31</v>
      </c>
      <c r="F43" s="205">
        <v>2</v>
      </c>
      <c r="G43" s="206">
        <v>37</v>
      </c>
      <c r="H43" s="206">
        <f t="shared" si="1"/>
        <v>74</v>
      </c>
    </row>
    <row r="44" spans="1:8" s="156" customFormat="1">
      <c r="A44" s="157"/>
      <c r="B44" s="164" t="s">
        <v>632</v>
      </c>
      <c r="C44" s="164"/>
      <c r="D44" s="196" t="s">
        <v>651</v>
      </c>
      <c r="E44" s="191" t="s">
        <v>112</v>
      </c>
      <c r="F44" s="205">
        <v>1</v>
      </c>
      <c r="G44" s="206">
        <v>181.89</v>
      </c>
      <c r="H44" s="206">
        <f t="shared" si="1"/>
        <v>181.89</v>
      </c>
    </row>
    <row r="45" spans="1:8" s="156" customFormat="1">
      <c r="A45" s="157"/>
      <c r="B45" s="164" t="s">
        <v>632</v>
      </c>
      <c r="C45" s="164"/>
      <c r="D45" s="196" t="s">
        <v>652</v>
      </c>
      <c r="E45" s="191" t="s">
        <v>112</v>
      </c>
      <c r="F45" s="205">
        <v>8</v>
      </c>
      <c r="G45" s="206">
        <v>612.27</v>
      </c>
      <c r="H45" s="206">
        <f t="shared" si="1"/>
        <v>4898.16</v>
      </c>
    </row>
    <row r="46" spans="1:8" s="156" customFormat="1">
      <c r="A46" s="157"/>
      <c r="B46" s="164" t="s">
        <v>632</v>
      </c>
      <c r="C46" s="164"/>
      <c r="D46" s="196" t="s">
        <v>653</v>
      </c>
      <c r="E46" s="191" t="s">
        <v>31</v>
      </c>
      <c r="F46" s="205">
        <v>1</v>
      </c>
      <c r="G46" s="206">
        <v>78</v>
      </c>
      <c r="H46" s="206">
        <f t="shared" si="1"/>
        <v>78</v>
      </c>
    </row>
    <row r="47" spans="1:8" s="156" customFormat="1">
      <c r="A47" s="157"/>
      <c r="B47" s="164" t="s">
        <v>632</v>
      </c>
      <c r="C47" s="164"/>
      <c r="D47" s="196" t="s">
        <v>654</v>
      </c>
      <c r="E47" s="191" t="s">
        <v>89</v>
      </c>
      <c r="F47" s="205">
        <v>2</v>
      </c>
      <c r="G47" s="206">
        <v>19.649999999999999</v>
      </c>
      <c r="H47" s="206">
        <f t="shared" si="1"/>
        <v>39.299999999999997</v>
      </c>
    </row>
    <row r="48" spans="1:8" s="156" customFormat="1" ht="39.6">
      <c r="A48" s="157"/>
      <c r="B48" s="207">
        <v>2433</v>
      </c>
      <c r="C48" s="164"/>
      <c r="D48" s="189" t="s">
        <v>655</v>
      </c>
      <c r="E48" s="191" t="s">
        <v>645</v>
      </c>
      <c r="F48" s="205">
        <v>4</v>
      </c>
      <c r="G48" s="206">
        <v>7.91</v>
      </c>
      <c r="H48" s="206">
        <f t="shared" si="1"/>
        <v>31.64</v>
      </c>
    </row>
    <row r="49" spans="1:18" s="156" customFormat="1">
      <c r="A49" s="157"/>
      <c r="B49" s="207"/>
      <c r="C49" s="164"/>
      <c r="D49" s="58" t="s">
        <v>656</v>
      </c>
      <c r="E49" s="196"/>
      <c r="F49" s="205"/>
      <c r="G49" s="206"/>
      <c r="H49" s="208">
        <f>SUM(H40:H48,2)</f>
        <v>7949.5300000000007</v>
      </c>
    </row>
    <row r="50" spans="1:18" s="156" customFormat="1">
      <c r="A50" s="157"/>
      <c r="B50" s="209">
        <v>88315</v>
      </c>
      <c r="C50" s="164" t="s">
        <v>18</v>
      </c>
      <c r="D50" s="189" t="s">
        <v>638</v>
      </c>
      <c r="E50" s="191" t="s">
        <v>20</v>
      </c>
      <c r="F50" s="205">
        <v>8</v>
      </c>
      <c r="G50" s="206">
        <v>19.86</v>
      </c>
      <c r="H50" s="206">
        <f>F50*G50</f>
        <v>158.88</v>
      </c>
    </row>
    <row r="51" spans="1:18" s="156" customFormat="1" ht="26.4">
      <c r="A51" s="157"/>
      <c r="B51" s="209">
        <v>88251</v>
      </c>
      <c r="C51" s="164" t="s">
        <v>18</v>
      </c>
      <c r="D51" s="189" t="s">
        <v>639</v>
      </c>
      <c r="E51" s="191" t="s">
        <v>20</v>
      </c>
      <c r="F51" s="205">
        <v>8</v>
      </c>
      <c r="G51" s="206">
        <v>16.940000000000001</v>
      </c>
      <c r="H51" s="206">
        <f>F51*G51</f>
        <v>135.52000000000001</v>
      </c>
    </row>
    <row r="52" spans="1:18" s="156" customFormat="1">
      <c r="A52" s="157"/>
      <c r="B52" s="209">
        <v>88309</v>
      </c>
      <c r="C52" s="164" t="s">
        <v>18</v>
      </c>
      <c r="D52" s="164" t="s">
        <v>636</v>
      </c>
      <c r="E52" s="191" t="s">
        <v>20</v>
      </c>
      <c r="F52" s="205">
        <v>8</v>
      </c>
      <c r="G52" s="206">
        <v>19.98</v>
      </c>
      <c r="H52" s="206">
        <f>F52*G52</f>
        <v>159.84</v>
      </c>
    </row>
    <row r="53" spans="1:18" s="156" customFormat="1">
      <c r="A53" s="157"/>
      <c r="B53" s="209">
        <v>88316</v>
      </c>
      <c r="C53" s="164" t="s">
        <v>18</v>
      </c>
      <c r="D53" s="164" t="s">
        <v>620</v>
      </c>
      <c r="E53" s="191" t="s">
        <v>20</v>
      </c>
      <c r="F53" s="205">
        <v>8</v>
      </c>
      <c r="G53" s="206">
        <v>16.02</v>
      </c>
      <c r="H53" s="206">
        <f>F53*G53</f>
        <v>128.16</v>
      </c>
    </row>
    <row r="54" spans="1:18" s="156" customFormat="1">
      <c r="A54" s="157"/>
      <c r="B54" s="207"/>
      <c r="C54" s="164"/>
      <c r="D54" s="58" t="s">
        <v>656</v>
      </c>
      <c r="E54" s="196"/>
      <c r="F54" s="205"/>
      <c r="G54" s="206"/>
      <c r="H54" s="208">
        <f>SUM(H50:H53)</f>
        <v>582.4</v>
      </c>
    </row>
    <row r="55" spans="1:18" s="156" customFormat="1">
      <c r="A55" s="157"/>
      <c r="B55" s="207"/>
      <c r="C55" s="164"/>
      <c r="D55" s="58" t="s">
        <v>657</v>
      </c>
      <c r="E55" s="196"/>
      <c r="F55" s="205"/>
      <c r="G55" s="206"/>
      <c r="H55" s="208"/>
    </row>
    <row r="56" spans="1:18" s="156" customFormat="1">
      <c r="A56" s="157"/>
      <c r="B56" s="207"/>
      <c r="C56" s="164"/>
      <c r="D56" s="210" t="s">
        <v>604</v>
      </c>
      <c r="E56" s="211"/>
      <c r="F56" s="211"/>
      <c r="G56" s="212"/>
      <c r="H56" s="213">
        <f>SUM(H49+H54)</f>
        <v>8531.93</v>
      </c>
      <c r="J56" s="156">
        <f>4*2.6</f>
        <v>10.4</v>
      </c>
    </row>
    <row r="57" spans="1:18" s="156" customFormat="1">
      <c r="A57" s="157"/>
      <c r="B57" s="207"/>
      <c r="C57" s="209"/>
      <c r="D57" s="58" t="s">
        <v>658</v>
      </c>
      <c r="E57" s="214"/>
      <c r="F57" s="214"/>
      <c r="G57" s="214"/>
      <c r="H57" s="208">
        <v>820.38</v>
      </c>
      <c r="J57" s="215">
        <f>H56/J56</f>
        <v>820.37788461538457</v>
      </c>
    </row>
    <row r="58" spans="1:18" s="156" customFormat="1">
      <c r="A58" s="157"/>
      <c r="B58" s="216"/>
      <c r="C58" s="130"/>
      <c r="D58" s="54"/>
      <c r="E58" s="216"/>
      <c r="F58" s="216"/>
      <c r="G58" s="217"/>
      <c r="H58" s="218"/>
    </row>
    <row r="59" spans="1:18" s="156" customFormat="1" ht="39.6">
      <c r="A59" s="157"/>
      <c r="B59" s="159" t="s">
        <v>24</v>
      </c>
      <c r="C59" s="159" t="s">
        <v>217</v>
      </c>
      <c r="D59" s="199" t="s">
        <v>218</v>
      </c>
      <c r="E59" s="200" t="s">
        <v>645</v>
      </c>
      <c r="F59" s="159"/>
      <c r="G59" s="159"/>
      <c r="H59" s="159"/>
    </row>
    <row r="60" spans="1:18" s="156" customFormat="1" ht="26.4">
      <c r="A60" s="157"/>
      <c r="B60" s="162" t="s">
        <v>6</v>
      </c>
      <c r="C60" s="162" t="s">
        <v>614</v>
      </c>
      <c r="D60" s="201" t="s">
        <v>8</v>
      </c>
      <c r="E60" s="202" t="s">
        <v>615</v>
      </c>
      <c r="F60" s="203" t="s">
        <v>616</v>
      </c>
      <c r="G60" s="204" t="s">
        <v>646</v>
      </c>
      <c r="H60" s="204" t="s">
        <v>604</v>
      </c>
    </row>
    <row r="61" spans="1:18" s="156" customFormat="1">
      <c r="A61" s="157"/>
      <c r="B61" s="219" t="s">
        <v>659</v>
      </c>
      <c r="C61" s="164" t="s">
        <v>18</v>
      </c>
      <c r="D61" s="189" t="s">
        <v>660</v>
      </c>
      <c r="E61" s="191" t="s">
        <v>20</v>
      </c>
      <c r="F61" s="194">
        <v>3.5</v>
      </c>
      <c r="G61" s="220">
        <v>20.71</v>
      </c>
      <c r="H61" s="179">
        <f>F61*G61</f>
        <v>72.484999999999999</v>
      </c>
      <c r="I61" s="194"/>
    </row>
    <row r="62" spans="1:18" s="156" customFormat="1">
      <c r="A62" s="157"/>
      <c r="B62" s="219" t="s">
        <v>661</v>
      </c>
      <c r="C62" s="164" t="s">
        <v>18</v>
      </c>
      <c r="D62" s="221" t="s">
        <v>662</v>
      </c>
      <c r="E62" s="191" t="s">
        <v>20</v>
      </c>
      <c r="F62" s="194">
        <v>1.2</v>
      </c>
      <c r="G62" s="220">
        <v>17.23</v>
      </c>
      <c r="H62" s="179">
        <f>F62*G62</f>
        <v>20.675999999999998</v>
      </c>
      <c r="I62" s="194"/>
      <c r="L62" s="130"/>
      <c r="M62" s="130"/>
      <c r="N62" s="130"/>
      <c r="O62" s="130"/>
      <c r="P62" s="130"/>
      <c r="Q62" s="130"/>
      <c r="R62" s="130"/>
    </row>
    <row r="63" spans="1:18" s="156" customFormat="1">
      <c r="A63" s="157"/>
      <c r="B63" s="219" t="s">
        <v>663</v>
      </c>
      <c r="C63" s="164" t="s">
        <v>18</v>
      </c>
      <c r="D63" s="164" t="s">
        <v>636</v>
      </c>
      <c r="E63" s="191" t="s">
        <v>20</v>
      </c>
      <c r="F63" s="195">
        <v>0.8</v>
      </c>
      <c r="G63" s="220">
        <v>19.98</v>
      </c>
      <c r="H63" s="179">
        <f>F63*G63</f>
        <v>15.984000000000002</v>
      </c>
      <c r="I63" s="194"/>
      <c r="L63" s="130"/>
      <c r="M63" s="130"/>
      <c r="N63" s="130"/>
      <c r="O63" s="130"/>
      <c r="P63" s="130"/>
      <c r="Q63" s="130"/>
      <c r="R63" s="130"/>
    </row>
    <row r="64" spans="1:18" s="156" customFormat="1" ht="26.4">
      <c r="A64" s="157"/>
      <c r="B64" s="222" t="s">
        <v>664</v>
      </c>
      <c r="C64" s="164" t="s">
        <v>18</v>
      </c>
      <c r="D64" s="165" t="s">
        <v>308</v>
      </c>
      <c r="E64" s="166" t="s">
        <v>31</v>
      </c>
      <c r="F64" s="195">
        <v>3</v>
      </c>
      <c r="G64" s="220">
        <v>78.459999999999994</v>
      </c>
      <c r="H64" s="179">
        <f t="shared" ref="H64:H85" si="2">(G64*F64)</f>
        <v>235.38</v>
      </c>
      <c r="I64" s="223"/>
      <c r="L64" s="130"/>
      <c r="M64" s="130"/>
      <c r="N64" s="130"/>
      <c r="O64" s="130"/>
      <c r="P64" s="130"/>
      <c r="Q64" s="130"/>
      <c r="R64" s="130"/>
    </row>
    <row r="65" spans="1:18" s="156" customFormat="1" ht="26.4">
      <c r="A65" s="157"/>
      <c r="B65" s="222" t="s">
        <v>665</v>
      </c>
      <c r="C65" s="164" t="s">
        <v>18</v>
      </c>
      <c r="D65" s="165" t="s">
        <v>237</v>
      </c>
      <c r="E65" s="166" t="s">
        <v>112</v>
      </c>
      <c r="F65" s="195">
        <f>(3*2.4)+1.5</f>
        <v>8.6999999999999993</v>
      </c>
      <c r="G65" s="220">
        <v>55.17</v>
      </c>
      <c r="H65" s="179">
        <f t="shared" si="2"/>
        <v>479.97899999999998</v>
      </c>
      <c r="I65" s="223"/>
      <c r="L65" s="224"/>
      <c r="M65" s="130"/>
      <c r="N65" s="225"/>
      <c r="O65" s="226"/>
      <c r="P65" s="227"/>
      <c r="Q65" s="227"/>
      <c r="R65" s="228"/>
    </row>
    <row r="66" spans="1:18" s="156" customFormat="1" ht="26.4">
      <c r="A66" s="157"/>
      <c r="B66" s="222" t="s">
        <v>666</v>
      </c>
      <c r="C66" s="164" t="s">
        <v>18</v>
      </c>
      <c r="D66" s="165" t="s">
        <v>667</v>
      </c>
      <c r="E66" s="166" t="s">
        <v>58</v>
      </c>
      <c r="F66" s="194">
        <v>0.81599999999999995</v>
      </c>
      <c r="G66" s="220">
        <v>500.37</v>
      </c>
      <c r="H66" s="179">
        <f t="shared" si="2"/>
        <v>408.30192</v>
      </c>
      <c r="I66" s="223"/>
    </row>
    <row r="67" spans="1:18" s="156" customFormat="1" ht="52.8">
      <c r="A67" s="157"/>
      <c r="B67" s="222">
        <v>100578</v>
      </c>
      <c r="C67" s="164" t="s">
        <v>18</v>
      </c>
      <c r="D67" s="165" t="s">
        <v>668</v>
      </c>
      <c r="E67" s="166" t="s">
        <v>669</v>
      </c>
      <c r="F67" s="195">
        <v>1</v>
      </c>
      <c r="G67" s="220">
        <v>443.46</v>
      </c>
      <c r="H67" s="179">
        <f t="shared" si="2"/>
        <v>443.46</v>
      </c>
      <c r="I67" s="223"/>
    </row>
    <row r="68" spans="1:18" s="156" customFormat="1" ht="39.6">
      <c r="A68" s="157"/>
      <c r="B68" s="222" t="s">
        <v>670</v>
      </c>
      <c r="C68" s="164" t="s">
        <v>18</v>
      </c>
      <c r="D68" s="165" t="s">
        <v>671</v>
      </c>
      <c r="E68" s="166" t="s">
        <v>31</v>
      </c>
      <c r="F68" s="194">
        <v>1</v>
      </c>
      <c r="G68" s="220">
        <v>406.97</v>
      </c>
      <c r="H68" s="179">
        <f t="shared" si="2"/>
        <v>406.97</v>
      </c>
      <c r="I68" s="223"/>
    </row>
    <row r="69" spans="1:18" s="156" customFormat="1" ht="39.6">
      <c r="A69" s="157"/>
      <c r="B69" s="222" t="s">
        <v>672</v>
      </c>
      <c r="C69" s="164" t="s">
        <v>18</v>
      </c>
      <c r="D69" s="165" t="s">
        <v>673</v>
      </c>
      <c r="E69" s="166" t="s">
        <v>112</v>
      </c>
      <c r="F69" s="194">
        <v>18.55</v>
      </c>
      <c r="G69" s="220">
        <v>45.32</v>
      </c>
      <c r="H69" s="179">
        <f t="shared" si="2"/>
        <v>840.68600000000004</v>
      </c>
      <c r="I69" s="223"/>
    </row>
    <row r="70" spans="1:18" s="156" customFormat="1" ht="39.6">
      <c r="A70" s="157"/>
      <c r="B70" s="222" t="s">
        <v>674</v>
      </c>
      <c r="C70" s="164" t="s">
        <v>18</v>
      </c>
      <c r="D70" s="165" t="s">
        <v>675</v>
      </c>
      <c r="E70" s="166" t="s">
        <v>112</v>
      </c>
      <c r="F70" s="194">
        <v>6.25</v>
      </c>
      <c r="G70" s="220">
        <v>30.88</v>
      </c>
      <c r="H70" s="179">
        <f t="shared" si="2"/>
        <v>193</v>
      </c>
      <c r="I70" s="223"/>
    </row>
    <row r="71" spans="1:18" s="156" customFormat="1" ht="26.4">
      <c r="A71" s="157"/>
      <c r="B71" s="222" t="s">
        <v>676</v>
      </c>
      <c r="C71" s="164" t="s">
        <v>18</v>
      </c>
      <c r="D71" s="165" t="s">
        <v>677</v>
      </c>
      <c r="E71" s="166" t="s">
        <v>31</v>
      </c>
      <c r="F71" s="195">
        <v>1</v>
      </c>
      <c r="G71" s="220">
        <v>870</v>
      </c>
      <c r="H71" s="179">
        <f t="shared" si="2"/>
        <v>870</v>
      </c>
      <c r="I71" s="223"/>
    </row>
    <row r="72" spans="1:18" s="156" customFormat="1">
      <c r="A72" s="157"/>
      <c r="B72" s="222" t="s">
        <v>678</v>
      </c>
      <c r="C72" s="164" t="s">
        <v>18</v>
      </c>
      <c r="D72" s="165" t="s">
        <v>679</v>
      </c>
      <c r="E72" s="166" t="s">
        <v>112</v>
      </c>
      <c r="F72" s="194">
        <v>5.5</v>
      </c>
      <c r="G72" s="220">
        <v>16.05</v>
      </c>
      <c r="H72" s="179">
        <f t="shared" si="2"/>
        <v>88.275000000000006</v>
      </c>
      <c r="I72" s="223"/>
    </row>
    <row r="73" spans="1:18" s="156" customFormat="1" ht="52.8">
      <c r="A73" s="157"/>
      <c r="B73" s="222" t="s">
        <v>680</v>
      </c>
      <c r="C73" s="164" t="s">
        <v>18</v>
      </c>
      <c r="D73" s="165" t="s">
        <v>681</v>
      </c>
      <c r="E73" s="166" t="s">
        <v>31</v>
      </c>
      <c r="F73" s="195">
        <v>1</v>
      </c>
      <c r="G73" s="220">
        <v>14.37</v>
      </c>
      <c r="H73" s="179">
        <f t="shared" si="2"/>
        <v>14.37</v>
      </c>
      <c r="I73" s="223"/>
    </row>
    <row r="74" spans="1:18" s="156" customFormat="1" ht="26.4">
      <c r="A74" s="157"/>
      <c r="B74" s="222" t="s">
        <v>682</v>
      </c>
      <c r="C74" s="164" t="s">
        <v>18</v>
      </c>
      <c r="D74" s="165" t="s">
        <v>683</v>
      </c>
      <c r="E74" s="166" t="s">
        <v>112</v>
      </c>
      <c r="F74" s="195">
        <v>0.8</v>
      </c>
      <c r="G74" s="220">
        <v>1.33</v>
      </c>
      <c r="H74" s="179">
        <f t="shared" si="2"/>
        <v>1.0640000000000001</v>
      </c>
      <c r="I74" s="223"/>
    </row>
    <row r="75" spans="1:18" s="156" customFormat="1" ht="26.4">
      <c r="A75" s="157"/>
      <c r="B75" s="222" t="s">
        <v>684</v>
      </c>
      <c r="C75" s="164" t="s">
        <v>18</v>
      </c>
      <c r="D75" s="165" t="s">
        <v>685</v>
      </c>
      <c r="E75" s="166" t="s">
        <v>31</v>
      </c>
      <c r="F75" s="195">
        <v>3</v>
      </c>
      <c r="G75" s="220">
        <v>6.53</v>
      </c>
      <c r="H75" s="179">
        <f t="shared" si="2"/>
        <v>19.59</v>
      </c>
      <c r="I75" s="223"/>
    </row>
    <row r="76" spans="1:18" s="156" customFormat="1" ht="26.4">
      <c r="A76" s="157"/>
      <c r="B76" s="222" t="s">
        <v>686</v>
      </c>
      <c r="C76" s="164" t="s">
        <v>18</v>
      </c>
      <c r="D76" s="165" t="s">
        <v>687</v>
      </c>
      <c r="E76" s="166" t="s">
        <v>31</v>
      </c>
      <c r="F76" s="195">
        <v>3</v>
      </c>
      <c r="G76" s="220">
        <v>4.55</v>
      </c>
      <c r="H76" s="179">
        <f t="shared" si="2"/>
        <v>13.649999999999999</v>
      </c>
      <c r="I76" s="223"/>
    </row>
    <row r="77" spans="1:18" s="156" customFormat="1" ht="26.4">
      <c r="A77" s="157"/>
      <c r="B77" s="222" t="s">
        <v>688</v>
      </c>
      <c r="C77" s="164" t="s">
        <v>18</v>
      </c>
      <c r="D77" s="165" t="s">
        <v>689</v>
      </c>
      <c r="E77" s="166" t="s">
        <v>31</v>
      </c>
      <c r="F77" s="195">
        <v>3</v>
      </c>
      <c r="G77" s="220">
        <v>12.84</v>
      </c>
      <c r="H77" s="179">
        <f t="shared" si="2"/>
        <v>38.519999999999996</v>
      </c>
      <c r="I77" s="223"/>
    </row>
    <row r="78" spans="1:18" s="156" customFormat="1" ht="26.4">
      <c r="A78" s="157"/>
      <c r="B78" s="222" t="s">
        <v>690</v>
      </c>
      <c r="C78" s="164" t="s">
        <v>18</v>
      </c>
      <c r="D78" s="165" t="s">
        <v>691</v>
      </c>
      <c r="E78" s="166" t="s">
        <v>31</v>
      </c>
      <c r="F78" s="195">
        <v>1</v>
      </c>
      <c r="G78" s="220">
        <v>9.15</v>
      </c>
      <c r="H78" s="179">
        <f t="shared" si="2"/>
        <v>9.15</v>
      </c>
      <c r="I78" s="223"/>
    </row>
    <row r="79" spans="1:18" s="156" customFormat="1" ht="39.6">
      <c r="A79" s="157"/>
      <c r="B79" s="222" t="s">
        <v>692</v>
      </c>
      <c r="C79" s="164" t="s">
        <v>18</v>
      </c>
      <c r="D79" s="165" t="s">
        <v>693</v>
      </c>
      <c r="E79" s="166" t="s">
        <v>31</v>
      </c>
      <c r="F79" s="195">
        <v>1</v>
      </c>
      <c r="G79" s="220">
        <v>26</v>
      </c>
      <c r="H79" s="179">
        <f t="shared" si="2"/>
        <v>26</v>
      </c>
      <c r="I79" s="223"/>
    </row>
    <row r="80" spans="1:18" s="156" customFormat="1" ht="26.4">
      <c r="A80" s="157"/>
      <c r="B80" s="222" t="s">
        <v>694</v>
      </c>
      <c r="C80" s="164" t="s">
        <v>18</v>
      </c>
      <c r="D80" s="165" t="s">
        <v>695</v>
      </c>
      <c r="E80" s="166" t="s">
        <v>31</v>
      </c>
      <c r="F80" s="195">
        <v>1</v>
      </c>
      <c r="G80" s="220">
        <v>6.01</v>
      </c>
      <c r="H80" s="179">
        <f t="shared" si="2"/>
        <v>6.01</v>
      </c>
      <c r="I80" s="223"/>
    </row>
    <row r="81" spans="1:9" s="156" customFormat="1" ht="39.6">
      <c r="A81" s="157"/>
      <c r="B81" s="222" t="s">
        <v>696</v>
      </c>
      <c r="C81" s="164" t="s">
        <v>18</v>
      </c>
      <c r="D81" s="165" t="s">
        <v>697</v>
      </c>
      <c r="E81" s="166" t="s">
        <v>31</v>
      </c>
      <c r="F81" s="195">
        <v>2</v>
      </c>
      <c r="G81" s="220">
        <v>9.42</v>
      </c>
      <c r="H81" s="179">
        <f t="shared" si="2"/>
        <v>18.84</v>
      </c>
      <c r="I81" s="223"/>
    </row>
    <row r="82" spans="1:9" s="156" customFormat="1" ht="39.6">
      <c r="A82" s="157"/>
      <c r="B82" s="222" t="s">
        <v>698</v>
      </c>
      <c r="C82" s="164" t="s">
        <v>18</v>
      </c>
      <c r="D82" s="165" t="s">
        <v>699</v>
      </c>
      <c r="E82" s="166" t="s">
        <v>31</v>
      </c>
      <c r="F82" s="195">
        <v>2</v>
      </c>
      <c r="G82" s="220">
        <v>1.1100000000000001</v>
      </c>
      <c r="H82" s="179">
        <f t="shared" si="2"/>
        <v>2.2200000000000002</v>
      </c>
      <c r="I82" s="223"/>
    </row>
    <row r="83" spans="1:9" s="156" customFormat="1" ht="26.4">
      <c r="A83" s="157"/>
      <c r="B83" s="222" t="s">
        <v>700</v>
      </c>
      <c r="C83" s="164" t="s">
        <v>18</v>
      </c>
      <c r="D83" s="165" t="s">
        <v>701</v>
      </c>
      <c r="E83" s="166" t="s">
        <v>31</v>
      </c>
      <c r="F83" s="195">
        <v>1</v>
      </c>
      <c r="G83" s="220">
        <v>122.86</v>
      </c>
      <c r="H83" s="179">
        <f t="shared" si="2"/>
        <v>122.86</v>
      </c>
      <c r="I83" s="223"/>
    </row>
    <row r="84" spans="1:9" s="156" customFormat="1" ht="26.4">
      <c r="A84" s="157"/>
      <c r="B84" s="222" t="s">
        <v>702</v>
      </c>
      <c r="C84" s="164" t="s">
        <v>18</v>
      </c>
      <c r="D84" s="165" t="s">
        <v>703</v>
      </c>
      <c r="E84" s="166" t="s">
        <v>31</v>
      </c>
      <c r="F84" s="195">
        <v>1</v>
      </c>
      <c r="G84" s="220">
        <v>317.14</v>
      </c>
      <c r="H84" s="179">
        <f t="shared" si="2"/>
        <v>317.14</v>
      </c>
      <c r="I84" s="223"/>
    </row>
    <row r="85" spans="1:9" s="156" customFormat="1" ht="26.4">
      <c r="A85" s="157"/>
      <c r="B85" s="229" t="s">
        <v>704</v>
      </c>
      <c r="C85" s="170" t="s">
        <v>18</v>
      </c>
      <c r="D85" s="171" t="s">
        <v>705</v>
      </c>
      <c r="E85" s="172" t="s">
        <v>31</v>
      </c>
      <c r="F85" s="230">
        <v>3</v>
      </c>
      <c r="G85" s="231">
        <v>52.23</v>
      </c>
      <c r="H85" s="179">
        <f t="shared" si="2"/>
        <v>156.69</v>
      </c>
      <c r="I85" s="223"/>
    </row>
    <row r="86" spans="1:9" s="156" customFormat="1">
      <c r="A86" s="157"/>
      <c r="B86" s="674" t="s">
        <v>604</v>
      </c>
      <c r="C86" s="674"/>
      <c r="D86" s="674"/>
      <c r="E86" s="674"/>
      <c r="F86" s="674"/>
      <c r="G86" s="674"/>
      <c r="H86" s="232">
        <f>SUM(H61:H85)</f>
        <v>4821.3009199999997</v>
      </c>
    </row>
    <row r="87" spans="1:9" s="156" customFormat="1">
      <c r="A87" s="157"/>
      <c r="B87" s="130"/>
      <c r="C87" s="130"/>
      <c r="D87" s="130"/>
      <c r="E87" s="130"/>
      <c r="F87" s="130"/>
      <c r="G87" s="130"/>
      <c r="H87" s="130"/>
    </row>
    <row r="88" spans="1:9" s="156" customFormat="1" ht="39.6">
      <c r="A88" s="157"/>
      <c r="B88" s="159" t="s">
        <v>24</v>
      </c>
      <c r="C88" s="159" t="s">
        <v>251</v>
      </c>
      <c r="D88" s="199" t="s">
        <v>706</v>
      </c>
      <c r="E88" s="200" t="s">
        <v>645</v>
      </c>
      <c r="F88" s="159"/>
      <c r="G88" s="159"/>
      <c r="H88" s="159"/>
    </row>
    <row r="89" spans="1:9" s="156" customFormat="1" ht="26.4">
      <c r="A89" s="157"/>
      <c r="B89" s="162" t="s">
        <v>6</v>
      </c>
      <c r="C89" s="162" t="s">
        <v>614</v>
      </c>
      <c r="D89" s="201" t="s">
        <v>8</v>
      </c>
      <c r="E89" s="202" t="s">
        <v>615</v>
      </c>
      <c r="F89" s="203" t="s">
        <v>616</v>
      </c>
      <c r="G89" s="204" t="s">
        <v>646</v>
      </c>
      <c r="H89" s="204" t="s">
        <v>604</v>
      </c>
    </row>
    <row r="90" spans="1:9" s="156" customFormat="1">
      <c r="A90" s="157"/>
      <c r="B90" s="219" t="s">
        <v>659</v>
      </c>
      <c r="C90" s="164" t="s">
        <v>18</v>
      </c>
      <c r="D90" s="189" t="s">
        <v>660</v>
      </c>
      <c r="E90" s="191" t="s">
        <v>20</v>
      </c>
      <c r="F90" s="194">
        <v>0.8</v>
      </c>
      <c r="G90" s="220">
        <v>20.71</v>
      </c>
      <c r="H90" s="179">
        <f>F90*G90</f>
        <v>16.568000000000001</v>
      </c>
    </row>
    <row r="91" spans="1:9" s="156" customFormat="1">
      <c r="A91" s="157"/>
      <c r="B91" s="219" t="s">
        <v>661</v>
      </c>
      <c r="C91" s="164" t="s">
        <v>18</v>
      </c>
      <c r="D91" s="221" t="s">
        <v>662</v>
      </c>
      <c r="E91" s="191" t="s">
        <v>20</v>
      </c>
      <c r="F91" s="194">
        <v>0.8</v>
      </c>
      <c r="G91" s="220">
        <v>17.23</v>
      </c>
      <c r="H91" s="179">
        <f>F91*G91</f>
        <v>13.784000000000001</v>
      </c>
    </row>
    <row r="92" spans="1:9" s="156" customFormat="1" ht="39.6">
      <c r="A92" s="157"/>
      <c r="B92" s="233" t="s">
        <v>707</v>
      </c>
      <c r="C92" s="164" t="s">
        <v>18</v>
      </c>
      <c r="D92" s="189" t="s">
        <v>708</v>
      </c>
      <c r="E92" s="234" t="s">
        <v>31</v>
      </c>
      <c r="F92" s="235">
        <v>1</v>
      </c>
      <c r="G92" s="236">
        <v>42.83</v>
      </c>
      <c r="H92" s="236">
        <f>(F92*G92)</f>
        <v>42.83</v>
      </c>
    </row>
    <row r="93" spans="1:9" s="156" customFormat="1" ht="39.6">
      <c r="A93" s="157"/>
      <c r="B93" s="233" t="s">
        <v>709</v>
      </c>
      <c r="C93" s="164" t="s">
        <v>18</v>
      </c>
      <c r="D93" s="189" t="s">
        <v>710</v>
      </c>
      <c r="E93" s="234" t="s">
        <v>31</v>
      </c>
      <c r="F93" s="235">
        <v>4</v>
      </c>
      <c r="G93" s="236">
        <v>0.26</v>
      </c>
      <c r="H93" s="236">
        <f>(F93*G93)</f>
        <v>1.04</v>
      </c>
    </row>
    <row r="94" spans="1:9" s="156" customFormat="1">
      <c r="A94" s="157"/>
      <c r="B94" s="674" t="s">
        <v>604</v>
      </c>
      <c r="C94" s="674"/>
      <c r="D94" s="674"/>
      <c r="E94" s="674"/>
      <c r="F94" s="674"/>
      <c r="G94" s="674"/>
      <c r="H94" s="232">
        <f>SUM(H90:H93)</f>
        <v>74.222000000000008</v>
      </c>
    </row>
    <row r="95" spans="1:9" s="156" customFormat="1">
      <c r="A95" s="157"/>
      <c r="B95" s="216"/>
      <c r="C95" s="130"/>
      <c r="D95" s="54"/>
      <c r="E95" s="216"/>
      <c r="F95" s="216"/>
      <c r="G95" s="217"/>
      <c r="H95" s="218"/>
    </row>
    <row r="96" spans="1:9" s="156" customFormat="1" ht="39.6">
      <c r="A96" s="157"/>
      <c r="B96" s="159" t="s">
        <v>24</v>
      </c>
      <c r="C96" s="159" t="s">
        <v>268</v>
      </c>
      <c r="D96" s="199" t="s">
        <v>711</v>
      </c>
      <c r="E96" s="200" t="s">
        <v>645</v>
      </c>
      <c r="F96" s="159"/>
      <c r="G96" s="159"/>
      <c r="H96" s="159"/>
    </row>
    <row r="97" spans="1:8" s="156" customFormat="1" ht="26.4">
      <c r="A97" s="157"/>
      <c r="B97" s="162" t="s">
        <v>6</v>
      </c>
      <c r="C97" s="162" t="s">
        <v>614</v>
      </c>
      <c r="D97" s="201" t="s">
        <v>8</v>
      </c>
      <c r="E97" s="202" t="s">
        <v>615</v>
      </c>
      <c r="F97" s="203" t="s">
        <v>616</v>
      </c>
      <c r="G97" s="204" t="s">
        <v>646</v>
      </c>
      <c r="H97" s="204" t="s">
        <v>604</v>
      </c>
    </row>
    <row r="98" spans="1:8" s="156" customFormat="1">
      <c r="A98" s="157"/>
      <c r="B98" s="219" t="s">
        <v>659</v>
      </c>
      <c r="C98" s="164" t="s">
        <v>18</v>
      </c>
      <c r="D98" s="189" t="s">
        <v>660</v>
      </c>
      <c r="E98" s="191" t="s">
        <v>20</v>
      </c>
      <c r="F98" s="194">
        <v>0.6</v>
      </c>
      <c r="G98" s="220">
        <v>20.71</v>
      </c>
      <c r="H98" s="179">
        <f>F98*G98</f>
        <v>12.426</v>
      </c>
    </row>
    <row r="99" spans="1:8" s="156" customFormat="1">
      <c r="A99" s="157"/>
      <c r="B99" s="219" t="s">
        <v>661</v>
      </c>
      <c r="C99" s="164" t="s">
        <v>18</v>
      </c>
      <c r="D99" s="221" t="s">
        <v>662</v>
      </c>
      <c r="E99" s="191" t="s">
        <v>20</v>
      </c>
      <c r="F99" s="194">
        <v>0.3</v>
      </c>
      <c r="G99" s="220">
        <v>17.23</v>
      </c>
      <c r="H99" s="179">
        <f>F99*G99</f>
        <v>5.1689999999999996</v>
      </c>
    </row>
    <row r="100" spans="1:8" s="156" customFormat="1" ht="39.6">
      <c r="B100" s="219" t="s">
        <v>712</v>
      </c>
      <c r="C100" s="164" t="s">
        <v>18</v>
      </c>
      <c r="D100" s="237" t="s">
        <v>713</v>
      </c>
      <c r="E100" s="191" t="s">
        <v>31</v>
      </c>
      <c r="F100" s="195">
        <v>1</v>
      </c>
      <c r="G100" s="220">
        <v>51</v>
      </c>
      <c r="H100" s="179">
        <f>(F100*G100)</f>
        <v>51</v>
      </c>
    </row>
    <row r="101" spans="1:8" s="156" customFormat="1">
      <c r="B101" s="219" t="s">
        <v>714</v>
      </c>
      <c r="C101" s="164" t="s">
        <v>18</v>
      </c>
      <c r="D101" s="237" t="s">
        <v>715</v>
      </c>
      <c r="E101" s="191" t="s">
        <v>31</v>
      </c>
      <c r="F101" s="195">
        <v>2</v>
      </c>
      <c r="G101" s="220">
        <v>13.88</v>
      </c>
      <c r="H101" s="179">
        <f>(F101*G101)</f>
        <v>27.76</v>
      </c>
    </row>
    <row r="102" spans="1:8" s="156" customFormat="1" ht="26.4">
      <c r="B102" s="219">
        <v>21127</v>
      </c>
      <c r="C102" s="164" t="s">
        <v>18</v>
      </c>
      <c r="D102" s="237" t="s">
        <v>716</v>
      </c>
      <c r="E102" s="191" t="s">
        <v>31</v>
      </c>
      <c r="F102" s="194">
        <v>4.2000000000000003E-2</v>
      </c>
      <c r="G102" s="220">
        <v>3.7</v>
      </c>
      <c r="H102" s="179">
        <f>(F102*G102)</f>
        <v>0.15540000000000001</v>
      </c>
    </row>
    <row r="103" spans="1:8" s="156" customFormat="1">
      <c r="B103" s="674" t="s">
        <v>604</v>
      </c>
      <c r="C103" s="674"/>
      <c r="D103" s="674"/>
      <c r="E103" s="674"/>
      <c r="F103" s="674"/>
      <c r="G103" s="674"/>
      <c r="H103" s="232">
        <f>SUM(H98:H102)</f>
        <v>96.510400000000004</v>
      </c>
    </row>
    <row r="104" spans="1:8" s="156" customFormat="1"/>
    <row r="105" spans="1:8" s="156" customFormat="1" ht="26.4">
      <c r="B105" s="159" t="s">
        <v>24</v>
      </c>
      <c r="C105" s="159" t="s">
        <v>275</v>
      </c>
      <c r="D105" s="199" t="s">
        <v>717</v>
      </c>
      <c r="E105" s="200" t="s">
        <v>645</v>
      </c>
      <c r="F105" s="159"/>
      <c r="G105" s="159"/>
      <c r="H105" s="159"/>
    </row>
    <row r="106" spans="1:8" s="156" customFormat="1" ht="26.4">
      <c r="B106" s="162" t="s">
        <v>6</v>
      </c>
      <c r="C106" s="162" t="s">
        <v>614</v>
      </c>
      <c r="D106" s="201" t="s">
        <v>8</v>
      </c>
      <c r="E106" s="202" t="s">
        <v>615</v>
      </c>
      <c r="F106" s="203" t="s">
        <v>616</v>
      </c>
      <c r="G106" s="204" t="s">
        <v>646</v>
      </c>
      <c r="H106" s="204" t="s">
        <v>604</v>
      </c>
    </row>
    <row r="107" spans="1:8" s="156" customFormat="1">
      <c r="B107" s="219" t="s">
        <v>659</v>
      </c>
      <c r="C107" s="164" t="s">
        <v>18</v>
      </c>
      <c r="D107" s="189" t="s">
        <v>660</v>
      </c>
      <c r="E107" s="191" t="s">
        <v>20</v>
      </c>
      <c r="F107" s="195">
        <v>0.6</v>
      </c>
      <c r="G107" s="220">
        <v>20.71</v>
      </c>
      <c r="H107" s="179">
        <f>F107*G107</f>
        <v>12.426</v>
      </c>
    </row>
    <row r="108" spans="1:8" s="156" customFormat="1">
      <c r="B108" s="219" t="s">
        <v>661</v>
      </c>
      <c r="C108" s="164" t="s">
        <v>18</v>
      </c>
      <c r="D108" s="221" t="s">
        <v>662</v>
      </c>
      <c r="E108" s="191" t="s">
        <v>20</v>
      </c>
      <c r="F108" s="195">
        <v>0.9</v>
      </c>
      <c r="G108" s="220">
        <v>17.23</v>
      </c>
      <c r="H108" s="179">
        <f>F108*G108</f>
        <v>15.507000000000001</v>
      </c>
    </row>
    <row r="109" spans="1:8" s="156" customFormat="1" ht="26.4">
      <c r="B109" s="219" t="s">
        <v>718</v>
      </c>
      <c r="C109" s="164" t="s">
        <v>18</v>
      </c>
      <c r="D109" s="237" t="s">
        <v>719</v>
      </c>
      <c r="E109" s="191" t="s">
        <v>31</v>
      </c>
      <c r="F109" s="195">
        <v>2</v>
      </c>
      <c r="G109" s="220">
        <v>42.47</v>
      </c>
      <c r="H109" s="179">
        <f>(F109*G109)</f>
        <v>84.94</v>
      </c>
    </row>
    <row r="110" spans="1:8" s="156" customFormat="1" ht="26.4">
      <c r="B110" s="219">
        <v>21127</v>
      </c>
      <c r="C110" s="164" t="s">
        <v>18</v>
      </c>
      <c r="D110" s="237" t="s">
        <v>716</v>
      </c>
      <c r="E110" s="191" t="s">
        <v>31</v>
      </c>
      <c r="F110" s="194">
        <v>4.2000000000000003E-2</v>
      </c>
      <c r="G110" s="220">
        <v>3.7</v>
      </c>
      <c r="H110" s="179">
        <f>(F110*G110)</f>
        <v>0.15540000000000001</v>
      </c>
    </row>
    <row r="111" spans="1:8" s="156" customFormat="1" ht="39.6">
      <c r="B111" s="219" t="s">
        <v>709</v>
      </c>
      <c r="C111" s="164" t="s">
        <v>18</v>
      </c>
      <c r="D111" s="189" t="s">
        <v>710</v>
      </c>
      <c r="E111" s="234" t="s">
        <v>31</v>
      </c>
      <c r="F111" s="235">
        <v>2</v>
      </c>
      <c r="G111" s="236">
        <v>0.26</v>
      </c>
      <c r="H111" s="236">
        <f>F111*G111</f>
        <v>0.52</v>
      </c>
    </row>
    <row r="112" spans="1:8" s="156" customFormat="1">
      <c r="B112" s="674" t="s">
        <v>604</v>
      </c>
      <c r="C112" s="674"/>
      <c r="D112" s="674"/>
      <c r="E112" s="674"/>
      <c r="F112" s="674"/>
      <c r="G112" s="674"/>
      <c r="H112" s="232">
        <f>SUM(H107:H111)</f>
        <v>113.54839999999999</v>
      </c>
    </row>
    <row r="113" spans="2:8" s="156" customFormat="1"/>
    <row r="114" spans="2:8" s="156" customFormat="1" ht="26.4">
      <c r="B114" s="159" t="s">
        <v>24</v>
      </c>
      <c r="C114" s="159" t="s">
        <v>278</v>
      </c>
      <c r="D114" s="199" t="s">
        <v>720</v>
      </c>
      <c r="E114" s="200" t="s">
        <v>645</v>
      </c>
      <c r="F114" s="159"/>
      <c r="G114" s="159"/>
      <c r="H114" s="159"/>
    </row>
    <row r="115" spans="2:8" s="156" customFormat="1" ht="26.4">
      <c r="B115" s="162" t="s">
        <v>6</v>
      </c>
      <c r="C115" s="162" t="s">
        <v>614</v>
      </c>
      <c r="D115" s="201" t="s">
        <v>8</v>
      </c>
      <c r="E115" s="202" t="s">
        <v>615</v>
      </c>
      <c r="F115" s="203" t="s">
        <v>616</v>
      </c>
      <c r="G115" s="204" t="s">
        <v>646</v>
      </c>
      <c r="H115" s="204" t="s">
        <v>604</v>
      </c>
    </row>
    <row r="116" spans="2:8" s="156" customFormat="1">
      <c r="B116" s="219" t="s">
        <v>659</v>
      </c>
      <c r="C116" s="164" t="s">
        <v>18</v>
      </c>
      <c r="D116" s="189" t="s">
        <v>660</v>
      </c>
      <c r="E116" s="191" t="s">
        <v>20</v>
      </c>
      <c r="F116" s="195">
        <v>0.6</v>
      </c>
      <c r="G116" s="194">
        <v>20.71</v>
      </c>
      <c r="H116" s="238">
        <f>F116*G116</f>
        <v>12.426</v>
      </c>
    </row>
    <row r="117" spans="2:8" s="156" customFormat="1">
      <c r="B117" s="219" t="s">
        <v>661</v>
      </c>
      <c r="C117" s="164" t="s">
        <v>18</v>
      </c>
      <c r="D117" s="221" t="s">
        <v>662</v>
      </c>
      <c r="E117" s="191" t="s">
        <v>20</v>
      </c>
      <c r="F117" s="195">
        <v>0.9</v>
      </c>
      <c r="G117" s="195">
        <v>17.23</v>
      </c>
      <c r="H117" s="238">
        <f>F117*G117</f>
        <v>15.507000000000001</v>
      </c>
    </row>
    <row r="118" spans="2:8" s="156" customFormat="1" ht="26.4">
      <c r="B118" s="219" t="s">
        <v>718</v>
      </c>
      <c r="C118" s="164" t="s">
        <v>18</v>
      </c>
      <c r="D118" s="237" t="s">
        <v>719</v>
      </c>
      <c r="E118" s="191" t="s">
        <v>31</v>
      </c>
      <c r="F118" s="195">
        <v>1</v>
      </c>
      <c r="G118" s="195">
        <v>42.47</v>
      </c>
      <c r="H118" s="238">
        <f>(F118*G118)</f>
        <v>42.47</v>
      </c>
    </row>
    <row r="119" spans="2:8" s="156" customFormat="1" ht="26.4">
      <c r="B119" s="219">
        <v>21127</v>
      </c>
      <c r="C119" s="164" t="s">
        <v>18</v>
      </c>
      <c r="D119" s="237" t="s">
        <v>716</v>
      </c>
      <c r="E119" s="191" t="s">
        <v>31</v>
      </c>
      <c r="F119" s="194">
        <v>4.2000000000000003E-2</v>
      </c>
      <c r="G119" s="195">
        <v>3.7</v>
      </c>
      <c r="H119" s="238">
        <f>(F119*G119)</f>
        <v>0.15540000000000001</v>
      </c>
    </row>
    <row r="120" spans="2:8" s="156" customFormat="1" ht="39.6">
      <c r="B120" s="219" t="s">
        <v>709</v>
      </c>
      <c r="C120" s="164" t="s">
        <v>18</v>
      </c>
      <c r="D120" s="189" t="s">
        <v>710</v>
      </c>
      <c r="E120" s="234" t="s">
        <v>31</v>
      </c>
      <c r="F120" s="235">
        <v>2</v>
      </c>
      <c r="G120" s="189">
        <v>0.26</v>
      </c>
      <c r="H120" s="189">
        <f>F120*G120</f>
        <v>0.52</v>
      </c>
    </row>
    <row r="121" spans="2:8" s="156" customFormat="1">
      <c r="B121" s="674" t="s">
        <v>604</v>
      </c>
      <c r="C121" s="674"/>
      <c r="D121" s="674"/>
      <c r="E121" s="674"/>
      <c r="F121" s="674"/>
      <c r="G121" s="674"/>
      <c r="H121" s="232">
        <f>SUM(H116:H120)</f>
        <v>71.078399999999988</v>
      </c>
    </row>
    <row r="122" spans="2:8" s="156" customFormat="1"/>
    <row r="123" spans="2:8" s="156" customFormat="1" ht="26.4">
      <c r="B123" s="159" t="s">
        <v>24</v>
      </c>
      <c r="C123" s="159" t="s">
        <v>283</v>
      </c>
      <c r="D123" s="199" t="s">
        <v>284</v>
      </c>
      <c r="E123" s="200" t="s">
        <v>645</v>
      </c>
      <c r="F123" s="159"/>
      <c r="G123" s="159"/>
      <c r="H123" s="159"/>
    </row>
    <row r="124" spans="2:8" s="156" customFormat="1" ht="26.4">
      <c r="B124" s="239" t="s">
        <v>6</v>
      </c>
      <c r="C124" s="239" t="s">
        <v>614</v>
      </c>
      <c r="D124" s="201" t="s">
        <v>8</v>
      </c>
      <c r="E124" s="202" t="s">
        <v>615</v>
      </c>
      <c r="F124" s="203" t="s">
        <v>616</v>
      </c>
      <c r="G124" s="204" t="s">
        <v>646</v>
      </c>
      <c r="H124" s="204" t="s">
        <v>604</v>
      </c>
    </row>
    <row r="125" spans="2:8" s="156" customFormat="1">
      <c r="B125" s="240" t="s">
        <v>659</v>
      </c>
      <c r="C125" s="164" t="s">
        <v>18</v>
      </c>
      <c r="D125" s="241" t="s">
        <v>660</v>
      </c>
      <c r="E125" s="234" t="s">
        <v>20</v>
      </c>
      <c r="F125" s="235">
        <v>0.56769999999999998</v>
      </c>
      <c r="G125" s="220">
        <v>20.71</v>
      </c>
      <c r="H125" s="236">
        <f>F125*G125</f>
        <v>11.757066999999999</v>
      </c>
    </row>
    <row r="126" spans="2:8" s="156" customFormat="1" ht="26.4">
      <c r="B126" s="240" t="s">
        <v>661</v>
      </c>
      <c r="C126" s="164" t="s">
        <v>18</v>
      </c>
      <c r="D126" s="241" t="s">
        <v>662</v>
      </c>
      <c r="E126" s="234" t="s">
        <v>20</v>
      </c>
      <c r="F126" s="235">
        <v>0.56769999999999998</v>
      </c>
      <c r="G126" s="220">
        <v>17.23</v>
      </c>
      <c r="H126" s="236">
        <f>F126*G126</f>
        <v>9.7814709999999998</v>
      </c>
    </row>
    <row r="127" spans="2:8" s="156" customFormat="1">
      <c r="B127" s="240">
        <v>34714</v>
      </c>
      <c r="C127" s="164" t="s">
        <v>18</v>
      </c>
      <c r="D127" s="241" t="s">
        <v>721</v>
      </c>
      <c r="E127" s="234" t="s">
        <v>31</v>
      </c>
      <c r="F127" s="235">
        <v>1</v>
      </c>
      <c r="G127" s="236">
        <v>84.13</v>
      </c>
      <c r="H127" s="236">
        <f>F127*G127</f>
        <v>84.13</v>
      </c>
    </row>
    <row r="128" spans="2:8" s="156" customFormat="1" ht="39.6">
      <c r="B128" s="240" t="s">
        <v>722</v>
      </c>
      <c r="C128" s="164" t="s">
        <v>18</v>
      </c>
      <c r="D128" s="241" t="s">
        <v>723</v>
      </c>
      <c r="E128" s="234" t="s">
        <v>31</v>
      </c>
      <c r="F128" s="235">
        <v>3</v>
      </c>
      <c r="G128" s="236">
        <v>2.48</v>
      </c>
      <c r="H128" s="236">
        <f>F128*G128</f>
        <v>7.4399999999999995</v>
      </c>
    </row>
    <row r="129" spans="1:8" s="156" customFormat="1">
      <c r="A129" s="157"/>
      <c r="B129" s="674" t="s">
        <v>604</v>
      </c>
      <c r="C129" s="674"/>
      <c r="D129" s="674"/>
      <c r="E129" s="674"/>
      <c r="F129" s="674"/>
      <c r="G129" s="674"/>
      <c r="H129" s="232">
        <f>SUM(H125:H128)</f>
        <v>113.108538</v>
      </c>
    </row>
    <row r="130" spans="1:8" s="156" customFormat="1">
      <c r="A130" s="157"/>
      <c r="B130" s="242"/>
      <c r="C130" s="242"/>
      <c r="D130" s="242"/>
      <c r="E130" s="242"/>
      <c r="F130" s="242"/>
      <c r="G130" s="242"/>
      <c r="H130" s="243"/>
    </row>
    <row r="131" spans="1:8" s="156" customFormat="1" ht="39.6">
      <c r="A131" s="157"/>
      <c r="B131" s="159" t="s">
        <v>24</v>
      </c>
      <c r="C131" s="159" t="s">
        <v>302</v>
      </c>
      <c r="D131" s="199" t="s">
        <v>724</v>
      </c>
      <c r="E131" s="200" t="s">
        <v>645</v>
      </c>
      <c r="F131" s="159"/>
      <c r="G131" s="159"/>
      <c r="H131" s="159"/>
    </row>
    <row r="132" spans="1:8" s="156" customFormat="1" ht="26.4">
      <c r="A132" s="157"/>
      <c r="B132" s="239" t="s">
        <v>6</v>
      </c>
      <c r="C132" s="239" t="s">
        <v>614</v>
      </c>
      <c r="D132" s="201" t="s">
        <v>8</v>
      </c>
      <c r="E132" s="202" t="s">
        <v>615</v>
      </c>
      <c r="F132" s="203" t="s">
        <v>616</v>
      </c>
      <c r="G132" s="204" t="s">
        <v>646</v>
      </c>
      <c r="H132" s="204" t="s">
        <v>604</v>
      </c>
    </row>
    <row r="133" spans="1:8" s="156" customFormat="1">
      <c r="A133" s="157"/>
      <c r="B133" s="240" t="s">
        <v>659</v>
      </c>
      <c r="C133" s="164" t="s">
        <v>18</v>
      </c>
      <c r="D133" s="241" t="s">
        <v>660</v>
      </c>
      <c r="E133" s="234" t="s">
        <v>20</v>
      </c>
      <c r="F133" s="235">
        <v>0.56769999999999998</v>
      </c>
      <c r="G133" s="220">
        <v>20.71</v>
      </c>
      <c r="H133" s="236">
        <f>F133*G133</f>
        <v>11.757066999999999</v>
      </c>
    </row>
    <row r="134" spans="1:8" s="156" customFormat="1" ht="26.4">
      <c r="A134" s="157"/>
      <c r="B134" s="240" t="s">
        <v>661</v>
      </c>
      <c r="C134" s="164" t="s">
        <v>18</v>
      </c>
      <c r="D134" s="241" t="s">
        <v>662</v>
      </c>
      <c r="E134" s="234" t="s">
        <v>20</v>
      </c>
      <c r="F134" s="235">
        <v>0.56769999999999998</v>
      </c>
      <c r="G134" s="220">
        <v>17.23</v>
      </c>
      <c r="H134" s="236">
        <f>F134*G134</f>
        <v>9.7814709999999998</v>
      </c>
    </row>
    <row r="135" spans="1:8" s="156" customFormat="1" ht="26.4">
      <c r="A135" s="157"/>
      <c r="B135" s="240" t="s">
        <v>725</v>
      </c>
      <c r="C135" s="164" t="s">
        <v>18</v>
      </c>
      <c r="D135" s="241" t="s">
        <v>726</v>
      </c>
      <c r="E135" s="234" t="s">
        <v>31</v>
      </c>
      <c r="F135" s="235">
        <v>1</v>
      </c>
      <c r="G135" s="236">
        <v>157.18</v>
      </c>
      <c r="H135" s="236">
        <f>F135*G135</f>
        <v>157.18</v>
      </c>
    </row>
    <row r="136" spans="1:8" s="156" customFormat="1" ht="39.6">
      <c r="A136" s="157"/>
      <c r="B136" s="240" t="s">
        <v>727</v>
      </c>
      <c r="C136" s="164" t="s">
        <v>18</v>
      </c>
      <c r="D136" s="241" t="s">
        <v>728</v>
      </c>
      <c r="E136" s="234" t="s">
        <v>31</v>
      </c>
      <c r="F136" s="235">
        <v>3</v>
      </c>
      <c r="G136" s="236">
        <v>1.39</v>
      </c>
      <c r="H136" s="236">
        <f>F136*G136</f>
        <v>4.17</v>
      </c>
    </row>
    <row r="137" spans="1:8" s="156" customFormat="1">
      <c r="A137" s="157"/>
      <c r="B137" s="674" t="s">
        <v>604</v>
      </c>
      <c r="C137" s="674"/>
      <c r="D137" s="674"/>
      <c r="E137" s="674"/>
      <c r="F137" s="674"/>
      <c r="G137" s="674"/>
      <c r="H137" s="232">
        <f>SUM(H133:H136)</f>
        <v>182.88853799999998</v>
      </c>
    </row>
    <row r="138" spans="1:8" s="156" customFormat="1">
      <c r="A138" s="157"/>
      <c r="B138" s="242"/>
      <c r="C138" s="242"/>
      <c r="D138" s="242"/>
      <c r="E138" s="242"/>
      <c r="F138" s="242"/>
      <c r="G138" s="242"/>
      <c r="H138" s="243"/>
    </row>
    <row r="139" spans="1:8" s="156" customFormat="1" ht="39.6">
      <c r="A139" s="157"/>
      <c r="B139" s="159" t="s">
        <v>24</v>
      </c>
      <c r="C139" s="159" t="s">
        <v>305</v>
      </c>
      <c r="D139" s="199" t="s">
        <v>306</v>
      </c>
      <c r="E139" s="200" t="s">
        <v>645</v>
      </c>
      <c r="F139" s="159"/>
      <c r="G139" s="159"/>
      <c r="H139" s="159"/>
    </row>
    <row r="140" spans="1:8" s="156" customFormat="1" ht="26.4">
      <c r="A140" s="157"/>
      <c r="B140" s="239" t="s">
        <v>6</v>
      </c>
      <c r="C140" s="239" t="s">
        <v>614</v>
      </c>
      <c r="D140" s="201" t="s">
        <v>8</v>
      </c>
      <c r="E140" s="202" t="s">
        <v>615</v>
      </c>
      <c r="F140" s="203" t="s">
        <v>616</v>
      </c>
      <c r="G140" s="204" t="s">
        <v>646</v>
      </c>
      <c r="H140" s="204" t="s">
        <v>604</v>
      </c>
    </row>
    <row r="141" spans="1:8" s="156" customFormat="1">
      <c r="A141" s="157"/>
      <c r="B141" s="244" t="s">
        <v>659</v>
      </c>
      <c r="C141" s="164" t="s">
        <v>18</v>
      </c>
      <c r="D141" s="241" t="s">
        <v>660</v>
      </c>
      <c r="E141" s="191" t="s">
        <v>20</v>
      </c>
      <c r="F141" s="195">
        <v>0.3</v>
      </c>
      <c r="G141" s="220">
        <v>20.71</v>
      </c>
      <c r="H141" s="179">
        <f>F141*G141</f>
        <v>6.2130000000000001</v>
      </c>
    </row>
    <row r="142" spans="1:8" s="156" customFormat="1" ht="26.4">
      <c r="A142" s="157"/>
      <c r="B142" s="244" t="s">
        <v>661</v>
      </c>
      <c r="C142" s="164" t="s">
        <v>18</v>
      </c>
      <c r="D142" s="241" t="s">
        <v>662</v>
      </c>
      <c r="E142" s="191" t="s">
        <v>20</v>
      </c>
      <c r="F142" s="194">
        <v>0.15</v>
      </c>
      <c r="G142" s="220">
        <v>17.23</v>
      </c>
      <c r="H142" s="179">
        <f>F142*G142</f>
        <v>2.5844999999999998</v>
      </c>
    </row>
    <row r="143" spans="1:8" s="156" customFormat="1" ht="26.4">
      <c r="A143" s="157"/>
      <c r="B143" s="244" t="s">
        <v>729</v>
      </c>
      <c r="C143" s="164" t="s">
        <v>18</v>
      </c>
      <c r="D143" s="245" t="s">
        <v>730</v>
      </c>
      <c r="E143" s="191" t="s">
        <v>31</v>
      </c>
      <c r="F143" s="195">
        <v>1</v>
      </c>
      <c r="G143" s="220">
        <v>108</v>
      </c>
      <c r="H143" s="179">
        <f>(F143*G143)</f>
        <v>108</v>
      </c>
    </row>
    <row r="144" spans="1:8" s="156" customFormat="1">
      <c r="A144" s="157"/>
      <c r="B144" s="674" t="s">
        <v>604</v>
      </c>
      <c r="C144" s="674"/>
      <c r="D144" s="674"/>
      <c r="E144" s="674"/>
      <c r="F144" s="674"/>
      <c r="G144" s="674"/>
      <c r="H144" s="232">
        <f>SUM(H141:H143)</f>
        <v>116.7975</v>
      </c>
    </row>
    <row r="145" spans="1:8" s="156" customFormat="1">
      <c r="A145" s="157"/>
      <c r="B145" s="242"/>
      <c r="C145" s="242"/>
      <c r="D145" s="242"/>
      <c r="E145" s="242"/>
      <c r="F145" s="242"/>
      <c r="G145" s="242"/>
      <c r="H145" s="243"/>
    </row>
    <row r="146" spans="1:8" s="156" customFormat="1" ht="39.6">
      <c r="A146" s="157"/>
      <c r="B146" s="159" t="s">
        <v>24</v>
      </c>
      <c r="C146" s="159" t="s">
        <v>310</v>
      </c>
      <c r="D146" s="199" t="s">
        <v>311</v>
      </c>
      <c r="E146" s="200" t="s">
        <v>645</v>
      </c>
      <c r="F146" s="159"/>
      <c r="G146" s="159"/>
      <c r="H146" s="159"/>
    </row>
    <row r="147" spans="1:8" s="156" customFormat="1" ht="26.4">
      <c r="A147" s="157"/>
      <c r="B147" s="239" t="s">
        <v>6</v>
      </c>
      <c r="C147" s="239" t="s">
        <v>614</v>
      </c>
      <c r="D147" s="201" t="s">
        <v>8</v>
      </c>
      <c r="E147" s="202" t="s">
        <v>615</v>
      </c>
      <c r="F147" s="203" t="s">
        <v>616</v>
      </c>
      <c r="G147" s="204" t="s">
        <v>646</v>
      </c>
      <c r="H147" s="204" t="s">
        <v>604</v>
      </c>
    </row>
    <row r="148" spans="1:8" s="156" customFormat="1">
      <c r="A148" s="157"/>
      <c r="B148" s="246" t="s">
        <v>659</v>
      </c>
      <c r="C148" s="164" t="s">
        <v>18</v>
      </c>
      <c r="D148" s="241" t="s">
        <v>660</v>
      </c>
      <c r="E148" s="234" t="s">
        <v>20</v>
      </c>
      <c r="F148" s="235">
        <v>0.2</v>
      </c>
      <c r="G148" s="220">
        <v>20.71</v>
      </c>
      <c r="H148" s="236">
        <f>F148*G148</f>
        <v>4.1420000000000003</v>
      </c>
    </row>
    <row r="149" spans="1:8" s="156" customFormat="1" ht="26.4">
      <c r="A149" s="157"/>
      <c r="B149" s="246" t="s">
        <v>661</v>
      </c>
      <c r="C149" s="164" t="s">
        <v>18</v>
      </c>
      <c r="D149" s="241" t="s">
        <v>662</v>
      </c>
      <c r="E149" s="234" t="s">
        <v>20</v>
      </c>
      <c r="F149" s="235">
        <v>0.2</v>
      </c>
      <c r="G149" s="220">
        <v>17.23</v>
      </c>
      <c r="H149" s="236">
        <f>F149*G149</f>
        <v>3.4460000000000002</v>
      </c>
    </row>
    <row r="150" spans="1:8" s="156" customFormat="1" ht="26.4">
      <c r="A150" s="157"/>
      <c r="B150" s="246" t="s">
        <v>688</v>
      </c>
      <c r="C150" s="164" t="s">
        <v>18</v>
      </c>
      <c r="D150" s="241" t="s">
        <v>689</v>
      </c>
      <c r="E150" s="234" t="s">
        <v>31</v>
      </c>
      <c r="F150" s="235">
        <v>1</v>
      </c>
      <c r="G150" s="236">
        <v>12.84</v>
      </c>
      <c r="H150" s="236">
        <f>F150*G150</f>
        <v>12.84</v>
      </c>
    </row>
    <row r="151" spans="1:8" s="156" customFormat="1">
      <c r="A151" s="130"/>
      <c r="B151" s="674" t="s">
        <v>604</v>
      </c>
      <c r="C151" s="674"/>
      <c r="D151" s="674"/>
      <c r="E151" s="674"/>
      <c r="F151" s="674"/>
      <c r="G151" s="674"/>
      <c r="H151" s="232">
        <f>SUM(H148:H150)</f>
        <v>20.428000000000001</v>
      </c>
    </row>
    <row r="152" spans="1:8" s="156" customFormat="1">
      <c r="A152" s="130"/>
      <c r="B152" s="242"/>
      <c r="C152" s="242"/>
      <c r="D152" s="242"/>
      <c r="E152" s="242"/>
      <c r="F152" s="242"/>
      <c r="G152" s="242"/>
      <c r="H152" s="243"/>
    </row>
    <row r="153" spans="1:8" s="156" customFormat="1" ht="52.8">
      <c r="A153" s="130"/>
      <c r="B153" s="159" t="s">
        <v>24</v>
      </c>
      <c r="C153" s="159" t="s">
        <v>313</v>
      </c>
      <c r="D153" s="199" t="s">
        <v>314</v>
      </c>
      <c r="E153" s="200" t="s">
        <v>645</v>
      </c>
      <c r="F153" s="159"/>
      <c r="G153" s="159"/>
      <c r="H153" s="159"/>
    </row>
    <row r="154" spans="1:8" s="156" customFormat="1" ht="26.4">
      <c r="A154" s="130"/>
      <c r="B154" s="239" t="s">
        <v>6</v>
      </c>
      <c r="C154" s="239" t="s">
        <v>614</v>
      </c>
      <c r="D154" s="247" t="s">
        <v>8</v>
      </c>
      <c r="E154" s="248" t="s">
        <v>615</v>
      </c>
      <c r="F154" s="249" t="s">
        <v>616</v>
      </c>
      <c r="G154" s="250" t="s">
        <v>646</v>
      </c>
      <c r="H154" s="250" t="s">
        <v>604</v>
      </c>
    </row>
    <row r="155" spans="1:8" s="156" customFormat="1">
      <c r="A155" s="130"/>
      <c r="B155" s="240" t="s">
        <v>659</v>
      </c>
      <c r="C155" s="164" t="s">
        <v>18</v>
      </c>
      <c r="D155" s="189" t="s">
        <v>660</v>
      </c>
      <c r="E155" s="234" t="s">
        <v>20</v>
      </c>
      <c r="F155" s="235">
        <v>0.08</v>
      </c>
      <c r="G155" s="220">
        <v>20.71</v>
      </c>
      <c r="H155" s="235">
        <f>F155*G155</f>
        <v>1.6568000000000001</v>
      </c>
    </row>
    <row r="156" spans="1:8" s="156" customFormat="1" ht="26.4">
      <c r="A156" s="130"/>
      <c r="B156" s="240" t="s">
        <v>661</v>
      </c>
      <c r="C156" s="164" t="s">
        <v>18</v>
      </c>
      <c r="D156" s="189" t="s">
        <v>662</v>
      </c>
      <c r="E156" s="234" t="s">
        <v>20</v>
      </c>
      <c r="F156" s="235">
        <v>0.08</v>
      </c>
      <c r="G156" s="220">
        <v>17.23</v>
      </c>
      <c r="H156" s="235">
        <f>F156*G156</f>
        <v>1.3784000000000001</v>
      </c>
    </row>
    <row r="157" spans="1:8" s="156" customFormat="1" ht="39.6">
      <c r="A157" s="130"/>
      <c r="B157" s="240" t="s">
        <v>731</v>
      </c>
      <c r="C157" s="164" t="s">
        <v>18</v>
      </c>
      <c r="D157" s="189" t="s">
        <v>732</v>
      </c>
      <c r="E157" s="234" t="s">
        <v>31</v>
      </c>
      <c r="F157" s="235">
        <v>1</v>
      </c>
      <c r="G157" s="251">
        <v>2.79</v>
      </c>
      <c r="H157" s="189">
        <f>F157*G157</f>
        <v>2.79</v>
      </c>
    </row>
    <row r="158" spans="1:8" s="156" customFormat="1">
      <c r="A158" s="130"/>
      <c r="B158" s="674" t="s">
        <v>604</v>
      </c>
      <c r="C158" s="674"/>
      <c r="D158" s="674"/>
      <c r="E158" s="674"/>
      <c r="F158" s="674"/>
      <c r="G158" s="674"/>
      <c r="H158" s="252">
        <f>SUM(H155:H157)</f>
        <v>5.8252000000000006</v>
      </c>
    </row>
    <row r="159" spans="1:8" s="156" customFormat="1">
      <c r="A159" s="130"/>
      <c r="B159" s="242"/>
      <c r="C159" s="242"/>
      <c r="D159" s="242"/>
      <c r="E159" s="242"/>
      <c r="F159" s="242"/>
      <c r="G159" s="242"/>
      <c r="H159" s="243"/>
    </row>
    <row r="160" spans="1:8" s="156" customFormat="1" ht="52.8">
      <c r="A160" s="130"/>
      <c r="B160" s="159" t="s">
        <v>24</v>
      </c>
      <c r="C160" s="159" t="s">
        <v>316</v>
      </c>
      <c r="D160" s="199" t="s">
        <v>733</v>
      </c>
      <c r="E160" s="200" t="s">
        <v>645</v>
      </c>
      <c r="F160" s="159"/>
      <c r="G160" s="159"/>
      <c r="H160" s="159"/>
    </row>
    <row r="161" spans="1:8" s="156" customFormat="1" ht="26.4">
      <c r="A161" s="130"/>
      <c r="B161" s="239" t="s">
        <v>6</v>
      </c>
      <c r="C161" s="239" t="s">
        <v>614</v>
      </c>
      <c r="D161" s="247" t="s">
        <v>8</v>
      </c>
      <c r="E161" s="248" t="s">
        <v>615</v>
      </c>
      <c r="F161" s="249" t="s">
        <v>616</v>
      </c>
      <c r="G161" s="250" t="s">
        <v>646</v>
      </c>
      <c r="H161" s="250" t="s">
        <v>604</v>
      </c>
    </row>
    <row r="162" spans="1:8" s="156" customFormat="1">
      <c r="A162" s="130"/>
      <c r="B162" s="240" t="s">
        <v>659</v>
      </c>
      <c r="C162" s="164" t="s">
        <v>18</v>
      </c>
      <c r="D162" s="189" t="s">
        <v>660</v>
      </c>
      <c r="E162" s="234" t="s">
        <v>20</v>
      </c>
      <c r="F162" s="235">
        <v>0.08</v>
      </c>
      <c r="G162" s="220">
        <v>20.71</v>
      </c>
      <c r="H162" s="235">
        <f>F162*G162</f>
        <v>1.6568000000000001</v>
      </c>
    </row>
    <row r="163" spans="1:8" s="156" customFormat="1" ht="26.4">
      <c r="A163" s="130"/>
      <c r="B163" s="240" t="s">
        <v>661</v>
      </c>
      <c r="C163" s="164" t="s">
        <v>18</v>
      </c>
      <c r="D163" s="189" t="s">
        <v>662</v>
      </c>
      <c r="E163" s="234" t="s">
        <v>20</v>
      </c>
      <c r="F163" s="235">
        <v>0.08</v>
      </c>
      <c r="G163" s="220">
        <v>17.23</v>
      </c>
      <c r="H163" s="235">
        <f>F163*G163</f>
        <v>1.3784000000000001</v>
      </c>
    </row>
    <row r="164" spans="1:8" s="156" customFormat="1" ht="39.6">
      <c r="A164" s="130"/>
      <c r="B164" s="240" t="s">
        <v>734</v>
      </c>
      <c r="C164" s="164" t="s">
        <v>18</v>
      </c>
      <c r="D164" s="189" t="s">
        <v>735</v>
      </c>
      <c r="E164" s="234" t="s">
        <v>31</v>
      </c>
      <c r="F164" s="235">
        <v>1</v>
      </c>
      <c r="G164" s="189">
        <v>1.79</v>
      </c>
      <c r="H164" s="189">
        <f>F164*G164</f>
        <v>1.79</v>
      </c>
    </row>
    <row r="165" spans="1:8" s="156" customFormat="1">
      <c r="A165" s="130"/>
      <c r="B165" s="674" t="s">
        <v>604</v>
      </c>
      <c r="C165" s="674"/>
      <c r="D165" s="674"/>
      <c r="E165" s="674"/>
      <c r="F165" s="674"/>
      <c r="G165" s="674"/>
      <c r="H165" s="252">
        <f>SUM(H162:H164)</f>
        <v>4.8252000000000006</v>
      </c>
    </row>
    <row r="166" spans="1:8" s="156" customFormat="1">
      <c r="A166" s="130"/>
      <c r="B166" s="242"/>
      <c r="C166" s="242"/>
      <c r="D166" s="242"/>
      <c r="E166" s="242"/>
      <c r="F166" s="242"/>
      <c r="G166" s="242"/>
      <c r="H166" s="243"/>
    </row>
    <row r="167" spans="1:8" s="156" customFormat="1" ht="39.6">
      <c r="A167" s="130"/>
      <c r="B167" s="159" t="s">
        <v>24</v>
      </c>
      <c r="C167" s="159" t="s">
        <v>319</v>
      </c>
      <c r="D167" s="199" t="s">
        <v>736</v>
      </c>
      <c r="E167" s="200" t="s">
        <v>645</v>
      </c>
      <c r="F167" s="159"/>
      <c r="G167" s="159"/>
      <c r="H167" s="159"/>
    </row>
    <row r="168" spans="1:8" s="156" customFormat="1" ht="26.4">
      <c r="A168" s="130"/>
      <c r="B168" s="239" t="s">
        <v>6</v>
      </c>
      <c r="C168" s="239" t="s">
        <v>614</v>
      </c>
      <c r="D168" s="247" t="s">
        <v>8</v>
      </c>
      <c r="E168" s="248" t="s">
        <v>615</v>
      </c>
      <c r="F168" s="249" t="s">
        <v>616</v>
      </c>
      <c r="G168" s="250" t="s">
        <v>646</v>
      </c>
      <c r="H168" s="250" t="s">
        <v>604</v>
      </c>
    </row>
    <row r="169" spans="1:8" s="156" customFormat="1">
      <c r="A169" s="130"/>
      <c r="B169" s="240" t="s">
        <v>659</v>
      </c>
      <c r="C169" s="164" t="s">
        <v>18</v>
      </c>
      <c r="D169" s="189" t="s">
        <v>660</v>
      </c>
      <c r="E169" s="234" t="s">
        <v>20</v>
      </c>
      <c r="F169" s="235">
        <v>0.08</v>
      </c>
      <c r="G169" s="220">
        <v>20.71</v>
      </c>
      <c r="H169" s="235">
        <f>F169*G169</f>
        <v>1.6568000000000001</v>
      </c>
    </row>
    <row r="170" spans="1:8" s="156" customFormat="1" ht="26.4">
      <c r="A170" s="130"/>
      <c r="B170" s="240" t="s">
        <v>661</v>
      </c>
      <c r="C170" s="164" t="s">
        <v>18</v>
      </c>
      <c r="D170" s="189" t="s">
        <v>662</v>
      </c>
      <c r="E170" s="234" t="s">
        <v>20</v>
      </c>
      <c r="F170" s="235">
        <v>0.08</v>
      </c>
      <c r="G170" s="220">
        <v>17.23</v>
      </c>
      <c r="H170" s="235">
        <f>F170*G170</f>
        <v>1.3784000000000001</v>
      </c>
    </row>
    <row r="171" spans="1:8" s="156" customFormat="1" ht="39.6">
      <c r="A171" s="130"/>
      <c r="B171" s="240" t="s">
        <v>737</v>
      </c>
      <c r="C171" s="164" t="s">
        <v>18</v>
      </c>
      <c r="D171" s="189" t="s">
        <v>738</v>
      </c>
      <c r="E171" s="234" t="s">
        <v>31</v>
      </c>
      <c r="F171" s="235">
        <v>1</v>
      </c>
      <c r="G171" s="189">
        <v>1.17</v>
      </c>
      <c r="H171" s="189">
        <f>F171*G171</f>
        <v>1.17</v>
      </c>
    </row>
    <row r="172" spans="1:8" s="156" customFormat="1">
      <c r="A172" s="130"/>
      <c r="B172" s="674" t="s">
        <v>604</v>
      </c>
      <c r="C172" s="674"/>
      <c r="D172" s="674"/>
      <c r="E172" s="674"/>
      <c r="F172" s="674"/>
      <c r="G172" s="674"/>
      <c r="H172" s="252">
        <f>SUM(H169:H171)</f>
        <v>4.2051999999999996</v>
      </c>
    </row>
    <row r="173" spans="1:8" s="156" customFormat="1">
      <c r="A173" s="130"/>
      <c r="B173" s="130"/>
      <c r="C173" s="253"/>
      <c r="D173" s="254"/>
      <c r="E173" s="254"/>
      <c r="F173" s="255"/>
      <c r="G173" s="254"/>
      <c r="H173" s="255"/>
    </row>
    <row r="174" spans="1:8" s="156" customFormat="1" ht="39.6">
      <c r="A174" s="130"/>
      <c r="B174" s="159" t="s">
        <v>24</v>
      </c>
      <c r="C174" s="159" t="s">
        <v>362</v>
      </c>
      <c r="D174" s="199" t="s">
        <v>739</v>
      </c>
      <c r="E174" s="200" t="s">
        <v>645</v>
      </c>
      <c r="F174" s="159"/>
      <c r="G174" s="159"/>
      <c r="H174" s="159"/>
    </row>
    <row r="175" spans="1:8" s="156" customFormat="1" ht="26.4">
      <c r="A175" s="130"/>
      <c r="B175" s="256" t="s">
        <v>6</v>
      </c>
      <c r="C175" s="162" t="s">
        <v>614</v>
      </c>
      <c r="D175" s="257" t="s">
        <v>8</v>
      </c>
      <c r="E175" s="202" t="s">
        <v>615</v>
      </c>
      <c r="F175" s="203" t="s">
        <v>616</v>
      </c>
      <c r="G175" s="204" t="s">
        <v>646</v>
      </c>
      <c r="H175" s="204" t="s">
        <v>604</v>
      </c>
    </row>
    <row r="176" spans="1:8" s="156" customFormat="1">
      <c r="A176" s="130"/>
      <c r="B176" s="246" t="s">
        <v>663</v>
      </c>
      <c r="C176" s="164" t="s">
        <v>18</v>
      </c>
      <c r="D176" s="241" t="s">
        <v>636</v>
      </c>
      <c r="E176" s="234" t="s">
        <v>20</v>
      </c>
      <c r="F176" s="235">
        <v>0.34739999999999999</v>
      </c>
      <c r="G176" s="236">
        <v>19.98</v>
      </c>
      <c r="H176" s="179">
        <f>(F176*G176)</f>
        <v>6.941052</v>
      </c>
    </row>
    <row r="177" spans="1:8" s="156" customFormat="1">
      <c r="A177" s="130"/>
      <c r="B177" s="246" t="s">
        <v>740</v>
      </c>
      <c r="C177" s="164" t="s">
        <v>18</v>
      </c>
      <c r="D177" s="241" t="s">
        <v>620</v>
      </c>
      <c r="E177" s="234" t="s">
        <v>20</v>
      </c>
      <c r="F177" s="235">
        <v>0.2</v>
      </c>
      <c r="G177" s="236">
        <v>16.02</v>
      </c>
      <c r="H177" s="179">
        <f>(F177*G177)</f>
        <v>3.2040000000000002</v>
      </c>
    </row>
    <row r="178" spans="1:8" s="156" customFormat="1" ht="26.4">
      <c r="A178" s="130"/>
      <c r="B178" s="258" t="s">
        <v>741</v>
      </c>
      <c r="C178" s="164" t="s">
        <v>18</v>
      </c>
      <c r="D178" s="241" t="s">
        <v>742</v>
      </c>
      <c r="E178" s="176" t="s">
        <v>31</v>
      </c>
      <c r="F178" s="259">
        <v>1</v>
      </c>
      <c r="G178" s="178">
        <v>64.38</v>
      </c>
      <c r="H178" s="179">
        <f>(F178*G178)</f>
        <v>64.38</v>
      </c>
    </row>
    <row r="179" spans="1:8" s="156" customFormat="1">
      <c r="A179" s="130"/>
      <c r="B179" s="674" t="s">
        <v>604</v>
      </c>
      <c r="C179" s="674"/>
      <c r="D179" s="674"/>
      <c r="E179" s="674"/>
      <c r="F179" s="674"/>
      <c r="G179" s="674"/>
      <c r="H179" s="232">
        <f>SUM(H176:H178)</f>
        <v>74.525051999999988</v>
      </c>
    </row>
    <row r="180" spans="1:8" s="156" customFormat="1">
      <c r="A180" s="130"/>
      <c r="B180" s="130"/>
      <c r="C180" s="253"/>
      <c r="D180" s="254"/>
      <c r="E180" s="254"/>
      <c r="F180" s="255"/>
      <c r="G180" s="254"/>
      <c r="H180" s="255"/>
    </row>
    <row r="181" spans="1:8" s="156" customFormat="1" ht="39.6">
      <c r="A181" s="130"/>
      <c r="B181" s="159" t="s">
        <v>24</v>
      </c>
      <c r="C181" s="159" t="s">
        <v>383</v>
      </c>
      <c r="D181" s="199" t="s">
        <v>743</v>
      </c>
      <c r="E181" s="200" t="s">
        <v>645</v>
      </c>
      <c r="F181" s="159"/>
      <c r="G181" s="159"/>
      <c r="H181" s="159"/>
    </row>
    <row r="182" spans="1:8" s="156" customFormat="1" ht="26.4">
      <c r="A182" s="130"/>
      <c r="B182" s="256" t="s">
        <v>6</v>
      </c>
      <c r="C182" s="162" t="s">
        <v>614</v>
      </c>
      <c r="D182" s="257" t="s">
        <v>8</v>
      </c>
      <c r="E182" s="202" t="s">
        <v>615</v>
      </c>
      <c r="F182" s="203" t="s">
        <v>616</v>
      </c>
      <c r="G182" s="204" t="s">
        <v>646</v>
      </c>
      <c r="H182" s="204" t="s">
        <v>604</v>
      </c>
    </row>
    <row r="183" spans="1:8" s="156" customFormat="1">
      <c r="A183" s="130"/>
      <c r="B183" s="240" t="s">
        <v>659</v>
      </c>
      <c r="C183" s="164" t="s">
        <v>18</v>
      </c>
      <c r="D183" s="189" t="s">
        <v>660</v>
      </c>
      <c r="E183" s="234" t="s">
        <v>20</v>
      </c>
      <c r="F183" s="235">
        <v>1</v>
      </c>
      <c r="G183" s="220">
        <v>20.71</v>
      </c>
      <c r="H183" s="236">
        <f>F183*G183</f>
        <v>20.71</v>
      </c>
    </row>
    <row r="184" spans="1:8" s="156" customFormat="1" ht="26.4">
      <c r="A184" s="130"/>
      <c r="B184" s="240" t="s">
        <v>661</v>
      </c>
      <c r="C184" s="164" t="s">
        <v>18</v>
      </c>
      <c r="D184" s="189" t="s">
        <v>662</v>
      </c>
      <c r="E184" s="234" t="s">
        <v>20</v>
      </c>
      <c r="F184" s="235">
        <v>0.8</v>
      </c>
      <c r="G184" s="220">
        <v>17.23</v>
      </c>
      <c r="H184" s="236">
        <f>F184*G184</f>
        <v>13.784000000000001</v>
      </c>
    </row>
    <row r="185" spans="1:8" s="156" customFormat="1" ht="39.6">
      <c r="A185" s="130"/>
      <c r="B185" s="240" t="s">
        <v>744</v>
      </c>
      <c r="C185" s="164" t="s">
        <v>632</v>
      </c>
      <c r="D185" s="189" t="s">
        <v>745</v>
      </c>
      <c r="E185" s="234" t="s">
        <v>31</v>
      </c>
      <c r="F185" s="235">
        <v>1</v>
      </c>
      <c r="G185" s="236">
        <v>622.92999999999995</v>
      </c>
      <c r="H185" s="236">
        <f>F185*G185</f>
        <v>622.92999999999995</v>
      </c>
    </row>
    <row r="186" spans="1:8" s="156" customFormat="1" ht="31.5" customHeight="1">
      <c r="A186" s="130"/>
      <c r="B186" s="260">
        <v>44432</v>
      </c>
      <c r="C186" s="164" t="s">
        <v>632</v>
      </c>
      <c r="D186" s="261" t="s">
        <v>746</v>
      </c>
      <c r="E186" s="262">
        <v>705.87</v>
      </c>
      <c r="F186" s="263" t="s">
        <v>747</v>
      </c>
      <c r="G186" s="264" t="s">
        <v>748</v>
      </c>
      <c r="H186" s="265" t="s">
        <v>749</v>
      </c>
    </row>
    <row r="187" spans="1:8" s="156" customFormat="1" ht="30" customHeight="1">
      <c r="A187" s="130"/>
      <c r="B187" s="260">
        <v>44432</v>
      </c>
      <c r="C187" s="164" t="s">
        <v>632</v>
      </c>
      <c r="D187" s="261" t="s">
        <v>750</v>
      </c>
      <c r="E187" s="262">
        <v>419</v>
      </c>
      <c r="F187" s="263" t="s">
        <v>751</v>
      </c>
      <c r="G187" s="266" t="s">
        <v>752</v>
      </c>
      <c r="H187" s="267" t="s">
        <v>753</v>
      </c>
    </row>
    <row r="188" spans="1:8" s="156" customFormat="1" ht="26.4">
      <c r="A188" s="130"/>
      <c r="B188" s="260">
        <v>44432</v>
      </c>
      <c r="C188" s="164" t="s">
        <v>632</v>
      </c>
      <c r="D188" s="261" t="s">
        <v>754</v>
      </c>
      <c r="E188" s="262">
        <v>743.91</v>
      </c>
      <c r="F188" s="268" t="s">
        <v>755</v>
      </c>
      <c r="G188" s="269" t="s">
        <v>756</v>
      </c>
      <c r="H188" s="270" t="s">
        <v>757</v>
      </c>
    </row>
    <row r="189" spans="1:8" s="156" customFormat="1">
      <c r="A189" s="130"/>
      <c r="B189" s="674" t="s">
        <v>604</v>
      </c>
      <c r="C189" s="674"/>
      <c r="D189" s="674"/>
      <c r="E189" s="674"/>
      <c r="F189" s="674"/>
      <c r="G189" s="674"/>
      <c r="H189" s="232">
        <f>SUM(H183:H185)</f>
        <v>657.42399999999998</v>
      </c>
    </row>
    <row r="190" spans="1:8" s="156" customFormat="1"/>
    <row r="191" spans="1:8" s="156" customFormat="1"/>
    <row r="192" spans="1:8" s="156" customFormat="1" ht="39.6">
      <c r="A192" s="130"/>
      <c r="B192" s="159" t="s">
        <v>24</v>
      </c>
      <c r="C192" s="159" t="s">
        <v>386</v>
      </c>
      <c r="D192" s="199" t="s">
        <v>758</v>
      </c>
      <c r="E192" s="200" t="s">
        <v>645</v>
      </c>
      <c r="F192" s="159"/>
      <c r="G192" s="159"/>
      <c r="H192" s="159"/>
    </row>
    <row r="193" spans="1:8" s="156" customFormat="1" ht="26.4">
      <c r="A193" s="130"/>
      <c r="B193" s="256" t="s">
        <v>6</v>
      </c>
      <c r="C193" s="162" t="s">
        <v>614</v>
      </c>
      <c r="D193" s="257" t="s">
        <v>8</v>
      </c>
      <c r="E193" s="202" t="s">
        <v>615</v>
      </c>
      <c r="F193" s="203" t="s">
        <v>616</v>
      </c>
      <c r="G193" s="204" t="s">
        <v>646</v>
      </c>
      <c r="H193" s="204" t="s">
        <v>604</v>
      </c>
    </row>
    <row r="194" spans="1:8" s="156" customFormat="1">
      <c r="A194" s="130"/>
      <c r="B194" s="240" t="s">
        <v>659</v>
      </c>
      <c r="C194" s="164" t="s">
        <v>18</v>
      </c>
      <c r="D194" s="189" t="s">
        <v>660</v>
      </c>
      <c r="E194" s="234" t="s">
        <v>20</v>
      </c>
      <c r="F194" s="235">
        <v>0.8</v>
      </c>
      <c r="G194" s="220">
        <v>20.71</v>
      </c>
      <c r="H194" s="236">
        <f>F194*G194</f>
        <v>16.568000000000001</v>
      </c>
    </row>
    <row r="195" spans="1:8" s="156" customFormat="1" ht="26.4">
      <c r="A195" s="130"/>
      <c r="B195" s="240" t="s">
        <v>661</v>
      </c>
      <c r="C195" s="164" t="s">
        <v>18</v>
      </c>
      <c r="D195" s="189" t="s">
        <v>662</v>
      </c>
      <c r="E195" s="234" t="s">
        <v>20</v>
      </c>
      <c r="F195" s="235">
        <v>0.8</v>
      </c>
      <c r="G195" s="220">
        <v>17.23</v>
      </c>
      <c r="H195" s="236">
        <f>F195*G195</f>
        <v>13.784000000000001</v>
      </c>
    </row>
    <row r="196" spans="1:8" s="156" customFormat="1" ht="26.4">
      <c r="A196" s="130"/>
      <c r="B196" s="271"/>
      <c r="C196" s="164" t="s">
        <v>632</v>
      </c>
      <c r="D196" s="189" t="s">
        <v>759</v>
      </c>
      <c r="E196" s="234" t="s">
        <v>31</v>
      </c>
      <c r="F196" s="235">
        <v>1</v>
      </c>
      <c r="G196" s="236">
        <v>17.13</v>
      </c>
      <c r="H196" s="236">
        <f>F196*G196</f>
        <v>17.13</v>
      </c>
    </row>
    <row r="197" spans="1:8" s="156" customFormat="1">
      <c r="A197" s="130"/>
      <c r="B197" s="271"/>
      <c r="C197" s="164" t="s">
        <v>632</v>
      </c>
      <c r="D197" s="189" t="s">
        <v>760</v>
      </c>
      <c r="E197" s="272"/>
      <c r="F197" s="273"/>
      <c r="G197" s="272"/>
      <c r="H197" s="272"/>
    </row>
    <row r="198" spans="1:8" s="156" customFormat="1">
      <c r="A198" s="130"/>
      <c r="B198" s="674" t="s">
        <v>604</v>
      </c>
      <c r="C198" s="674"/>
      <c r="D198" s="674"/>
      <c r="E198" s="674"/>
      <c r="F198" s="674"/>
      <c r="G198" s="674"/>
      <c r="H198" s="232">
        <f>SUM(H194:H196)</f>
        <v>47.481999999999999</v>
      </c>
    </row>
    <row r="199" spans="1:8" s="156" customFormat="1">
      <c r="A199" s="130"/>
      <c r="B199" s="216"/>
    </row>
    <row r="200" spans="1:8" s="156" customFormat="1" ht="26.4">
      <c r="A200" s="130"/>
      <c r="B200" s="159" t="s">
        <v>24</v>
      </c>
      <c r="C200" s="159" t="s">
        <v>389</v>
      </c>
      <c r="D200" s="199" t="s">
        <v>390</v>
      </c>
      <c r="E200" s="200" t="s">
        <v>645</v>
      </c>
      <c r="F200" s="159"/>
      <c r="G200" s="159"/>
      <c r="H200" s="159"/>
    </row>
    <row r="201" spans="1:8" s="156" customFormat="1" ht="26.4">
      <c r="A201" s="130"/>
      <c r="B201" s="256" t="s">
        <v>6</v>
      </c>
      <c r="C201" s="239" t="s">
        <v>614</v>
      </c>
      <c r="D201" s="257" t="s">
        <v>8</v>
      </c>
      <c r="E201" s="202" t="s">
        <v>615</v>
      </c>
      <c r="F201" s="203" t="s">
        <v>616</v>
      </c>
      <c r="G201" s="204" t="s">
        <v>646</v>
      </c>
      <c r="H201" s="204" t="s">
        <v>604</v>
      </c>
    </row>
    <row r="202" spans="1:8" s="156" customFormat="1">
      <c r="A202" s="130"/>
      <c r="B202" s="246" t="s">
        <v>659</v>
      </c>
      <c r="C202" s="164" t="s">
        <v>18</v>
      </c>
      <c r="D202" s="241" t="s">
        <v>660</v>
      </c>
      <c r="E202" s="234" t="s">
        <v>20</v>
      </c>
      <c r="F202" s="235">
        <v>0.6</v>
      </c>
      <c r="G202" s="220">
        <v>20.71</v>
      </c>
      <c r="H202" s="236">
        <f>F202*G202</f>
        <v>12.426</v>
      </c>
    </row>
    <row r="203" spans="1:8" s="156" customFormat="1" ht="26.4">
      <c r="A203" s="130"/>
      <c r="B203" s="246" t="s">
        <v>661</v>
      </c>
      <c r="C203" s="164" t="s">
        <v>18</v>
      </c>
      <c r="D203" s="241" t="s">
        <v>662</v>
      </c>
      <c r="E203" s="234" t="s">
        <v>20</v>
      </c>
      <c r="F203" s="235">
        <v>0.6</v>
      </c>
      <c r="G203" s="220">
        <v>17.23</v>
      </c>
      <c r="H203" s="236">
        <f>F203*G203</f>
        <v>10.337999999999999</v>
      </c>
    </row>
    <row r="204" spans="1:8" s="156" customFormat="1" ht="26.4">
      <c r="A204" s="130"/>
      <c r="B204" s="246"/>
      <c r="C204" s="164" t="s">
        <v>632</v>
      </c>
      <c r="D204" s="241" t="s">
        <v>761</v>
      </c>
      <c r="E204" s="234" t="s">
        <v>31</v>
      </c>
      <c r="F204" s="235">
        <v>1</v>
      </c>
      <c r="G204" s="236">
        <v>168.31</v>
      </c>
      <c r="H204" s="236">
        <f>F204*G204</f>
        <v>168.31</v>
      </c>
    </row>
    <row r="205" spans="1:8" s="156" customFormat="1">
      <c r="A205" s="130"/>
      <c r="B205" s="246"/>
      <c r="C205" s="164" t="s">
        <v>632</v>
      </c>
      <c r="D205" s="241" t="s">
        <v>760</v>
      </c>
      <c r="E205" s="176"/>
      <c r="F205" s="274"/>
      <c r="G205" s="275"/>
      <c r="H205" s="275"/>
    </row>
    <row r="206" spans="1:8" s="156" customFormat="1">
      <c r="A206" s="130"/>
      <c r="B206" s="674" t="s">
        <v>604</v>
      </c>
      <c r="C206" s="674"/>
      <c r="D206" s="674"/>
      <c r="E206" s="674"/>
      <c r="F206" s="674"/>
      <c r="G206" s="674"/>
      <c r="H206" s="232">
        <f>SUM(H202:H204)</f>
        <v>191.07400000000001</v>
      </c>
    </row>
    <row r="207" spans="1:8" s="156" customFormat="1"/>
    <row r="208" spans="1:8" s="156" customFormat="1" ht="26.4">
      <c r="B208" s="159" t="s">
        <v>24</v>
      </c>
      <c r="C208" s="159" t="s">
        <v>392</v>
      </c>
      <c r="D208" s="199" t="s">
        <v>762</v>
      </c>
      <c r="E208" s="200" t="s">
        <v>645</v>
      </c>
      <c r="F208" s="159"/>
      <c r="G208" s="159"/>
      <c r="H208" s="159"/>
    </row>
    <row r="209" spans="1:8" s="156" customFormat="1" ht="26.4">
      <c r="B209" s="256" t="s">
        <v>6</v>
      </c>
      <c r="C209" s="239" t="s">
        <v>614</v>
      </c>
      <c r="D209" s="257" t="s">
        <v>8</v>
      </c>
      <c r="E209" s="202" t="s">
        <v>615</v>
      </c>
      <c r="F209" s="203" t="s">
        <v>616</v>
      </c>
      <c r="G209" s="204" t="s">
        <v>646</v>
      </c>
      <c r="H209" s="204" t="s">
        <v>604</v>
      </c>
    </row>
    <row r="210" spans="1:8" s="156" customFormat="1">
      <c r="A210" s="130"/>
      <c r="B210" s="246" t="s">
        <v>659</v>
      </c>
      <c r="C210" s="164" t="s">
        <v>18</v>
      </c>
      <c r="D210" s="241" t="s">
        <v>660</v>
      </c>
      <c r="E210" s="234" t="s">
        <v>20</v>
      </c>
      <c r="F210" s="235">
        <v>8.5000000000000006E-2</v>
      </c>
      <c r="G210" s="220">
        <v>20.71</v>
      </c>
      <c r="H210" s="236">
        <f>F210*G210</f>
        <v>1.7603500000000003</v>
      </c>
    </row>
    <row r="211" spans="1:8" s="156" customFormat="1" ht="26.4">
      <c r="A211" s="130"/>
      <c r="B211" s="246" t="s">
        <v>661</v>
      </c>
      <c r="C211" s="164" t="s">
        <v>18</v>
      </c>
      <c r="D211" s="241" t="s">
        <v>662</v>
      </c>
      <c r="E211" s="234" t="s">
        <v>20</v>
      </c>
      <c r="F211" s="235">
        <v>0.01</v>
      </c>
      <c r="G211" s="220">
        <v>17.23</v>
      </c>
      <c r="H211" s="236">
        <f>F211*G211</f>
        <v>0.17230000000000001</v>
      </c>
    </row>
    <row r="212" spans="1:8" s="156" customFormat="1">
      <c r="A212" s="130"/>
      <c r="B212" s="246" t="s">
        <v>763</v>
      </c>
      <c r="C212" s="164" t="s">
        <v>18</v>
      </c>
      <c r="D212" s="241" t="s">
        <v>764</v>
      </c>
      <c r="E212" s="234" t="s">
        <v>31</v>
      </c>
      <c r="F212" s="235">
        <v>1</v>
      </c>
      <c r="G212" s="236">
        <v>13.31</v>
      </c>
      <c r="H212" s="236">
        <f>F212*G212</f>
        <v>13.31</v>
      </c>
    </row>
    <row r="213" spans="1:8" s="156" customFormat="1">
      <c r="A213" s="130"/>
      <c r="B213" s="674" t="s">
        <v>604</v>
      </c>
      <c r="C213" s="674"/>
      <c r="D213" s="674"/>
      <c r="E213" s="674"/>
      <c r="F213" s="674"/>
      <c r="G213" s="674"/>
      <c r="H213" s="232">
        <f>SUM(H209:H212)</f>
        <v>15.242650000000001</v>
      </c>
    </row>
    <row r="214" spans="1:8" s="156" customFormat="1"/>
    <row r="215" spans="1:8" s="156" customFormat="1"/>
    <row r="216" spans="1:8" s="156" customFormat="1" ht="26.4">
      <c r="B216" s="159" t="s">
        <v>24</v>
      </c>
      <c r="C216" s="159" t="s">
        <v>395</v>
      </c>
      <c r="D216" s="199" t="s">
        <v>765</v>
      </c>
      <c r="E216" s="200" t="s">
        <v>645</v>
      </c>
      <c r="F216" s="159"/>
      <c r="G216" s="159"/>
      <c r="H216" s="159"/>
    </row>
    <row r="217" spans="1:8" s="156" customFormat="1" ht="26.4">
      <c r="B217" s="256" t="s">
        <v>6</v>
      </c>
      <c r="C217" s="239" t="s">
        <v>614</v>
      </c>
      <c r="D217" s="257" t="s">
        <v>8</v>
      </c>
      <c r="E217" s="202" t="s">
        <v>615</v>
      </c>
      <c r="F217" s="203" t="s">
        <v>616</v>
      </c>
      <c r="G217" s="204" t="s">
        <v>646</v>
      </c>
      <c r="H217" s="204" t="s">
        <v>604</v>
      </c>
    </row>
    <row r="218" spans="1:8" s="156" customFormat="1">
      <c r="A218" s="130"/>
      <c r="B218" s="246" t="s">
        <v>659</v>
      </c>
      <c r="C218" s="164" t="s">
        <v>18</v>
      </c>
      <c r="D218" s="241" t="s">
        <v>660</v>
      </c>
      <c r="E218" s="234" t="s">
        <v>20</v>
      </c>
      <c r="F218" s="235">
        <v>8.5000000000000006E-2</v>
      </c>
      <c r="G218" s="220">
        <v>20.71</v>
      </c>
      <c r="H218" s="236">
        <f>F218*G218</f>
        <v>1.7603500000000003</v>
      </c>
    </row>
    <row r="219" spans="1:8" s="156" customFormat="1" ht="26.4">
      <c r="A219" s="130"/>
      <c r="B219" s="246" t="s">
        <v>661</v>
      </c>
      <c r="C219" s="164" t="s">
        <v>18</v>
      </c>
      <c r="D219" s="241" t="s">
        <v>662</v>
      </c>
      <c r="E219" s="234" t="s">
        <v>20</v>
      </c>
      <c r="F219" s="235">
        <v>0.01</v>
      </c>
      <c r="G219" s="220">
        <v>17.23</v>
      </c>
      <c r="H219" s="236">
        <f>F219*G219</f>
        <v>0.17230000000000001</v>
      </c>
    </row>
    <row r="220" spans="1:8" s="156" customFormat="1">
      <c r="A220" s="130"/>
      <c r="B220" s="246" t="s">
        <v>766</v>
      </c>
      <c r="C220" s="164" t="s">
        <v>18</v>
      </c>
      <c r="D220" s="241" t="s">
        <v>767</v>
      </c>
      <c r="E220" s="234" t="s">
        <v>31</v>
      </c>
      <c r="F220" s="235">
        <v>1</v>
      </c>
      <c r="G220" s="236">
        <v>18.48</v>
      </c>
      <c r="H220" s="236">
        <f>F220*G220</f>
        <v>18.48</v>
      </c>
    </row>
    <row r="221" spans="1:8" s="156" customFormat="1">
      <c r="A221" s="130"/>
      <c r="B221" s="674" t="s">
        <v>604</v>
      </c>
      <c r="C221" s="674"/>
      <c r="D221" s="674"/>
      <c r="E221" s="674"/>
      <c r="F221" s="674"/>
      <c r="G221" s="674"/>
      <c r="H221" s="232">
        <f>SUM(H217:H220)</f>
        <v>20.412649999999999</v>
      </c>
    </row>
    <row r="222" spans="1:8" s="156" customFormat="1"/>
    <row r="223" spans="1:8" s="156" customFormat="1" ht="26.4">
      <c r="B223" s="159" t="s">
        <v>24</v>
      </c>
      <c r="C223" s="159" t="s">
        <v>398</v>
      </c>
      <c r="D223" s="199" t="s">
        <v>399</v>
      </c>
      <c r="E223" s="200" t="s">
        <v>645</v>
      </c>
      <c r="F223" s="159"/>
      <c r="G223" s="159"/>
      <c r="H223" s="159"/>
    </row>
    <row r="224" spans="1:8" s="156" customFormat="1" ht="26.4">
      <c r="A224" s="130"/>
      <c r="B224" s="256" t="s">
        <v>6</v>
      </c>
      <c r="C224" s="162" t="s">
        <v>614</v>
      </c>
      <c r="D224" s="257" t="s">
        <v>8</v>
      </c>
      <c r="E224" s="202" t="s">
        <v>615</v>
      </c>
      <c r="F224" s="203" t="s">
        <v>616</v>
      </c>
      <c r="G224" s="204" t="s">
        <v>646</v>
      </c>
      <c r="H224" s="204" t="s">
        <v>604</v>
      </c>
    </row>
    <row r="225" spans="1:8" s="156" customFormat="1">
      <c r="A225" s="130"/>
      <c r="B225" s="240" t="s">
        <v>659</v>
      </c>
      <c r="C225" s="164" t="s">
        <v>18</v>
      </c>
      <c r="D225" s="189" t="s">
        <v>660</v>
      </c>
      <c r="E225" s="234" t="s">
        <v>20</v>
      </c>
      <c r="F225" s="235">
        <v>0.15</v>
      </c>
      <c r="G225" s="220">
        <v>20.71</v>
      </c>
      <c r="H225" s="178">
        <f>F225*G225</f>
        <v>3.1065</v>
      </c>
    </row>
    <row r="226" spans="1:8" s="156" customFormat="1">
      <c r="A226" s="130"/>
      <c r="B226" s="240" t="s">
        <v>768</v>
      </c>
      <c r="C226" s="164" t="s">
        <v>18</v>
      </c>
      <c r="D226" s="189" t="s">
        <v>769</v>
      </c>
      <c r="E226" s="176" t="s">
        <v>31</v>
      </c>
      <c r="F226" s="274">
        <v>1</v>
      </c>
      <c r="G226" s="220">
        <v>1.54</v>
      </c>
      <c r="H226" s="178">
        <f>F226*G226</f>
        <v>1.54</v>
      </c>
    </row>
    <row r="227" spans="1:8" s="156" customFormat="1">
      <c r="A227" s="130"/>
      <c r="B227" s="674" t="s">
        <v>604</v>
      </c>
      <c r="C227" s="674"/>
      <c r="D227" s="674"/>
      <c r="E227" s="674"/>
      <c r="F227" s="674"/>
      <c r="G227" s="674"/>
      <c r="H227" s="232">
        <f>SUM(H223:H225)</f>
        <v>3.1065</v>
      </c>
    </row>
    <row r="228" spans="1:8" s="156" customFormat="1">
      <c r="A228" s="130"/>
      <c r="B228" s="242"/>
      <c r="C228" s="242"/>
      <c r="D228" s="242"/>
      <c r="E228" s="242"/>
      <c r="F228" s="242"/>
      <c r="G228" s="242"/>
      <c r="H228" s="243"/>
    </row>
    <row r="229" spans="1:8" s="156" customFormat="1" ht="26.4">
      <c r="A229" s="130"/>
      <c r="B229" s="159" t="s">
        <v>24</v>
      </c>
      <c r="C229" s="159" t="s">
        <v>406</v>
      </c>
      <c r="D229" s="199" t="s">
        <v>407</v>
      </c>
      <c r="E229" s="200" t="s">
        <v>645</v>
      </c>
      <c r="F229" s="159"/>
      <c r="G229" s="159"/>
      <c r="H229" s="159"/>
    </row>
    <row r="230" spans="1:8" s="156" customFormat="1" ht="26.4">
      <c r="A230" s="130"/>
      <c r="B230" s="256" t="s">
        <v>6</v>
      </c>
      <c r="C230" s="162" t="s">
        <v>614</v>
      </c>
      <c r="D230" s="257" t="s">
        <v>8</v>
      </c>
      <c r="E230" s="202" t="s">
        <v>615</v>
      </c>
      <c r="F230" s="203" t="s">
        <v>616</v>
      </c>
      <c r="G230" s="204" t="s">
        <v>646</v>
      </c>
      <c r="H230" s="204" t="s">
        <v>604</v>
      </c>
    </row>
    <row r="231" spans="1:8" s="156" customFormat="1">
      <c r="A231" s="130"/>
      <c r="B231" s="240" t="s">
        <v>659</v>
      </c>
      <c r="C231" s="164" t="s">
        <v>18</v>
      </c>
      <c r="D231" s="189" t="s">
        <v>660</v>
      </c>
      <c r="E231" s="234" t="s">
        <v>20</v>
      </c>
      <c r="F231" s="235">
        <v>0.2</v>
      </c>
      <c r="G231" s="220">
        <v>20.71</v>
      </c>
      <c r="H231" s="275">
        <f>F231*G231</f>
        <v>4.1420000000000003</v>
      </c>
    </row>
    <row r="232" spans="1:8" s="156" customFormat="1" ht="26.4">
      <c r="A232" s="130"/>
      <c r="B232" s="240" t="s">
        <v>661</v>
      </c>
      <c r="C232" s="164" t="s">
        <v>18</v>
      </c>
      <c r="D232" s="189" t="s">
        <v>662</v>
      </c>
      <c r="E232" s="234" t="s">
        <v>20</v>
      </c>
      <c r="F232" s="235">
        <v>0.18</v>
      </c>
      <c r="G232" s="220">
        <v>17.23</v>
      </c>
      <c r="H232" s="235">
        <f>F232*G232</f>
        <v>3.1013999999999999</v>
      </c>
    </row>
    <row r="233" spans="1:8" s="156" customFormat="1" ht="26.4">
      <c r="A233" s="130"/>
      <c r="B233" s="240"/>
      <c r="C233" s="164" t="s">
        <v>632</v>
      </c>
      <c r="D233" s="189" t="s">
        <v>770</v>
      </c>
      <c r="E233" s="176" t="s">
        <v>112</v>
      </c>
      <c r="F233" s="274">
        <f>(1/3)</f>
        <v>0.33333333333333331</v>
      </c>
      <c r="G233" s="275">
        <f>371</f>
        <v>371</v>
      </c>
      <c r="H233" s="275">
        <f>F233*G233</f>
        <v>123.66666666666666</v>
      </c>
    </row>
    <row r="234" spans="1:8" s="156" customFormat="1">
      <c r="A234" s="130"/>
      <c r="B234" s="674" t="s">
        <v>604</v>
      </c>
      <c r="C234" s="674"/>
      <c r="D234" s="674"/>
      <c r="E234" s="674"/>
      <c r="F234" s="674"/>
      <c r="G234" s="674"/>
      <c r="H234" s="232">
        <f>SUM(H231:H233)</f>
        <v>130.91006666666667</v>
      </c>
    </row>
    <row r="235" spans="1:8" s="156" customFormat="1">
      <c r="A235" s="130"/>
      <c r="B235" s="242"/>
      <c r="C235" s="242"/>
      <c r="D235" s="242"/>
      <c r="E235" s="242"/>
      <c r="F235" s="242"/>
      <c r="G235" s="242"/>
      <c r="H235" s="96"/>
    </row>
    <row r="236" spans="1:8" s="156" customFormat="1" ht="52.8">
      <c r="A236" s="130"/>
      <c r="B236" s="159" t="s">
        <v>24</v>
      </c>
      <c r="C236" s="159" t="s">
        <v>411</v>
      </c>
      <c r="D236" s="199" t="s">
        <v>412</v>
      </c>
      <c r="E236" s="200" t="s">
        <v>645</v>
      </c>
      <c r="F236" s="159"/>
      <c r="G236" s="159"/>
      <c r="H236" s="159"/>
    </row>
    <row r="237" spans="1:8" s="156" customFormat="1" ht="26.4">
      <c r="A237" s="130"/>
      <c r="B237" s="256" t="s">
        <v>6</v>
      </c>
      <c r="C237" s="162" t="s">
        <v>614</v>
      </c>
      <c r="D237" s="257" t="s">
        <v>8</v>
      </c>
      <c r="E237" s="202" t="s">
        <v>615</v>
      </c>
      <c r="F237" s="203" t="s">
        <v>616</v>
      </c>
      <c r="G237" s="204" t="s">
        <v>646</v>
      </c>
      <c r="H237" s="204" t="s">
        <v>604</v>
      </c>
    </row>
    <row r="238" spans="1:8" s="156" customFormat="1">
      <c r="A238" s="130"/>
      <c r="B238" s="240" t="s">
        <v>659</v>
      </c>
      <c r="C238" s="164" t="s">
        <v>18</v>
      </c>
      <c r="D238" s="189" t="s">
        <v>660</v>
      </c>
      <c r="E238" s="234" t="s">
        <v>20</v>
      </c>
      <c r="F238" s="235">
        <v>0.12</v>
      </c>
      <c r="G238" s="220">
        <v>20.71</v>
      </c>
      <c r="H238" s="275">
        <f>F238*G238</f>
        <v>2.4851999999999999</v>
      </c>
    </row>
    <row r="239" spans="1:8" s="156" customFormat="1" ht="26.4">
      <c r="A239" s="130"/>
      <c r="B239" s="240" t="s">
        <v>661</v>
      </c>
      <c r="C239" s="164" t="s">
        <v>18</v>
      </c>
      <c r="D239" s="189" t="s">
        <v>662</v>
      </c>
      <c r="E239" s="234" t="s">
        <v>20</v>
      </c>
      <c r="F239" s="235">
        <v>0.12</v>
      </c>
      <c r="G239" s="220">
        <v>17.23</v>
      </c>
      <c r="H239" s="235">
        <f>F239*G239</f>
        <v>2.0676000000000001</v>
      </c>
    </row>
    <row r="240" spans="1:8" s="156" customFormat="1" ht="39.6">
      <c r="A240" s="130"/>
      <c r="B240" s="240" t="s">
        <v>771</v>
      </c>
      <c r="C240" s="164" t="s">
        <v>18</v>
      </c>
      <c r="D240" s="189" t="s">
        <v>772</v>
      </c>
      <c r="E240" s="176" t="s">
        <v>112</v>
      </c>
      <c r="F240" s="274">
        <v>1</v>
      </c>
      <c r="G240" s="275">
        <v>16.09</v>
      </c>
      <c r="H240" s="275">
        <f>F240*G240</f>
        <v>16.09</v>
      </c>
    </row>
    <row r="241" spans="1:8" s="156" customFormat="1">
      <c r="A241" s="130"/>
      <c r="B241" s="674" t="s">
        <v>604</v>
      </c>
      <c r="C241" s="674"/>
      <c r="D241" s="674"/>
      <c r="E241" s="674"/>
      <c r="F241" s="674"/>
      <c r="G241" s="674"/>
      <c r="H241" s="232">
        <f>SUM(H238:H240)</f>
        <v>20.642800000000001</v>
      </c>
    </row>
    <row r="242" spans="1:8" s="156" customFormat="1">
      <c r="A242" s="130"/>
      <c r="B242" s="242"/>
      <c r="C242" s="242"/>
      <c r="D242" s="242"/>
      <c r="E242" s="242"/>
      <c r="F242" s="242"/>
      <c r="G242" s="242"/>
      <c r="H242" s="96"/>
    </row>
    <row r="243" spans="1:8" s="156" customFormat="1" ht="26.4">
      <c r="A243" s="157" t="s">
        <v>428</v>
      </c>
      <c r="B243" s="159" t="s">
        <v>24</v>
      </c>
      <c r="C243" s="159" t="s">
        <v>422</v>
      </c>
      <c r="D243" s="276" t="s">
        <v>423</v>
      </c>
      <c r="E243" s="159"/>
      <c r="F243" s="159"/>
      <c r="G243" s="159"/>
      <c r="H243" s="159"/>
    </row>
    <row r="244" spans="1:8" s="156" customFormat="1">
      <c r="A244" s="157"/>
      <c r="B244" s="162" t="s">
        <v>6</v>
      </c>
      <c r="C244" s="162" t="s">
        <v>614</v>
      </c>
      <c r="D244" s="162" t="s">
        <v>8</v>
      </c>
      <c r="E244" s="277" t="s">
        <v>615</v>
      </c>
      <c r="F244" s="277" t="s">
        <v>616</v>
      </c>
      <c r="G244" s="277" t="s">
        <v>617</v>
      </c>
      <c r="H244" s="277" t="s">
        <v>604</v>
      </c>
    </row>
    <row r="245" spans="1:8" s="156" customFormat="1" ht="26.4">
      <c r="A245" s="157"/>
      <c r="B245" s="164">
        <v>88267</v>
      </c>
      <c r="C245" s="164" t="s">
        <v>18</v>
      </c>
      <c r="D245" s="165" t="s">
        <v>773</v>
      </c>
      <c r="E245" s="164" t="s">
        <v>619</v>
      </c>
      <c r="F245" s="164">
        <v>0.39</v>
      </c>
      <c r="G245" s="168">
        <v>19.88</v>
      </c>
      <c r="H245" s="179">
        <f>F245*G245</f>
        <v>7.7531999999999996</v>
      </c>
    </row>
    <row r="246" spans="1:8" s="156" customFormat="1">
      <c r="A246" s="157"/>
      <c r="B246" s="164">
        <v>88316</v>
      </c>
      <c r="C246" s="164" t="s">
        <v>18</v>
      </c>
      <c r="D246" s="165" t="s">
        <v>620</v>
      </c>
      <c r="E246" s="164" t="s">
        <v>619</v>
      </c>
      <c r="F246" s="164">
        <v>0.19</v>
      </c>
      <c r="G246" s="168">
        <v>16.02</v>
      </c>
      <c r="H246" s="179">
        <f>F246*G246</f>
        <v>3.0438000000000001</v>
      </c>
    </row>
    <row r="247" spans="1:8" s="156" customFormat="1" ht="39.6">
      <c r="A247" s="157"/>
      <c r="B247" s="164">
        <v>4351</v>
      </c>
      <c r="C247" s="164" t="s">
        <v>18</v>
      </c>
      <c r="D247" s="165" t="s">
        <v>774</v>
      </c>
      <c r="E247" s="164" t="s">
        <v>775</v>
      </c>
      <c r="F247" s="164">
        <v>2</v>
      </c>
      <c r="G247" s="168">
        <v>15.48</v>
      </c>
      <c r="H247" s="179">
        <f>F247*G247</f>
        <v>30.96</v>
      </c>
    </row>
    <row r="248" spans="1:8" s="156" customFormat="1" ht="26.4">
      <c r="A248" s="157"/>
      <c r="B248" s="164">
        <v>36521</v>
      </c>
      <c r="C248" s="164" t="s">
        <v>18</v>
      </c>
      <c r="D248" s="165" t="s">
        <v>423</v>
      </c>
      <c r="E248" s="164" t="s">
        <v>775</v>
      </c>
      <c r="F248" s="164">
        <v>1</v>
      </c>
      <c r="G248" s="168">
        <v>148.56</v>
      </c>
      <c r="H248" s="179">
        <f>F248*G248</f>
        <v>148.56</v>
      </c>
    </row>
    <row r="249" spans="1:8" s="156" customFormat="1">
      <c r="A249" s="157"/>
      <c r="B249" s="164">
        <v>37329</v>
      </c>
      <c r="C249" s="164" t="s">
        <v>18</v>
      </c>
      <c r="D249" s="165" t="s">
        <v>776</v>
      </c>
      <c r="E249" s="164" t="s">
        <v>623</v>
      </c>
      <c r="F249" s="164">
        <v>5.0700000000000002E-2</v>
      </c>
      <c r="G249" s="168">
        <v>123.67</v>
      </c>
      <c r="H249" s="179">
        <f>F249*G249</f>
        <v>6.2700690000000003</v>
      </c>
    </row>
    <row r="250" spans="1:8" s="156" customFormat="1">
      <c r="A250" s="157"/>
      <c r="B250" s="158" t="s">
        <v>631</v>
      </c>
      <c r="C250" s="158"/>
      <c r="D250" s="158"/>
      <c r="E250" s="158"/>
      <c r="F250" s="158"/>
      <c r="G250" s="158"/>
      <c r="H250" s="175">
        <f>SUM(H245:H249)</f>
        <v>196.58706900000001</v>
      </c>
    </row>
    <row r="251" spans="1:8" s="156" customFormat="1"/>
    <row r="252" spans="1:8" s="156" customFormat="1" ht="26.4">
      <c r="A252" s="157"/>
      <c r="B252" s="159" t="s">
        <v>24</v>
      </c>
      <c r="C252" s="159" t="s">
        <v>557</v>
      </c>
      <c r="D252" s="278" t="s">
        <v>777</v>
      </c>
      <c r="E252" s="159" t="s">
        <v>645</v>
      </c>
      <c r="F252" s="159"/>
      <c r="G252" s="159"/>
      <c r="H252" s="159"/>
    </row>
    <row r="253" spans="1:8" s="156" customFormat="1">
      <c r="A253" s="157"/>
      <c r="B253" s="210" t="s">
        <v>6</v>
      </c>
      <c r="C253" s="210" t="s">
        <v>614</v>
      </c>
      <c r="D253" s="210" t="s">
        <v>8</v>
      </c>
      <c r="E253" s="210" t="s">
        <v>615</v>
      </c>
      <c r="F253" s="210" t="s">
        <v>616</v>
      </c>
      <c r="G253" s="210" t="s">
        <v>617</v>
      </c>
      <c r="H253" s="210" t="s">
        <v>604</v>
      </c>
    </row>
    <row r="254" spans="1:8" s="156" customFormat="1">
      <c r="A254" s="157"/>
      <c r="B254" s="279">
        <v>88309</v>
      </c>
      <c r="C254" s="164" t="s">
        <v>18</v>
      </c>
      <c r="D254" s="193" t="s">
        <v>636</v>
      </c>
      <c r="E254" s="280" t="s">
        <v>619</v>
      </c>
      <c r="F254" s="281">
        <v>0.5</v>
      </c>
      <c r="G254" s="282">
        <v>19.98</v>
      </c>
      <c r="H254" s="283">
        <f>F254*G254</f>
        <v>9.99</v>
      </c>
    </row>
    <row r="255" spans="1:8" s="156" customFormat="1">
      <c r="A255" s="157"/>
      <c r="B255" s="279">
        <v>88316</v>
      </c>
      <c r="C255" s="164" t="s">
        <v>18</v>
      </c>
      <c r="D255" s="193" t="s">
        <v>620</v>
      </c>
      <c r="E255" s="280" t="s">
        <v>619</v>
      </c>
      <c r="F255" s="281">
        <v>1</v>
      </c>
      <c r="G255" s="282">
        <v>16.02</v>
      </c>
      <c r="H255" s="283">
        <f>F255*G255</f>
        <v>16.02</v>
      </c>
    </row>
    <row r="256" spans="1:8" s="156" customFormat="1" ht="26.4">
      <c r="A256" s="157"/>
      <c r="B256" s="196">
        <v>34723</v>
      </c>
      <c r="C256" s="164" t="s">
        <v>18</v>
      </c>
      <c r="D256" s="189" t="s">
        <v>777</v>
      </c>
      <c r="E256" s="284" t="s">
        <v>27</v>
      </c>
      <c r="F256" s="284">
        <v>0.38</v>
      </c>
      <c r="G256" s="285">
        <v>1027.96</v>
      </c>
      <c r="H256" s="283">
        <f>F256*G256</f>
        <v>390.62479999999999</v>
      </c>
    </row>
    <row r="257" spans="1:8" s="156" customFormat="1" ht="26.4">
      <c r="A257" s="157"/>
      <c r="B257" s="196">
        <v>4491</v>
      </c>
      <c r="C257" s="164" t="s">
        <v>18</v>
      </c>
      <c r="D257" s="189" t="s">
        <v>778</v>
      </c>
      <c r="E257" s="284" t="s">
        <v>112</v>
      </c>
      <c r="F257" s="284">
        <v>1.6</v>
      </c>
      <c r="G257" s="285">
        <v>9.9499999999999993</v>
      </c>
      <c r="H257" s="283">
        <f>F257*G257</f>
        <v>15.92</v>
      </c>
    </row>
    <row r="258" spans="1:8" s="156" customFormat="1" ht="39.6">
      <c r="A258" s="157"/>
      <c r="B258" s="196">
        <v>94974</v>
      </c>
      <c r="C258" s="164" t="s">
        <v>18</v>
      </c>
      <c r="D258" s="189" t="s">
        <v>779</v>
      </c>
      <c r="E258" s="284" t="s">
        <v>58</v>
      </c>
      <c r="F258" s="284">
        <v>0.2</v>
      </c>
      <c r="G258" s="285">
        <v>454.53</v>
      </c>
      <c r="H258" s="283">
        <f>F258*G258</f>
        <v>90.906000000000006</v>
      </c>
    </row>
    <row r="259" spans="1:8" s="156" customFormat="1">
      <c r="A259" s="157"/>
      <c r="B259" s="686" t="s">
        <v>631</v>
      </c>
      <c r="C259" s="686"/>
      <c r="D259" s="686"/>
      <c r="E259" s="686"/>
      <c r="F259" s="686"/>
      <c r="G259" s="686"/>
      <c r="H259" s="175">
        <f>SUM(H254:H258)</f>
        <v>523.46080000000006</v>
      </c>
    </row>
    <row r="260" spans="1:8" s="156" customFormat="1">
      <c r="A260" s="157"/>
      <c r="B260" s="130"/>
      <c r="C260" s="130"/>
      <c r="D260" s="286"/>
      <c r="E260" s="130"/>
      <c r="F260" s="130"/>
      <c r="G260" s="181"/>
      <c r="H260" s="181"/>
    </row>
    <row r="261" spans="1:8" s="156" customFormat="1" ht="26.4">
      <c r="A261" s="157"/>
      <c r="B261" s="159" t="s">
        <v>24</v>
      </c>
      <c r="C261" s="159" t="s">
        <v>566</v>
      </c>
      <c r="D261" s="278" t="s">
        <v>780</v>
      </c>
      <c r="E261" s="159" t="s">
        <v>781</v>
      </c>
      <c r="F261" s="159"/>
      <c r="G261" s="159"/>
      <c r="H261" s="159"/>
    </row>
    <row r="262" spans="1:8" s="156" customFormat="1">
      <c r="A262" s="157"/>
      <c r="B262" s="58" t="s">
        <v>6</v>
      </c>
      <c r="C262" s="58" t="s">
        <v>614</v>
      </c>
      <c r="D262" s="58" t="s">
        <v>8</v>
      </c>
      <c r="E262" s="58" t="s">
        <v>615</v>
      </c>
      <c r="F262" s="58" t="s">
        <v>616</v>
      </c>
      <c r="G262" s="58" t="s">
        <v>617</v>
      </c>
      <c r="H262" s="58" t="s">
        <v>604</v>
      </c>
    </row>
    <row r="263" spans="1:8" s="156" customFormat="1">
      <c r="A263" s="157"/>
      <c r="B263" s="279">
        <v>88309</v>
      </c>
      <c r="C263" s="164" t="s">
        <v>18</v>
      </c>
      <c r="D263" s="193" t="s">
        <v>636</v>
      </c>
      <c r="E263" s="287" t="s">
        <v>619</v>
      </c>
      <c r="F263" s="164">
        <v>0.28999999999999998</v>
      </c>
      <c r="G263" s="282">
        <v>19.98</v>
      </c>
      <c r="H263" s="168">
        <f t="shared" ref="H263:H268" si="3">F263*G263</f>
        <v>5.7942</v>
      </c>
    </row>
    <row r="264" spans="1:8" s="156" customFormat="1">
      <c r="A264" s="157"/>
      <c r="B264" s="279">
        <v>88316</v>
      </c>
      <c r="C264" s="164" t="s">
        <v>18</v>
      </c>
      <c r="D264" s="193" t="s">
        <v>620</v>
      </c>
      <c r="E264" s="287" t="s">
        <v>619</v>
      </c>
      <c r="F264" s="164">
        <v>0.28999999999999998</v>
      </c>
      <c r="G264" s="282">
        <v>16.02</v>
      </c>
      <c r="H264" s="168">
        <f t="shared" si="3"/>
        <v>4.6457999999999995</v>
      </c>
    </row>
    <row r="265" spans="1:8" s="156" customFormat="1" ht="26.4">
      <c r="A265" s="157"/>
      <c r="B265" s="288">
        <v>34348</v>
      </c>
      <c r="C265" s="164" t="s">
        <v>18</v>
      </c>
      <c r="D265" s="289" t="s">
        <v>780</v>
      </c>
      <c r="E265" s="166" t="s">
        <v>31</v>
      </c>
      <c r="F265" s="164">
        <v>1</v>
      </c>
      <c r="G265" s="168">
        <v>25.61</v>
      </c>
      <c r="H265" s="168">
        <f t="shared" si="3"/>
        <v>25.61</v>
      </c>
    </row>
    <row r="266" spans="1:8" s="156" customFormat="1">
      <c r="A266" s="157"/>
      <c r="B266" s="290">
        <v>34349</v>
      </c>
      <c r="C266" s="164" t="s">
        <v>18</v>
      </c>
      <c r="D266" s="289" t="s">
        <v>782</v>
      </c>
      <c r="E266" s="166" t="s">
        <v>31</v>
      </c>
      <c r="F266" s="164">
        <v>0.5</v>
      </c>
      <c r="G266" s="291">
        <v>31.35</v>
      </c>
      <c r="H266" s="168">
        <f t="shared" si="3"/>
        <v>15.675000000000001</v>
      </c>
    </row>
    <row r="267" spans="1:8" s="156" customFormat="1" ht="26.4">
      <c r="A267" s="157"/>
      <c r="B267" s="292">
        <v>90438</v>
      </c>
      <c r="C267" s="170" t="s">
        <v>18</v>
      </c>
      <c r="D267" s="293" t="s">
        <v>783</v>
      </c>
      <c r="E267" s="172" t="s">
        <v>31</v>
      </c>
      <c r="F267" s="170">
        <v>0.125</v>
      </c>
      <c r="G267" s="294">
        <v>38.590000000000003</v>
      </c>
      <c r="H267" s="168">
        <f t="shared" si="3"/>
        <v>4.8237500000000004</v>
      </c>
    </row>
    <row r="268" spans="1:8" s="156" customFormat="1" ht="26.4">
      <c r="A268" s="157"/>
      <c r="B268" s="290">
        <v>94974</v>
      </c>
      <c r="C268" s="164" t="s">
        <v>18</v>
      </c>
      <c r="D268" s="289" t="s">
        <v>784</v>
      </c>
      <c r="E268" s="166" t="s">
        <v>58</v>
      </c>
      <c r="F268" s="164">
        <v>0.16300000000000001</v>
      </c>
      <c r="G268" s="291">
        <v>454.73</v>
      </c>
      <c r="H268" s="295">
        <f t="shared" si="3"/>
        <v>74.120990000000006</v>
      </c>
    </row>
    <row r="269" spans="1:8" s="156" customFormat="1">
      <c r="A269" s="157"/>
      <c r="B269" s="687" t="s">
        <v>631</v>
      </c>
      <c r="C269" s="687"/>
      <c r="D269" s="687"/>
      <c r="E269" s="687"/>
      <c r="F269" s="687"/>
      <c r="G269" s="687"/>
      <c r="H269" s="296">
        <f>SUM(H263:H268)</f>
        <v>130.66973999999999</v>
      </c>
    </row>
    <row r="270" spans="1:8" s="156" customFormat="1">
      <c r="A270" s="157"/>
      <c r="B270" s="130"/>
      <c r="C270" s="130"/>
      <c r="D270" s="286"/>
      <c r="E270" s="130"/>
      <c r="F270" s="130"/>
      <c r="G270" s="181"/>
      <c r="H270" s="181"/>
    </row>
    <row r="271" spans="1:8" s="156" customFormat="1" ht="39.6">
      <c r="A271" s="157"/>
      <c r="B271" s="159" t="s">
        <v>24</v>
      </c>
      <c r="C271" s="159" t="s">
        <v>589</v>
      </c>
      <c r="D271" s="278" t="s">
        <v>785</v>
      </c>
      <c r="E271" s="159" t="s">
        <v>781</v>
      </c>
      <c r="F271" s="159"/>
      <c r="G271" s="159"/>
      <c r="H271" s="159"/>
    </row>
    <row r="272" spans="1:8" s="156" customFormat="1">
      <c r="A272" s="157"/>
      <c r="B272" s="58" t="s">
        <v>6</v>
      </c>
      <c r="C272" s="58" t="s">
        <v>614</v>
      </c>
      <c r="D272" s="58" t="s">
        <v>8</v>
      </c>
      <c r="E272" s="58" t="s">
        <v>615</v>
      </c>
      <c r="F272" s="58" t="s">
        <v>616</v>
      </c>
      <c r="G272" s="58" t="s">
        <v>617</v>
      </c>
      <c r="H272" s="58" t="s">
        <v>604</v>
      </c>
    </row>
    <row r="273" spans="1:8" s="156" customFormat="1">
      <c r="A273" s="157"/>
      <c r="B273" s="297">
        <v>88309</v>
      </c>
      <c r="C273" s="281" t="s">
        <v>18</v>
      </c>
      <c r="D273" s="193" t="s">
        <v>636</v>
      </c>
      <c r="E273" s="287" t="s">
        <v>619</v>
      </c>
      <c r="F273" s="164">
        <v>5</v>
      </c>
      <c r="G273" s="282">
        <v>19.98</v>
      </c>
      <c r="H273" s="168">
        <f>F273*G273</f>
        <v>99.9</v>
      </c>
    </row>
    <row r="274" spans="1:8" s="156" customFormat="1">
      <c r="A274" s="157"/>
      <c r="B274" s="297">
        <v>88316</v>
      </c>
      <c r="C274" s="281" t="s">
        <v>18</v>
      </c>
      <c r="D274" s="193" t="s">
        <v>620</v>
      </c>
      <c r="E274" s="287" t="s">
        <v>619</v>
      </c>
      <c r="F274" s="164">
        <v>5</v>
      </c>
      <c r="G274" s="282">
        <v>16.02</v>
      </c>
      <c r="H274" s="168">
        <f>F274*G274</f>
        <v>80.099999999999994</v>
      </c>
    </row>
    <row r="275" spans="1:8" s="156" customFormat="1" ht="52.8">
      <c r="A275" s="157"/>
      <c r="B275" s="182">
        <v>100748</v>
      </c>
      <c r="C275" s="281" t="s">
        <v>18</v>
      </c>
      <c r="D275" s="298" t="s">
        <v>786</v>
      </c>
      <c r="E275" s="166" t="s">
        <v>27</v>
      </c>
      <c r="F275" s="299">
        <v>5.18</v>
      </c>
      <c r="G275" s="300">
        <v>8.8800000000000008</v>
      </c>
      <c r="H275" s="168">
        <f>F275*G275</f>
        <v>45.998400000000004</v>
      </c>
    </row>
    <row r="276" spans="1:8" s="156" customFormat="1" ht="26.4">
      <c r="A276" s="157"/>
      <c r="B276" s="301">
        <v>11964</v>
      </c>
      <c r="C276" s="281" t="s">
        <v>18</v>
      </c>
      <c r="D276" s="302" t="s">
        <v>787</v>
      </c>
      <c r="E276" s="166" t="s">
        <v>31</v>
      </c>
      <c r="F276" s="299">
        <v>24</v>
      </c>
      <c r="G276" s="300">
        <v>2.58</v>
      </c>
      <c r="H276" s="168">
        <f>F276*G276</f>
        <v>61.92</v>
      </c>
    </row>
    <row r="277" spans="1:8" s="156" customFormat="1" ht="26.4">
      <c r="A277" s="157"/>
      <c r="B277" s="303"/>
      <c r="C277" s="281" t="s">
        <v>632</v>
      </c>
      <c r="D277" s="289" t="s">
        <v>788</v>
      </c>
      <c r="E277" s="166" t="s">
        <v>31</v>
      </c>
      <c r="F277" s="299">
        <v>1</v>
      </c>
      <c r="G277" s="300">
        <v>1619.12</v>
      </c>
      <c r="H277" s="168">
        <f>F277*G277</f>
        <v>1619.12</v>
      </c>
    </row>
    <row r="278" spans="1:8" s="156" customFormat="1">
      <c r="A278" s="157"/>
      <c r="B278" s="687" t="s">
        <v>631</v>
      </c>
      <c r="C278" s="687"/>
      <c r="D278" s="687"/>
      <c r="E278" s="687"/>
      <c r="F278" s="687"/>
      <c r="G278" s="687"/>
      <c r="H278" s="296">
        <f>SUM(H273:H277)</f>
        <v>1907.0383999999999</v>
      </c>
    </row>
    <row r="279" spans="1:8" s="156" customFormat="1">
      <c r="A279" s="157"/>
      <c r="B279" s="130"/>
      <c r="C279" s="130"/>
      <c r="D279" s="286"/>
      <c r="E279" s="130"/>
      <c r="F279" s="130"/>
      <c r="G279" s="181"/>
      <c r="H279" s="181"/>
    </row>
    <row r="280" spans="1:8" s="156" customFormat="1">
      <c r="A280" s="157"/>
      <c r="B280" s="130"/>
      <c r="C280" s="130"/>
      <c r="D280" s="286"/>
      <c r="E280" s="130"/>
      <c r="F280" s="130"/>
      <c r="G280" s="181"/>
      <c r="H280" s="181"/>
    </row>
    <row r="281" spans="1:8" s="156" customFormat="1">
      <c r="A281" s="157"/>
      <c r="B281" s="130"/>
      <c r="C281" s="130"/>
      <c r="D281" s="286"/>
      <c r="E281" s="130"/>
      <c r="F281" s="130"/>
      <c r="G281" s="181"/>
      <c r="H281" s="181"/>
    </row>
    <row r="282" spans="1:8" s="156" customFormat="1">
      <c r="A282" s="157"/>
      <c r="B282" s="130"/>
      <c r="C282" s="130"/>
      <c r="D282" s="286"/>
      <c r="E282" s="130"/>
      <c r="F282" s="130"/>
      <c r="G282" s="181"/>
      <c r="H282" s="181"/>
    </row>
    <row r="283" spans="1:8" s="156" customFormat="1" ht="13.8">
      <c r="A283" s="157"/>
      <c r="B283" s="130"/>
      <c r="C283" s="130"/>
      <c r="D283" s="606" t="s">
        <v>907</v>
      </c>
      <c r="E283" s="606"/>
      <c r="F283" s="606"/>
      <c r="G283" s="606"/>
      <c r="H283" s="181"/>
    </row>
    <row r="284" spans="1:8" s="156" customFormat="1" ht="13.8">
      <c r="A284" s="157"/>
      <c r="B284" s="130"/>
      <c r="C284" s="130"/>
      <c r="D284" s="606" t="s">
        <v>908</v>
      </c>
      <c r="E284" s="606"/>
      <c r="F284" s="606"/>
      <c r="G284" s="606"/>
      <c r="H284" s="181"/>
    </row>
    <row r="285" spans="1:8" s="156" customFormat="1" ht="13.8">
      <c r="A285" s="157"/>
      <c r="B285" s="130"/>
      <c r="C285" s="130"/>
      <c r="D285" s="606" t="s">
        <v>909</v>
      </c>
      <c r="E285" s="606"/>
      <c r="F285" s="606"/>
      <c r="G285" s="606"/>
      <c r="H285" s="181"/>
    </row>
    <row r="286" spans="1:8" s="156" customFormat="1" ht="13.8">
      <c r="A286" s="157"/>
      <c r="B286" s="130"/>
      <c r="C286" s="130"/>
      <c r="D286"/>
      <c r="E286"/>
      <c r="F286"/>
      <c r="G286"/>
      <c r="H286" s="181"/>
    </row>
    <row r="287" spans="1:8" s="156" customFormat="1" ht="13.8">
      <c r="A287" s="157"/>
      <c r="B287" s="130"/>
      <c r="C287" s="130"/>
      <c r="D287"/>
      <c r="E287"/>
      <c r="F287"/>
      <c r="G287"/>
      <c r="H287" s="181"/>
    </row>
    <row r="288" spans="1:8" s="156" customFormat="1" ht="13.8">
      <c r="A288" s="157"/>
      <c r="B288" s="130"/>
      <c r="C288" s="130"/>
      <c r="D288"/>
      <c r="E288"/>
      <c r="F288"/>
      <c r="G288"/>
      <c r="H288" s="181"/>
    </row>
    <row r="289" spans="1:8" s="156" customFormat="1" ht="13.8">
      <c r="A289" s="157"/>
      <c r="B289" s="130"/>
      <c r="C289" s="130"/>
      <c r="D289"/>
      <c r="E289"/>
      <c r="F289"/>
      <c r="G289"/>
      <c r="H289" s="181"/>
    </row>
    <row r="290" spans="1:8" s="156" customFormat="1" ht="13.8">
      <c r="A290" s="157"/>
      <c r="B290" s="130"/>
      <c r="D290"/>
      <c r="E290"/>
      <c r="F290"/>
      <c r="G290"/>
    </row>
    <row r="291" spans="1:8" s="156" customFormat="1" ht="13.8">
      <c r="A291" s="157"/>
      <c r="B291" s="130"/>
      <c r="C291" s="130"/>
      <c r="D291"/>
      <c r="E291"/>
      <c r="F291"/>
      <c r="G291"/>
      <c r="H291" s="181"/>
    </row>
    <row r="292" spans="1:8" s="156" customFormat="1" ht="13.8">
      <c r="A292" s="157"/>
      <c r="B292" s="130"/>
      <c r="C292" s="130"/>
      <c r="D292" s="606" t="s">
        <v>3187</v>
      </c>
      <c r="E292" s="606"/>
      <c r="F292" s="606"/>
      <c r="G292" s="606"/>
      <c r="H292" s="181"/>
    </row>
    <row r="293" spans="1:8" s="156" customFormat="1" ht="13.8">
      <c r="A293" s="157"/>
      <c r="B293" s="130"/>
      <c r="C293" s="130"/>
      <c r="D293" s="606" t="s">
        <v>3188</v>
      </c>
      <c r="E293" s="606"/>
      <c r="F293" s="606"/>
      <c r="G293" s="606"/>
      <c r="H293" s="181"/>
    </row>
    <row r="294" spans="1:8" s="156" customFormat="1" ht="13.8">
      <c r="A294" s="157"/>
      <c r="B294" s="130"/>
      <c r="C294" s="130"/>
      <c r="D294" s="606" t="s">
        <v>3189</v>
      </c>
      <c r="E294" s="606"/>
      <c r="F294" s="606"/>
      <c r="G294" s="606"/>
      <c r="H294" s="181"/>
    </row>
    <row r="295" spans="1:8" s="156" customFormat="1">
      <c r="A295" s="157"/>
      <c r="B295" s="130"/>
      <c r="C295" s="130"/>
      <c r="D295" s="286"/>
      <c r="E295" s="130"/>
      <c r="F295" s="130"/>
      <c r="G295" s="181"/>
      <c r="H295" s="181"/>
    </row>
    <row r="296" spans="1:8" s="156" customFormat="1">
      <c r="A296" s="157"/>
      <c r="B296" s="130"/>
      <c r="C296" s="130"/>
      <c r="D296" s="286"/>
      <c r="E296" s="130"/>
      <c r="F296" s="130"/>
      <c r="G296" s="181"/>
      <c r="H296" s="181"/>
    </row>
    <row r="297" spans="1:8" s="156" customFormat="1">
      <c r="A297" s="157"/>
      <c r="B297" s="130"/>
      <c r="C297" s="130"/>
      <c r="D297" s="286"/>
      <c r="E297" s="130"/>
      <c r="F297" s="130"/>
      <c r="G297" s="181"/>
      <c r="H297" s="181"/>
    </row>
    <row r="298" spans="1:8" s="156" customFormat="1">
      <c r="A298" s="157"/>
      <c r="B298" s="130"/>
      <c r="C298" s="130"/>
      <c r="D298" s="286"/>
      <c r="E298" s="130"/>
      <c r="F298" s="130"/>
      <c r="G298" s="181"/>
      <c r="H298" s="181"/>
    </row>
    <row r="299" spans="1:8" s="156" customFormat="1">
      <c r="A299" s="157"/>
      <c r="B299" s="130"/>
      <c r="C299" s="130"/>
      <c r="D299" s="286"/>
      <c r="E299" s="130"/>
      <c r="F299" s="130"/>
      <c r="G299" s="181"/>
      <c r="H299" s="181"/>
    </row>
    <row r="300" spans="1:8" s="156" customFormat="1">
      <c r="A300" s="157"/>
    </row>
    <row r="301" spans="1:8" s="156" customFormat="1">
      <c r="A301" s="157"/>
    </row>
    <row r="302" spans="1:8" s="156" customFormat="1">
      <c r="A302" s="157"/>
    </row>
    <row r="303" spans="1:8" s="156" customFormat="1">
      <c r="A303" s="157"/>
    </row>
    <row r="304" spans="1:8" s="156" customFormat="1">
      <c r="A304" s="157"/>
    </row>
    <row r="305" spans="1:8" s="156" customFormat="1">
      <c r="A305" s="157"/>
    </row>
    <row r="306" spans="1:8" s="156" customFormat="1">
      <c r="A306" s="18"/>
      <c r="B306" s="130"/>
      <c r="C306" s="130"/>
      <c r="D306" s="130"/>
      <c r="E306" s="130"/>
      <c r="F306" s="130"/>
      <c r="G306" s="130"/>
      <c r="H306" s="130"/>
    </row>
    <row r="307" spans="1:8" s="156" customFormat="1">
      <c r="A307" s="18"/>
      <c r="B307" s="130"/>
      <c r="C307" s="130"/>
      <c r="D307" s="130"/>
      <c r="E307" s="130"/>
      <c r="F307" s="130"/>
      <c r="G307" s="130"/>
      <c r="H307" s="130"/>
    </row>
    <row r="308" spans="1:8" s="156" customFormat="1">
      <c r="A308" s="18"/>
      <c r="B308" s="130"/>
      <c r="C308" s="130"/>
      <c r="D308" s="130"/>
      <c r="E308" s="130"/>
      <c r="F308" s="130"/>
      <c r="G308" s="130"/>
      <c r="H308" s="130"/>
    </row>
    <row r="309" spans="1:8" s="156" customFormat="1">
      <c r="A309" s="157"/>
      <c r="B309" s="130"/>
      <c r="C309" s="130"/>
      <c r="D309" s="286"/>
      <c r="E309" s="130"/>
      <c r="F309" s="130"/>
      <c r="G309" s="181"/>
      <c r="H309" s="181"/>
    </row>
    <row r="310" spans="1:8" s="156" customFormat="1">
      <c r="A310" s="157"/>
      <c r="B310" s="130"/>
      <c r="C310" s="130"/>
      <c r="D310" s="286"/>
      <c r="E310" s="130"/>
      <c r="F310" s="130"/>
      <c r="G310" s="181"/>
      <c r="H310" s="181"/>
    </row>
    <row r="311" spans="1:8" s="156" customFormat="1">
      <c r="A311" s="157"/>
      <c r="B311" s="130"/>
      <c r="C311" s="130"/>
      <c r="D311" s="286"/>
      <c r="E311" s="130"/>
      <c r="F311" s="130"/>
      <c r="G311" s="181"/>
      <c r="H311" s="181"/>
    </row>
    <row r="312" spans="1:8" s="156" customFormat="1">
      <c r="A312" s="157"/>
      <c r="B312" s="130"/>
      <c r="C312" s="130"/>
      <c r="D312" s="286"/>
      <c r="E312" s="130"/>
      <c r="F312" s="130"/>
      <c r="G312" s="181"/>
      <c r="H312" s="181"/>
    </row>
    <row r="313" spans="1:8" s="156" customFormat="1">
      <c r="A313" s="157"/>
      <c r="B313" s="130"/>
      <c r="C313" s="130"/>
      <c r="D313" s="286"/>
      <c r="E313" s="130"/>
      <c r="F313" s="130"/>
      <c r="G313" s="181"/>
      <c r="H313" s="181"/>
    </row>
    <row r="314" spans="1:8" s="156" customFormat="1">
      <c r="A314" s="157"/>
      <c r="B314" s="130"/>
      <c r="C314" s="130"/>
      <c r="D314" s="286"/>
      <c r="E314" s="130"/>
      <c r="F314" s="130"/>
      <c r="G314" s="181"/>
      <c r="H314" s="181"/>
    </row>
    <row r="315" spans="1:8" s="156" customFormat="1">
      <c r="A315" s="157"/>
      <c r="B315" s="130"/>
      <c r="C315" s="130"/>
      <c r="D315" s="286"/>
      <c r="E315" s="130"/>
      <c r="F315" s="130"/>
      <c r="G315" s="181"/>
      <c r="H315" s="181"/>
    </row>
    <row r="316" spans="1:8" s="156" customFormat="1">
      <c r="A316" s="157"/>
      <c r="B316" s="130"/>
      <c r="C316" s="130"/>
      <c r="D316" s="286"/>
      <c r="E316" s="130"/>
      <c r="F316" s="130"/>
      <c r="G316" s="181"/>
      <c r="H316" s="181"/>
    </row>
    <row r="317" spans="1:8" s="156" customFormat="1">
      <c r="A317" s="157"/>
      <c r="B317" s="130"/>
      <c r="C317" s="130"/>
      <c r="D317" s="286"/>
      <c r="E317" s="130"/>
      <c r="F317" s="130"/>
      <c r="G317" s="181"/>
      <c r="H317" s="181"/>
    </row>
    <row r="318" spans="1:8" s="156" customFormat="1">
      <c r="A318" s="157"/>
      <c r="B318" s="130"/>
      <c r="C318" s="130"/>
      <c r="D318" s="286"/>
      <c r="E318" s="130"/>
      <c r="F318" s="130"/>
      <c r="G318" s="181"/>
      <c r="H318" s="181"/>
    </row>
    <row r="319" spans="1:8" s="156" customFormat="1">
      <c r="A319" s="157"/>
      <c r="B319" s="130"/>
      <c r="C319" s="130"/>
      <c r="D319" s="286"/>
      <c r="E319" s="130"/>
      <c r="F319" s="130"/>
      <c r="G319" s="181"/>
      <c r="H319" s="181"/>
    </row>
    <row r="320" spans="1:8" s="156" customFormat="1">
      <c r="A320" s="157"/>
      <c r="B320" s="130"/>
      <c r="C320" s="130"/>
      <c r="D320" s="286"/>
      <c r="E320" s="130"/>
      <c r="F320" s="130"/>
      <c r="G320" s="181"/>
      <c r="H320" s="181"/>
    </row>
    <row r="321" spans="1:8" s="156" customFormat="1">
      <c r="A321" s="157"/>
      <c r="B321" s="130"/>
      <c r="C321" s="130"/>
      <c r="D321" s="286"/>
      <c r="E321" s="130"/>
      <c r="F321" s="130"/>
      <c r="G321" s="181"/>
      <c r="H321" s="181"/>
    </row>
    <row r="322" spans="1:8" s="156" customFormat="1">
      <c r="A322" s="157"/>
      <c r="B322" s="130"/>
      <c r="C322" s="130"/>
      <c r="D322" s="286"/>
      <c r="E322" s="130"/>
      <c r="F322" s="130"/>
      <c r="G322" s="181"/>
      <c r="H322" s="181"/>
    </row>
    <row r="323" spans="1:8" s="156" customFormat="1">
      <c r="A323" s="157"/>
      <c r="B323" s="130"/>
      <c r="C323" s="130"/>
      <c r="D323" s="286"/>
      <c r="E323" s="130"/>
      <c r="F323" s="130"/>
      <c r="G323" s="181"/>
      <c r="H323" s="181"/>
    </row>
    <row r="324" spans="1:8" s="156" customFormat="1">
      <c r="A324" s="157"/>
      <c r="B324" s="130"/>
      <c r="C324" s="130"/>
      <c r="D324" s="286"/>
      <c r="E324" s="130"/>
      <c r="F324" s="130"/>
      <c r="G324" s="181"/>
      <c r="H324" s="181"/>
    </row>
    <row r="325" spans="1:8" s="156" customFormat="1">
      <c r="A325" s="157"/>
      <c r="B325" s="130"/>
      <c r="C325" s="130"/>
      <c r="D325" s="286"/>
      <c r="E325" s="130"/>
      <c r="F325" s="130"/>
      <c r="G325" s="181"/>
      <c r="H325" s="181"/>
    </row>
    <row r="326" spans="1:8" s="156" customFormat="1">
      <c r="A326" s="157"/>
      <c r="B326" s="130"/>
      <c r="C326" s="130"/>
      <c r="D326" s="286"/>
      <c r="E326" s="130"/>
      <c r="F326" s="130"/>
      <c r="G326" s="181"/>
      <c r="H326" s="181"/>
    </row>
    <row r="327" spans="1:8" s="156" customFormat="1">
      <c r="A327" s="157"/>
      <c r="B327" s="130"/>
      <c r="C327" s="130"/>
      <c r="D327" s="286"/>
      <c r="E327" s="130"/>
      <c r="F327" s="130"/>
      <c r="G327" s="181"/>
      <c r="H327" s="181"/>
    </row>
    <row r="328" spans="1:8" s="156" customFormat="1">
      <c r="A328" s="157"/>
      <c r="B328" s="130"/>
      <c r="C328" s="130"/>
      <c r="D328" s="286"/>
      <c r="E328" s="130"/>
      <c r="F328" s="130"/>
      <c r="G328" s="181"/>
      <c r="H328" s="181"/>
    </row>
    <row r="329" spans="1:8" s="156" customFormat="1">
      <c r="A329" s="157"/>
      <c r="B329" s="130"/>
      <c r="C329" s="130"/>
      <c r="D329" s="286"/>
      <c r="E329" s="130"/>
      <c r="F329" s="130"/>
      <c r="G329" s="181"/>
      <c r="H329" s="181"/>
    </row>
    <row r="330" spans="1:8" s="156" customFormat="1">
      <c r="A330" s="157"/>
      <c r="B330" s="130"/>
      <c r="C330" s="130"/>
      <c r="D330" s="286"/>
      <c r="E330" s="130"/>
      <c r="F330" s="130"/>
      <c r="G330" s="181"/>
      <c r="H330" s="181"/>
    </row>
    <row r="331" spans="1:8" s="156" customFormat="1">
      <c r="A331" s="157"/>
      <c r="B331" s="130"/>
      <c r="C331" s="130"/>
      <c r="D331" s="286"/>
      <c r="E331" s="130"/>
      <c r="F331" s="130"/>
      <c r="G331" s="181"/>
      <c r="H331" s="181"/>
    </row>
    <row r="332" spans="1:8" s="156" customFormat="1">
      <c r="A332" s="157"/>
      <c r="B332" s="130"/>
      <c r="C332" s="130"/>
      <c r="D332" s="286"/>
      <c r="E332" s="130"/>
      <c r="F332" s="130"/>
      <c r="G332" s="181"/>
      <c r="H332" s="181"/>
    </row>
    <row r="333" spans="1:8" s="156" customFormat="1">
      <c r="A333" s="157"/>
      <c r="B333" s="130"/>
      <c r="C333" s="130"/>
      <c r="D333" s="286"/>
      <c r="E333" s="130"/>
      <c r="F333" s="130"/>
      <c r="G333" s="181"/>
      <c r="H333" s="181"/>
    </row>
    <row r="334" spans="1:8" s="156" customFormat="1">
      <c r="A334" s="157"/>
      <c r="B334" s="130"/>
      <c r="C334" s="130"/>
      <c r="D334" s="286"/>
      <c r="E334" s="130"/>
      <c r="F334" s="130"/>
      <c r="G334" s="181"/>
      <c r="H334" s="181"/>
    </row>
    <row r="335" spans="1:8" s="156" customFormat="1">
      <c r="A335" s="157"/>
      <c r="B335" s="130"/>
      <c r="C335" s="130"/>
      <c r="D335" s="286"/>
      <c r="E335" s="130"/>
      <c r="F335" s="130"/>
      <c r="G335" s="181"/>
      <c r="H335" s="181"/>
    </row>
    <row r="336" spans="1:8" s="156" customFormat="1">
      <c r="A336" s="157"/>
      <c r="B336" s="130"/>
      <c r="C336" s="130"/>
      <c r="D336" s="286"/>
      <c r="E336" s="130"/>
      <c r="F336" s="130"/>
      <c r="G336" s="181"/>
      <c r="H336" s="181"/>
    </row>
    <row r="337" spans="1:8" s="156" customFormat="1">
      <c r="A337" s="157"/>
      <c r="B337" s="130"/>
      <c r="C337" s="130"/>
      <c r="D337" s="286"/>
      <c r="E337" s="130"/>
      <c r="F337" s="130"/>
      <c r="G337" s="181"/>
      <c r="H337" s="181"/>
    </row>
    <row r="338" spans="1:8" s="156" customFormat="1">
      <c r="A338" s="157"/>
      <c r="B338" s="130"/>
      <c r="C338" s="130"/>
      <c r="D338" s="286"/>
      <c r="E338" s="130"/>
      <c r="F338" s="130"/>
      <c r="G338" s="181"/>
      <c r="H338" s="181"/>
    </row>
    <row r="339" spans="1:8" s="156" customFormat="1">
      <c r="A339" s="157"/>
      <c r="B339" s="130"/>
      <c r="C339" s="130"/>
      <c r="D339" s="286"/>
      <c r="E339" s="130"/>
      <c r="F339" s="130"/>
      <c r="G339" s="181"/>
      <c r="H339" s="181"/>
    </row>
    <row r="340" spans="1:8" s="156" customFormat="1">
      <c r="A340" s="157"/>
      <c r="B340" s="130"/>
      <c r="C340" s="130"/>
      <c r="D340" s="286"/>
      <c r="E340" s="130"/>
      <c r="F340" s="130"/>
      <c r="G340" s="181"/>
      <c r="H340" s="181"/>
    </row>
    <row r="341" spans="1:8" s="156" customFormat="1">
      <c r="A341" s="157"/>
      <c r="B341" s="130"/>
      <c r="C341" s="130"/>
      <c r="D341" s="286"/>
      <c r="E341" s="130"/>
      <c r="F341" s="130"/>
      <c r="G341" s="181"/>
      <c r="H341" s="181"/>
    </row>
    <row r="342" spans="1:8" s="156" customFormat="1">
      <c r="A342" s="157"/>
      <c r="B342" s="130"/>
      <c r="C342" s="130"/>
      <c r="D342" s="286"/>
      <c r="E342" s="130"/>
      <c r="F342" s="130"/>
      <c r="G342" s="181"/>
      <c r="H342" s="181"/>
    </row>
    <row r="343" spans="1:8" s="156" customFormat="1">
      <c r="A343" s="157"/>
      <c r="B343" s="130"/>
      <c r="C343" s="130"/>
      <c r="D343" s="286"/>
      <c r="E343" s="130"/>
      <c r="F343" s="130"/>
      <c r="G343" s="181"/>
      <c r="H343" s="181"/>
    </row>
    <row r="344" spans="1:8" s="156" customFormat="1">
      <c r="A344" s="157"/>
      <c r="B344" s="130"/>
      <c r="C344" s="130"/>
      <c r="D344" s="286"/>
      <c r="E344" s="130"/>
      <c r="F344" s="130"/>
      <c r="G344" s="181"/>
      <c r="H344" s="181"/>
    </row>
    <row r="345" spans="1:8" s="156" customFormat="1">
      <c r="A345" s="157"/>
      <c r="B345" s="130"/>
      <c r="C345" s="130"/>
      <c r="D345" s="286"/>
      <c r="E345" s="130"/>
      <c r="F345" s="130"/>
      <c r="G345" s="181"/>
      <c r="H345" s="181"/>
    </row>
    <row r="346" spans="1:8" s="156" customFormat="1">
      <c r="A346" s="157"/>
      <c r="B346" s="130"/>
      <c r="C346" s="130"/>
      <c r="D346" s="286"/>
      <c r="E346" s="130"/>
      <c r="F346" s="130"/>
      <c r="G346" s="181"/>
      <c r="H346" s="181"/>
    </row>
    <row r="347" spans="1:8" s="156" customFormat="1">
      <c r="A347" s="157"/>
      <c r="B347" s="130"/>
      <c r="C347" s="130"/>
      <c r="D347" s="286"/>
      <c r="E347" s="130"/>
      <c r="F347" s="130"/>
      <c r="G347" s="181"/>
      <c r="H347" s="181"/>
    </row>
    <row r="348" spans="1:8" s="156" customFormat="1">
      <c r="A348" s="157"/>
      <c r="B348" s="130"/>
      <c r="C348" s="130"/>
      <c r="D348" s="286"/>
      <c r="E348" s="130"/>
      <c r="F348" s="130"/>
      <c r="G348" s="181"/>
      <c r="H348" s="181"/>
    </row>
    <row r="349" spans="1:8" s="156" customFormat="1">
      <c r="A349" s="157"/>
      <c r="B349" s="130"/>
      <c r="C349" s="130"/>
      <c r="D349" s="286"/>
      <c r="E349" s="130"/>
      <c r="F349" s="130"/>
      <c r="G349" s="181"/>
      <c r="H349" s="181"/>
    </row>
    <row r="350" spans="1:8" s="156" customFormat="1">
      <c r="A350" s="157"/>
      <c r="B350" s="130"/>
      <c r="C350" s="130"/>
      <c r="D350" s="286"/>
      <c r="E350" s="130"/>
      <c r="F350" s="130"/>
      <c r="G350" s="181"/>
      <c r="H350" s="181"/>
    </row>
    <row r="351" spans="1:8" s="156" customFormat="1">
      <c r="A351" s="157"/>
      <c r="B351" s="130"/>
      <c r="C351" s="130"/>
      <c r="D351" s="286"/>
      <c r="E351" s="130"/>
      <c r="F351" s="130"/>
      <c r="G351" s="181"/>
      <c r="H351" s="181"/>
    </row>
    <row r="352" spans="1:8" s="156" customFormat="1">
      <c r="A352" s="157"/>
      <c r="B352" s="130"/>
      <c r="C352" s="130"/>
      <c r="D352" s="286"/>
      <c r="E352" s="130"/>
      <c r="F352" s="130"/>
      <c r="G352" s="181"/>
      <c r="H352" s="181"/>
    </row>
    <row r="353" spans="1:8" s="156" customFormat="1">
      <c r="A353" s="157"/>
      <c r="B353" s="130"/>
      <c r="C353" s="130"/>
      <c r="D353" s="286"/>
      <c r="E353" s="130"/>
      <c r="F353" s="130"/>
      <c r="G353" s="181"/>
      <c r="H353" s="181"/>
    </row>
    <row r="354" spans="1:8" s="156" customFormat="1">
      <c r="A354" s="157"/>
      <c r="B354" s="130"/>
      <c r="C354" s="130"/>
      <c r="D354" s="286"/>
      <c r="E354" s="130"/>
      <c r="F354" s="130"/>
      <c r="G354" s="181"/>
      <c r="H354" s="181"/>
    </row>
    <row r="355" spans="1:8" s="156" customFormat="1">
      <c r="A355" s="157"/>
      <c r="B355" s="130"/>
      <c r="C355" s="130"/>
      <c r="D355" s="286"/>
      <c r="E355" s="130"/>
      <c r="F355" s="130"/>
      <c r="G355" s="181"/>
      <c r="H355" s="181"/>
    </row>
    <row r="356" spans="1:8" s="156" customFormat="1">
      <c r="A356" s="157"/>
      <c r="B356" s="130"/>
      <c r="C356" s="130"/>
      <c r="D356" s="286"/>
      <c r="E356" s="130"/>
      <c r="F356" s="130"/>
      <c r="G356" s="181"/>
      <c r="H356" s="181"/>
    </row>
    <row r="357" spans="1:8" s="156" customFormat="1">
      <c r="A357" s="157"/>
      <c r="B357" s="130"/>
      <c r="C357" s="130"/>
      <c r="D357" s="286"/>
      <c r="E357" s="130"/>
      <c r="F357" s="130"/>
      <c r="G357" s="181"/>
      <c r="H357" s="181"/>
    </row>
    <row r="358" spans="1:8" s="156" customFormat="1">
      <c r="A358" s="157"/>
      <c r="B358" s="130"/>
      <c r="C358" s="130"/>
      <c r="D358" s="286"/>
      <c r="E358" s="130"/>
      <c r="F358" s="130"/>
      <c r="G358" s="181"/>
      <c r="H358" s="181"/>
    </row>
    <row r="359" spans="1:8" s="156" customFormat="1">
      <c r="A359" s="157"/>
      <c r="B359" s="130"/>
      <c r="C359" s="130"/>
      <c r="D359" s="286"/>
      <c r="E359" s="130"/>
      <c r="F359" s="130"/>
      <c r="G359" s="181"/>
      <c r="H359" s="181"/>
    </row>
    <row r="360" spans="1:8" s="156" customFormat="1">
      <c r="A360" s="157"/>
      <c r="B360" s="130"/>
      <c r="C360" s="130"/>
      <c r="D360" s="286"/>
      <c r="E360" s="130"/>
      <c r="F360" s="130"/>
      <c r="G360" s="181"/>
      <c r="H360" s="181"/>
    </row>
    <row r="361" spans="1:8" s="156" customFormat="1">
      <c r="A361" s="157"/>
      <c r="B361" s="130"/>
      <c r="C361" s="130"/>
      <c r="D361" s="286"/>
      <c r="E361" s="130"/>
      <c r="F361" s="130"/>
      <c r="G361" s="181"/>
      <c r="H361" s="181"/>
    </row>
    <row r="362" spans="1:8" s="156" customFormat="1">
      <c r="A362" s="157"/>
      <c r="B362" s="130"/>
      <c r="C362" s="130"/>
      <c r="D362" s="286"/>
      <c r="E362" s="130"/>
      <c r="F362" s="130"/>
      <c r="G362" s="181"/>
      <c r="H362" s="181"/>
    </row>
    <row r="363" spans="1:8" s="156" customFormat="1">
      <c r="A363" s="157"/>
      <c r="B363" s="130"/>
      <c r="C363" s="130"/>
      <c r="D363" s="286"/>
      <c r="E363" s="130"/>
      <c r="F363" s="130"/>
      <c r="G363" s="181"/>
      <c r="H363" s="181"/>
    </row>
    <row r="364" spans="1:8" s="156" customFormat="1">
      <c r="A364" s="157"/>
      <c r="B364" s="130"/>
      <c r="C364" s="130"/>
      <c r="D364" s="286"/>
      <c r="E364" s="130"/>
      <c r="F364" s="130"/>
      <c r="G364" s="181"/>
      <c r="H364" s="181"/>
    </row>
    <row r="365" spans="1:8" s="156" customFormat="1">
      <c r="A365" s="157"/>
      <c r="B365" s="130"/>
      <c r="C365" s="130"/>
      <c r="D365" s="286"/>
      <c r="E365" s="130"/>
      <c r="F365" s="130"/>
      <c r="G365" s="181"/>
      <c r="H365" s="181"/>
    </row>
    <row r="366" spans="1:8" s="156" customFormat="1">
      <c r="A366" s="157"/>
      <c r="B366" s="130"/>
      <c r="C366" s="130"/>
      <c r="D366" s="286"/>
      <c r="E366" s="130"/>
      <c r="F366" s="130"/>
      <c r="G366" s="181"/>
      <c r="H366" s="181"/>
    </row>
    <row r="367" spans="1:8" s="156" customFormat="1">
      <c r="A367" s="157"/>
      <c r="B367" s="130"/>
      <c r="C367" s="130"/>
      <c r="D367" s="286"/>
      <c r="E367" s="130"/>
      <c r="F367" s="130"/>
      <c r="G367" s="181"/>
      <c r="H367" s="181"/>
    </row>
    <row r="368" spans="1:8" s="156" customFormat="1">
      <c r="A368" s="157"/>
      <c r="B368" s="130"/>
      <c r="C368" s="130"/>
      <c r="D368" s="286"/>
      <c r="E368" s="130"/>
      <c r="F368" s="130"/>
      <c r="G368" s="181"/>
      <c r="H368" s="181"/>
    </row>
    <row r="369" spans="1:8" s="156" customFormat="1">
      <c r="A369" s="157"/>
      <c r="B369" s="130"/>
      <c r="C369" s="130"/>
      <c r="D369" s="286"/>
      <c r="E369" s="130"/>
      <c r="F369" s="130"/>
      <c r="G369" s="181"/>
      <c r="H369" s="181"/>
    </row>
    <row r="370" spans="1:8" s="156" customFormat="1">
      <c r="A370" s="157"/>
      <c r="B370" s="130"/>
      <c r="C370" s="130"/>
      <c r="D370" s="286"/>
      <c r="E370" s="130"/>
      <c r="F370" s="130"/>
      <c r="G370" s="181"/>
      <c r="H370" s="181"/>
    </row>
    <row r="371" spans="1:8" s="156" customFormat="1">
      <c r="A371" s="157"/>
      <c r="B371" s="130"/>
      <c r="C371" s="130"/>
      <c r="D371" s="286"/>
      <c r="E371" s="130"/>
      <c r="F371" s="130"/>
      <c r="G371" s="181"/>
      <c r="H371" s="181"/>
    </row>
    <row r="372" spans="1:8" s="156" customFormat="1">
      <c r="A372" s="157"/>
      <c r="B372" s="130"/>
      <c r="C372" s="130"/>
      <c r="D372" s="286"/>
      <c r="E372" s="130"/>
      <c r="F372" s="130"/>
      <c r="G372" s="181"/>
      <c r="H372" s="181"/>
    </row>
    <row r="373" spans="1:8" s="156" customFormat="1">
      <c r="A373" s="157"/>
      <c r="B373" s="130"/>
      <c r="C373" s="130"/>
      <c r="D373" s="286"/>
      <c r="E373" s="130"/>
      <c r="F373" s="130"/>
      <c r="G373" s="181"/>
      <c r="H373" s="181"/>
    </row>
    <row r="374" spans="1:8" s="156" customFormat="1">
      <c r="A374" s="157"/>
      <c r="B374" s="130"/>
      <c r="C374" s="130"/>
      <c r="D374" s="130"/>
      <c r="E374" s="130"/>
      <c r="F374" s="130"/>
      <c r="G374" s="181"/>
      <c r="H374" s="181"/>
    </row>
    <row r="375" spans="1:8" s="156" customFormat="1">
      <c r="A375" s="157"/>
      <c r="B375" s="130"/>
      <c r="C375" s="130"/>
      <c r="D375" s="130"/>
      <c r="E375" s="130"/>
      <c r="F375" s="130"/>
      <c r="G375" s="181"/>
      <c r="H375" s="181"/>
    </row>
    <row r="376" spans="1:8" s="156" customFormat="1">
      <c r="A376" s="157"/>
      <c r="B376" s="130"/>
      <c r="C376" s="130"/>
      <c r="D376" s="130"/>
      <c r="E376" s="130"/>
      <c r="F376" s="130"/>
      <c r="G376" s="181"/>
      <c r="H376" s="181"/>
    </row>
    <row r="377" spans="1:8" s="156" customFormat="1">
      <c r="A377" s="157"/>
      <c r="B377" s="130"/>
      <c r="C377" s="130"/>
      <c r="D377" s="130"/>
      <c r="E377" s="130"/>
      <c r="F377" s="130"/>
      <c r="G377" s="181"/>
      <c r="H377" s="181"/>
    </row>
    <row r="378" spans="1:8" s="156" customFormat="1">
      <c r="A378" s="157"/>
      <c r="B378" s="130"/>
      <c r="C378" s="130"/>
      <c r="D378" s="130"/>
      <c r="E378" s="130"/>
      <c r="F378" s="130"/>
      <c r="G378" s="181"/>
      <c r="H378" s="181"/>
    </row>
    <row r="379" spans="1:8" s="156" customFormat="1">
      <c r="A379" s="157"/>
      <c r="B379" s="130"/>
      <c r="C379" s="130"/>
      <c r="D379" s="130"/>
      <c r="E379" s="130"/>
      <c r="F379" s="130"/>
      <c r="G379" s="181"/>
      <c r="H379" s="181"/>
    </row>
    <row r="380" spans="1:8" s="156" customFormat="1">
      <c r="A380" s="157"/>
      <c r="B380" s="130"/>
      <c r="C380" s="130"/>
      <c r="D380" s="130"/>
      <c r="E380" s="130"/>
      <c r="F380" s="130"/>
      <c r="G380" s="181"/>
      <c r="H380" s="181"/>
    </row>
    <row r="381" spans="1:8" s="156" customFormat="1">
      <c r="A381" s="157"/>
      <c r="B381" s="130"/>
      <c r="C381" s="130"/>
      <c r="D381" s="130"/>
      <c r="E381" s="130"/>
      <c r="F381" s="130"/>
      <c r="G381" s="181"/>
      <c r="H381" s="181"/>
    </row>
    <row r="382" spans="1:8" s="156" customFormat="1">
      <c r="A382" s="157"/>
      <c r="B382" s="130"/>
      <c r="C382" s="130"/>
      <c r="D382" s="130"/>
      <c r="E382" s="130"/>
      <c r="F382" s="130"/>
      <c r="G382" s="181"/>
      <c r="H382" s="181"/>
    </row>
    <row r="383" spans="1:8" s="156" customFormat="1">
      <c r="A383" s="157"/>
      <c r="B383" s="130"/>
      <c r="C383" s="130"/>
      <c r="D383" s="130"/>
      <c r="E383" s="130"/>
      <c r="F383" s="130"/>
      <c r="G383" s="181"/>
      <c r="H383" s="181"/>
    </row>
    <row r="384" spans="1:8" s="156" customFormat="1">
      <c r="A384" s="157"/>
      <c r="B384" s="130"/>
      <c r="C384" s="130"/>
      <c r="D384" s="130"/>
      <c r="E384" s="130"/>
      <c r="F384" s="130"/>
      <c r="G384" s="181"/>
      <c r="H384" s="181"/>
    </row>
    <row r="385" spans="1:8" s="156" customFormat="1">
      <c r="A385" s="157"/>
      <c r="B385" s="130"/>
      <c r="C385" s="130"/>
      <c r="D385" s="130"/>
      <c r="E385" s="130"/>
      <c r="F385" s="130"/>
      <c r="G385" s="181"/>
      <c r="H385" s="181"/>
    </row>
    <row r="386" spans="1:8" s="156" customFormat="1">
      <c r="A386" s="157"/>
      <c r="B386" s="130"/>
      <c r="C386" s="130"/>
      <c r="D386" s="130"/>
      <c r="E386" s="130"/>
      <c r="F386" s="130"/>
      <c r="G386" s="181"/>
      <c r="H386" s="181"/>
    </row>
    <row r="387" spans="1:8" s="156" customFormat="1">
      <c r="A387" s="157"/>
      <c r="B387" s="130"/>
      <c r="C387" s="130"/>
      <c r="D387" s="130"/>
      <c r="E387" s="130"/>
      <c r="F387" s="130"/>
      <c r="G387" s="181"/>
      <c r="H387" s="181"/>
    </row>
    <row r="388" spans="1:8" s="156" customFormat="1">
      <c r="A388" s="157"/>
      <c r="B388" s="130"/>
      <c r="C388" s="130"/>
      <c r="D388" s="130"/>
      <c r="E388" s="130"/>
      <c r="F388" s="130"/>
      <c r="G388" s="181"/>
      <c r="H388" s="181"/>
    </row>
    <row r="389" spans="1:8" s="156" customFormat="1">
      <c r="A389" s="157"/>
      <c r="B389" s="130"/>
      <c r="C389" s="130"/>
      <c r="D389" s="130"/>
      <c r="E389" s="130"/>
      <c r="F389" s="130"/>
      <c r="G389" s="181"/>
      <c r="H389" s="181"/>
    </row>
    <row r="390" spans="1:8" s="156" customFormat="1">
      <c r="A390" s="157"/>
      <c r="B390" s="130"/>
      <c r="C390" s="130"/>
      <c r="D390" s="130"/>
      <c r="E390" s="130"/>
      <c r="F390" s="130"/>
      <c r="G390" s="181"/>
      <c r="H390" s="181"/>
    </row>
    <row r="391" spans="1:8" s="156" customFormat="1">
      <c r="A391" s="157"/>
      <c r="B391" s="130"/>
      <c r="C391" s="130"/>
      <c r="D391" s="130"/>
      <c r="E391" s="130"/>
      <c r="F391" s="130"/>
      <c r="G391" s="181"/>
      <c r="H391" s="181"/>
    </row>
    <row r="392" spans="1:8" s="156" customFormat="1">
      <c r="A392" s="157"/>
      <c r="B392" s="130"/>
      <c r="C392" s="130"/>
      <c r="D392" s="130"/>
      <c r="E392" s="130"/>
      <c r="F392" s="130"/>
      <c r="G392" s="181"/>
      <c r="H392" s="181"/>
    </row>
    <row r="393" spans="1:8" s="156" customFormat="1">
      <c r="A393" s="157"/>
      <c r="B393" s="130"/>
      <c r="C393" s="130"/>
      <c r="D393" s="130"/>
      <c r="E393" s="130"/>
      <c r="F393" s="130"/>
      <c r="G393" s="181"/>
      <c r="H393" s="181"/>
    </row>
    <row r="394" spans="1:8" s="156" customFormat="1">
      <c r="B394" s="130"/>
      <c r="C394" s="130"/>
      <c r="D394" s="130"/>
      <c r="E394" s="130"/>
      <c r="F394" s="130"/>
      <c r="G394" s="181"/>
      <c r="H394" s="181"/>
    </row>
    <row r="395" spans="1:8" s="156" customFormat="1">
      <c r="B395" s="130"/>
      <c r="C395" s="130"/>
      <c r="D395" s="130"/>
      <c r="E395" s="130"/>
      <c r="F395" s="130"/>
      <c r="G395" s="181"/>
      <c r="H395" s="181"/>
    </row>
    <row r="396" spans="1:8" s="156" customFormat="1">
      <c r="B396" s="130"/>
      <c r="C396" s="130"/>
      <c r="D396" s="130"/>
      <c r="E396" s="130"/>
      <c r="F396" s="130"/>
      <c r="G396" s="181"/>
      <c r="H396" s="181"/>
    </row>
    <row r="397" spans="1:8" s="156" customFormat="1">
      <c r="B397" s="130"/>
      <c r="C397" s="130"/>
      <c r="D397" s="130"/>
      <c r="E397" s="130"/>
      <c r="F397" s="130"/>
      <c r="G397" s="181"/>
      <c r="H397" s="181"/>
    </row>
    <row r="398" spans="1:8" s="156" customFormat="1">
      <c r="B398" s="130"/>
      <c r="C398" s="130"/>
      <c r="D398" s="130"/>
      <c r="E398" s="130"/>
      <c r="F398" s="130"/>
      <c r="G398" s="181"/>
      <c r="H398" s="181"/>
    </row>
    <row r="399" spans="1:8" s="156" customFormat="1">
      <c r="B399" s="130"/>
      <c r="C399" s="130"/>
      <c r="D399" s="130"/>
      <c r="E399" s="130"/>
      <c r="F399" s="130"/>
      <c r="G399" s="181"/>
      <c r="H399" s="181"/>
    </row>
    <row r="400" spans="1:8" s="156" customFormat="1">
      <c r="B400" s="130"/>
      <c r="C400" s="130"/>
      <c r="D400" s="130"/>
      <c r="E400" s="130"/>
      <c r="F400" s="130"/>
      <c r="G400" s="181"/>
      <c r="H400" s="181"/>
    </row>
    <row r="401" spans="2:8" s="156" customFormat="1">
      <c r="B401" s="130"/>
      <c r="C401" s="130"/>
      <c r="D401" s="130"/>
      <c r="E401" s="130"/>
      <c r="F401" s="130"/>
      <c r="G401" s="181"/>
      <c r="H401" s="181"/>
    </row>
    <row r="402" spans="2:8" s="156" customFormat="1">
      <c r="B402" s="130"/>
      <c r="C402" s="130"/>
      <c r="D402" s="130"/>
      <c r="E402" s="130"/>
      <c r="F402" s="130"/>
      <c r="G402" s="181"/>
      <c r="H402" s="181"/>
    </row>
    <row r="403" spans="2:8" s="156" customFormat="1">
      <c r="B403" s="130"/>
      <c r="C403" s="130"/>
      <c r="D403" s="130"/>
      <c r="E403" s="130"/>
      <c r="F403" s="130"/>
      <c r="G403" s="181"/>
      <c r="H403" s="181"/>
    </row>
    <row r="404" spans="2:8" s="156" customFormat="1">
      <c r="B404" s="130"/>
      <c r="C404" s="130"/>
      <c r="D404" s="130"/>
      <c r="E404" s="130"/>
      <c r="F404" s="130"/>
      <c r="G404" s="181"/>
      <c r="H404" s="181"/>
    </row>
    <row r="405" spans="2:8" s="156" customFormat="1">
      <c r="B405" s="130"/>
      <c r="C405" s="130"/>
      <c r="D405" s="130"/>
      <c r="E405" s="130"/>
      <c r="F405" s="130"/>
      <c r="G405" s="181"/>
      <c r="H405" s="181"/>
    </row>
    <row r="406" spans="2:8" s="156" customFormat="1">
      <c r="B406" s="130"/>
      <c r="C406" s="130"/>
      <c r="D406" s="130"/>
      <c r="E406" s="130"/>
      <c r="F406" s="130"/>
      <c r="G406" s="181"/>
      <c r="H406" s="181"/>
    </row>
    <row r="407" spans="2:8" s="156" customFormat="1">
      <c r="B407" s="130"/>
      <c r="C407" s="130"/>
      <c r="D407" s="130"/>
      <c r="E407" s="130"/>
      <c r="F407" s="130"/>
      <c r="G407" s="181"/>
      <c r="H407" s="181"/>
    </row>
    <row r="408" spans="2:8" s="156" customFormat="1">
      <c r="B408" s="130"/>
      <c r="C408" s="130"/>
      <c r="D408" s="130"/>
      <c r="E408" s="130"/>
      <c r="F408" s="130"/>
      <c r="G408" s="181"/>
      <c r="H408" s="181"/>
    </row>
    <row r="409" spans="2:8" s="156" customFormat="1">
      <c r="B409" s="130"/>
      <c r="C409" s="130"/>
      <c r="D409" s="130"/>
      <c r="E409" s="130"/>
      <c r="F409" s="130"/>
      <c r="G409" s="181"/>
      <c r="H409" s="181"/>
    </row>
    <row r="410" spans="2:8" s="156" customFormat="1">
      <c r="B410" s="130"/>
      <c r="C410" s="130"/>
      <c r="D410" s="130"/>
      <c r="E410" s="130"/>
      <c r="F410" s="130"/>
      <c r="G410" s="181"/>
      <c r="H410" s="181"/>
    </row>
    <row r="411" spans="2:8" s="156" customFormat="1">
      <c r="B411" s="130"/>
      <c r="C411" s="130"/>
      <c r="D411" s="130"/>
      <c r="E411" s="130"/>
      <c r="F411" s="130"/>
      <c r="G411" s="181"/>
      <c r="H411" s="181"/>
    </row>
    <row r="412" spans="2:8" s="156" customFormat="1">
      <c r="B412" s="130"/>
      <c r="C412" s="130"/>
      <c r="D412" s="130"/>
      <c r="E412" s="130"/>
      <c r="F412" s="130"/>
      <c r="G412" s="181"/>
      <c r="H412" s="181"/>
    </row>
    <row r="413" spans="2:8" s="156" customFormat="1">
      <c r="B413" s="130"/>
      <c r="C413" s="130"/>
      <c r="D413" s="130"/>
      <c r="E413" s="130"/>
      <c r="F413" s="130"/>
      <c r="G413" s="181"/>
      <c r="H413" s="181"/>
    </row>
    <row r="414" spans="2:8" s="156" customFormat="1">
      <c r="B414" s="130"/>
      <c r="C414" s="130"/>
      <c r="D414" s="130"/>
      <c r="E414" s="130"/>
      <c r="F414" s="130"/>
      <c r="G414" s="181"/>
      <c r="H414" s="181"/>
    </row>
    <row r="415" spans="2:8" s="156" customFormat="1">
      <c r="B415" s="130"/>
      <c r="C415" s="130"/>
      <c r="D415" s="130"/>
      <c r="E415" s="130"/>
      <c r="F415" s="130"/>
      <c r="G415" s="181"/>
      <c r="H415" s="181"/>
    </row>
    <row r="416" spans="2:8" s="156" customFormat="1">
      <c r="B416" s="130"/>
      <c r="C416" s="130"/>
      <c r="D416" s="130"/>
      <c r="E416" s="130"/>
      <c r="F416" s="130"/>
      <c r="G416" s="181"/>
      <c r="H416" s="181"/>
    </row>
    <row r="417" spans="2:8" s="156" customFormat="1">
      <c r="B417" s="130"/>
      <c r="C417" s="130"/>
      <c r="D417" s="130"/>
      <c r="E417" s="130"/>
      <c r="F417" s="130"/>
      <c r="G417" s="181"/>
      <c r="H417" s="181"/>
    </row>
    <row r="418" spans="2:8" s="156" customFormat="1">
      <c r="B418" s="130"/>
      <c r="C418" s="130"/>
      <c r="D418" s="130"/>
      <c r="E418" s="130"/>
      <c r="F418" s="130"/>
      <c r="G418" s="181"/>
      <c r="H418" s="181"/>
    </row>
    <row r="419" spans="2:8" s="156" customFormat="1">
      <c r="B419" s="130"/>
      <c r="C419" s="130"/>
      <c r="D419" s="130"/>
      <c r="E419" s="130"/>
      <c r="F419" s="130"/>
      <c r="G419" s="181"/>
      <c r="H419" s="181"/>
    </row>
    <row r="420" spans="2:8" s="156" customFormat="1">
      <c r="B420" s="130"/>
      <c r="C420" s="130"/>
      <c r="D420" s="130"/>
      <c r="E420" s="130"/>
      <c r="F420" s="130"/>
      <c r="G420" s="181"/>
      <c r="H420" s="181"/>
    </row>
    <row r="421" spans="2:8" s="156" customFormat="1">
      <c r="B421" s="130"/>
      <c r="C421" s="130"/>
      <c r="D421" s="130"/>
      <c r="E421" s="130"/>
      <c r="F421" s="130"/>
      <c r="G421" s="181"/>
      <c r="H421" s="181"/>
    </row>
    <row r="422" spans="2:8" s="156" customFormat="1">
      <c r="B422" s="130"/>
      <c r="C422" s="130"/>
      <c r="D422" s="130"/>
      <c r="E422" s="130"/>
      <c r="F422" s="130"/>
      <c r="G422" s="181"/>
      <c r="H422" s="181"/>
    </row>
    <row r="423" spans="2:8" s="156" customFormat="1">
      <c r="B423" s="130"/>
      <c r="C423" s="130"/>
      <c r="D423" s="130"/>
      <c r="E423" s="130"/>
      <c r="F423" s="130"/>
      <c r="G423" s="181"/>
      <c r="H423" s="181"/>
    </row>
    <row r="424" spans="2:8" s="156" customFormat="1">
      <c r="B424" s="130"/>
      <c r="C424" s="130"/>
      <c r="D424" s="130"/>
      <c r="E424" s="130"/>
      <c r="F424" s="130"/>
      <c r="G424" s="181"/>
      <c r="H424" s="181"/>
    </row>
    <row r="425" spans="2:8" s="156" customFormat="1">
      <c r="B425" s="130"/>
      <c r="C425" s="130"/>
      <c r="D425" s="130"/>
      <c r="E425" s="130"/>
      <c r="F425" s="130"/>
      <c r="G425" s="181"/>
      <c r="H425" s="181"/>
    </row>
    <row r="426" spans="2:8" s="156" customFormat="1">
      <c r="B426" s="130"/>
      <c r="C426" s="130"/>
      <c r="D426" s="130"/>
      <c r="E426" s="130"/>
      <c r="F426" s="130"/>
      <c r="G426" s="181"/>
      <c r="H426" s="181"/>
    </row>
    <row r="427" spans="2:8" s="156" customFormat="1">
      <c r="B427" s="130"/>
      <c r="C427" s="130"/>
      <c r="D427" s="130"/>
      <c r="E427" s="130"/>
      <c r="F427" s="130"/>
      <c r="G427" s="181"/>
      <c r="H427" s="181"/>
    </row>
    <row r="428" spans="2:8" s="156" customFormat="1">
      <c r="B428" s="130"/>
      <c r="C428" s="130"/>
      <c r="D428" s="130"/>
      <c r="E428" s="130"/>
      <c r="F428" s="130"/>
      <c r="G428" s="181"/>
      <c r="H428" s="181"/>
    </row>
    <row r="429" spans="2:8" s="156" customFormat="1">
      <c r="B429" s="130"/>
      <c r="C429" s="130"/>
      <c r="D429" s="130"/>
      <c r="E429" s="130"/>
      <c r="F429" s="130"/>
      <c r="G429" s="181"/>
      <c r="H429" s="181"/>
    </row>
    <row r="430" spans="2:8" s="156" customFormat="1">
      <c r="B430" s="130"/>
      <c r="C430" s="130"/>
      <c r="D430" s="130"/>
      <c r="E430" s="130"/>
      <c r="F430" s="130"/>
      <c r="G430" s="181"/>
      <c r="H430" s="181"/>
    </row>
    <row r="431" spans="2:8" s="156" customFormat="1">
      <c r="B431" s="130"/>
      <c r="C431" s="130"/>
      <c r="D431" s="130"/>
      <c r="E431" s="130"/>
      <c r="F431" s="130"/>
      <c r="G431" s="181"/>
      <c r="H431" s="181"/>
    </row>
    <row r="432" spans="2:8" s="156" customFormat="1">
      <c r="B432" s="130"/>
      <c r="C432" s="130"/>
      <c r="D432" s="130"/>
      <c r="E432" s="130"/>
      <c r="F432" s="130"/>
      <c r="G432" s="181"/>
      <c r="H432" s="181"/>
    </row>
    <row r="433" spans="2:8" s="156" customFormat="1">
      <c r="B433" s="130"/>
      <c r="C433" s="130"/>
      <c r="D433" s="130"/>
      <c r="E433" s="130"/>
      <c r="F433" s="130"/>
      <c r="G433" s="181"/>
      <c r="H433" s="181"/>
    </row>
    <row r="434" spans="2:8" s="156" customFormat="1">
      <c r="B434" s="130"/>
      <c r="C434" s="130"/>
      <c r="D434" s="130"/>
      <c r="E434" s="130"/>
      <c r="F434" s="130"/>
      <c r="G434" s="181"/>
      <c r="H434" s="181"/>
    </row>
    <row r="435" spans="2:8" s="156" customFormat="1">
      <c r="B435" s="130"/>
      <c r="C435" s="130"/>
      <c r="D435" s="130"/>
      <c r="E435" s="130"/>
      <c r="F435" s="130"/>
      <c r="G435" s="181"/>
      <c r="H435" s="181"/>
    </row>
    <row r="436" spans="2:8" s="156" customFormat="1">
      <c r="B436" s="130"/>
      <c r="C436" s="130"/>
      <c r="D436" s="130"/>
      <c r="E436" s="130"/>
      <c r="F436" s="130"/>
      <c r="G436" s="181"/>
      <c r="H436" s="181"/>
    </row>
    <row r="437" spans="2:8" s="156" customFormat="1">
      <c r="B437" s="130"/>
      <c r="C437" s="130"/>
      <c r="D437" s="130"/>
      <c r="E437" s="130"/>
      <c r="F437" s="130"/>
      <c r="G437" s="181"/>
      <c r="H437" s="181"/>
    </row>
    <row r="438" spans="2:8" s="156" customFormat="1">
      <c r="B438" s="130"/>
      <c r="C438" s="130"/>
      <c r="D438" s="130"/>
      <c r="E438" s="130"/>
      <c r="F438" s="130"/>
      <c r="G438" s="181"/>
      <c r="H438" s="181"/>
    </row>
    <row r="439" spans="2:8" s="156" customFormat="1">
      <c r="B439" s="130"/>
      <c r="C439" s="130"/>
      <c r="D439" s="130"/>
      <c r="E439" s="130"/>
      <c r="F439" s="130"/>
      <c r="G439" s="181"/>
      <c r="H439" s="181"/>
    </row>
    <row r="440" spans="2:8" s="156" customFormat="1">
      <c r="B440" s="130"/>
      <c r="C440" s="130"/>
      <c r="D440" s="130"/>
      <c r="E440" s="130"/>
      <c r="F440" s="130"/>
      <c r="G440" s="181"/>
      <c r="H440" s="181"/>
    </row>
    <row r="441" spans="2:8" s="156" customFormat="1">
      <c r="B441" s="130"/>
      <c r="C441" s="130"/>
      <c r="D441" s="130"/>
      <c r="E441" s="130"/>
      <c r="F441" s="130"/>
      <c r="G441" s="181"/>
      <c r="H441" s="181"/>
    </row>
    <row r="442" spans="2:8" s="156" customFormat="1">
      <c r="B442" s="130"/>
      <c r="C442" s="130"/>
      <c r="D442" s="130"/>
      <c r="E442" s="130"/>
      <c r="F442" s="130"/>
      <c r="G442" s="181"/>
      <c r="H442" s="181"/>
    </row>
    <row r="443" spans="2:8" s="156" customFormat="1">
      <c r="B443" s="130"/>
      <c r="C443" s="130"/>
      <c r="D443" s="130"/>
      <c r="E443" s="130"/>
      <c r="F443" s="130"/>
      <c r="G443" s="181"/>
      <c r="H443" s="181"/>
    </row>
    <row r="444" spans="2:8" s="156" customFormat="1">
      <c r="B444" s="130"/>
      <c r="C444" s="130"/>
      <c r="D444" s="130"/>
      <c r="E444" s="130"/>
      <c r="F444" s="130"/>
      <c r="G444" s="181"/>
      <c r="H444" s="181"/>
    </row>
    <row r="445" spans="2:8" s="156" customFormat="1">
      <c r="B445" s="130"/>
      <c r="C445" s="130"/>
      <c r="D445" s="130"/>
      <c r="E445" s="130"/>
      <c r="F445" s="130"/>
      <c r="G445" s="181"/>
      <c r="H445" s="181"/>
    </row>
    <row r="446" spans="2:8" s="156" customFormat="1">
      <c r="B446" s="130"/>
      <c r="C446" s="130"/>
      <c r="D446" s="130"/>
      <c r="E446" s="130"/>
      <c r="F446" s="130"/>
      <c r="G446" s="181"/>
      <c r="H446" s="181"/>
    </row>
    <row r="447" spans="2:8" s="156" customFormat="1">
      <c r="B447" s="130"/>
      <c r="C447" s="130"/>
      <c r="D447" s="130"/>
      <c r="E447" s="130"/>
      <c r="F447" s="130"/>
      <c r="G447" s="181"/>
      <c r="H447" s="181"/>
    </row>
    <row r="448" spans="2:8" s="156" customFormat="1">
      <c r="B448" s="130"/>
      <c r="C448" s="130"/>
      <c r="D448" s="130"/>
      <c r="E448" s="130"/>
      <c r="F448" s="130"/>
      <c r="G448" s="181"/>
      <c r="H448" s="181"/>
    </row>
    <row r="449" spans="2:8" s="156" customFormat="1">
      <c r="B449" s="130"/>
      <c r="C449" s="130"/>
      <c r="D449" s="130"/>
      <c r="E449" s="130"/>
      <c r="F449" s="130"/>
      <c r="G449" s="181"/>
      <c r="H449" s="181"/>
    </row>
    <row r="450" spans="2:8" s="156" customFormat="1">
      <c r="B450" s="130"/>
      <c r="C450" s="130"/>
      <c r="D450" s="130"/>
      <c r="E450" s="130"/>
      <c r="F450" s="130"/>
      <c r="G450" s="181"/>
      <c r="H450" s="181"/>
    </row>
    <row r="451" spans="2:8" s="156" customFormat="1">
      <c r="B451" s="130"/>
      <c r="C451" s="130"/>
      <c r="D451" s="130"/>
      <c r="E451" s="130"/>
      <c r="F451" s="130"/>
      <c r="G451" s="181"/>
      <c r="H451" s="181"/>
    </row>
    <row r="452" spans="2:8" s="156" customFormat="1">
      <c r="B452" s="130"/>
      <c r="C452" s="130"/>
      <c r="D452" s="130"/>
      <c r="E452" s="130"/>
      <c r="F452" s="130"/>
      <c r="G452" s="181"/>
      <c r="H452" s="181"/>
    </row>
    <row r="453" spans="2:8" s="156" customFormat="1">
      <c r="B453" s="130"/>
      <c r="C453" s="130"/>
      <c r="D453" s="130"/>
      <c r="E453" s="130"/>
      <c r="F453" s="130"/>
      <c r="G453" s="181"/>
      <c r="H453" s="181"/>
    </row>
    <row r="454" spans="2:8" s="156" customFormat="1">
      <c r="B454" s="130"/>
      <c r="C454" s="130"/>
      <c r="D454" s="130"/>
      <c r="E454" s="130"/>
      <c r="F454" s="130"/>
      <c r="G454" s="181"/>
      <c r="H454" s="181"/>
    </row>
    <row r="455" spans="2:8" s="156" customFormat="1">
      <c r="B455" s="130"/>
      <c r="C455" s="130"/>
      <c r="D455" s="130"/>
      <c r="E455" s="130"/>
      <c r="F455" s="130"/>
      <c r="G455" s="181"/>
      <c r="H455" s="181"/>
    </row>
    <row r="456" spans="2:8" s="156" customFormat="1">
      <c r="B456" s="130"/>
      <c r="C456" s="130"/>
      <c r="D456" s="130"/>
      <c r="E456" s="130"/>
      <c r="F456" s="130"/>
      <c r="G456" s="181"/>
      <c r="H456" s="181"/>
    </row>
    <row r="457" spans="2:8" s="156" customFormat="1">
      <c r="B457" s="130"/>
      <c r="C457" s="130"/>
      <c r="D457" s="130"/>
      <c r="E457" s="130"/>
      <c r="F457" s="130"/>
      <c r="G457" s="181"/>
      <c r="H457" s="181"/>
    </row>
    <row r="458" spans="2:8" s="156" customFormat="1">
      <c r="B458" s="130"/>
      <c r="C458" s="130"/>
      <c r="D458" s="130"/>
      <c r="E458" s="130"/>
      <c r="F458" s="130"/>
      <c r="G458" s="181"/>
      <c r="H458" s="181"/>
    </row>
    <row r="459" spans="2:8" s="156" customFormat="1">
      <c r="B459" s="130"/>
      <c r="C459" s="130"/>
      <c r="D459" s="130"/>
      <c r="E459" s="130"/>
      <c r="F459" s="130"/>
      <c r="G459" s="181"/>
      <c r="H459" s="181"/>
    </row>
    <row r="460" spans="2:8" s="156" customFormat="1">
      <c r="B460" s="130"/>
      <c r="C460" s="130"/>
      <c r="D460" s="130"/>
      <c r="E460" s="130"/>
      <c r="F460" s="130"/>
      <c r="G460" s="181"/>
      <c r="H460" s="181"/>
    </row>
    <row r="461" spans="2:8" s="156" customFormat="1">
      <c r="B461" s="130"/>
      <c r="C461" s="130"/>
      <c r="D461" s="130"/>
      <c r="E461" s="130"/>
      <c r="F461" s="130"/>
      <c r="G461" s="181"/>
      <c r="H461" s="181"/>
    </row>
    <row r="462" spans="2:8" s="156" customFormat="1">
      <c r="B462" s="130"/>
      <c r="C462" s="130"/>
      <c r="D462" s="130"/>
      <c r="E462" s="130"/>
      <c r="F462" s="130"/>
      <c r="G462" s="181"/>
      <c r="H462" s="181"/>
    </row>
    <row r="463" spans="2:8" s="156" customFormat="1">
      <c r="B463" s="130"/>
      <c r="C463" s="130"/>
      <c r="D463" s="130"/>
      <c r="E463" s="130"/>
      <c r="F463" s="130"/>
      <c r="G463" s="181"/>
      <c r="H463" s="181"/>
    </row>
    <row r="464" spans="2:8" s="156" customFormat="1">
      <c r="B464" s="130"/>
      <c r="C464" s="130"/>
      <c r="D464" s="130"/>
      <c r="E464" s="130"/>
      <c r="F464" s="130"/>
      <c r="G464" s="181"/>
      <c r="H464" s="181"/>
    </row>
    <row r="465" spans="2:8" s="156" customFormat="1">
      <c r="B465" s="130"/>
      <c r="C465" s="130"/>
      <c r="D465" s="130"/>
      <c r="E465" s="130"/>
      <c r="F465" s="130"/>
      <c r="G465" s="181"/>
      <c r="H465" s="181"/>
    </row>
    <row r="466" spans="2:8" s="156" customFormat="1">
      <c r="B466" s="130"/>
      <c r="C466" s="130"/>
      <c r="D466" s="130"/>
      <c r="E466" s="130"/>
      <c r="F466" s="130"/>
      <c r="G466" s="181"/>
      <c r="H466" s="181"/>
    </row>
    <row r="467" spans="2:8" s="156" customFormat="1">
      <c r="B467" s="130"/>
      <c r="C467" s="130"/>
      <c r="D467" s="130"/>
      <c r="E467" s="130"/>
      <c r="F467" s="130"/>
      <c r="G467" s="181"/>
      <c r="H467" s="181"/>
    </row>
    <row r="468" spans="2:8" s="156" customFormat="1">
      <c r="B468" s="130"/>
      <c r="C468" s="130"/>
      <c r="D468" s="130"/>
      <c r="E468" s="130"/>
      <c r="F468" s="130"/>
      <c r="G468" s="181"/>
      <c r="H468" s="181"/>
    </row>
    <row r="469" spans="2:8" s="156" customFormat="1">
      <c r="B469" s="130"/>
      <c r="C469" s="130"/>
      <c r="D469" s="130"/>
      <c r="E469" s="130"/>
      <c r="F469" s="130"/>
      <c r="G469" s="181"/>
      <c r="H469" s="181"/>
    </row>
    <row r="470" spans="2:8" s="156" customFormat="1">
      <c r="B470" s="130"/>
      <c r="C470" s="130"/>
      <c r="D470" s="130"/>
      <c r="E470" s="130"/>
      <c r="F470" s="130"/>
      <c r="G470" s="181"/>
      <c r="H470" s="181"/>
    </row>
    <row r="471" spans="2:8" s="156" customFormat="1">
      <c r="B471" s="130"/>
      <c r="C471" s="130"/>
      <c r="D471" s="130"/>
      <c r="E471" s="130"/>
      <c r="F471" s="130"/>
      <c r="G471" s="181"/>
      <c r="H471" s="181"/>
    </row>
    <row r="472" spans="2:8" s="156" customFormat="1">
      <c r="B472" s="130"/>
      <c r="C472" s="130"/>
      <c r="D472" s="130"/>
      <c r="E472" s="130"/>
      <c r="F472" s="130"/>
      <c r="G472" s="181"/>
      <c r="H472" s="181"/>
    </row>
    <row r="473" spans="2:8" s="156" customFormat="1">
      <c r="B473" s="130"/>
      <c r="C473" s="130"/>
      <c r="D473" s="130"/>
      <c r="E473" s="130"/>
      <c r="F473" s="130"/>
      <c r="G473" s="181"/>
      <c r="H473" s="181"/>
    </row>
    <row r="474" spans="2:8" s="156" customFormat="1">
      <c r="B474" s="130"/>
      <c r="C474" s="130"/>
      <c r="D474" s="130"/>
      <c r="E474" s="130"/>
      <c r="F474" s="130"/>
      <c r="G474" s="181"/>
      <c r="H474" s="181"/>
    </row>
    <row r="475" spans="2:8" s="156" customFormat="1">
      <c r="B475" s="130"/>
      <c r="C475" s="130"/>
      <c r="D475" s="130"/>
      <c r="E475" s="130"/>
      <c r="F475" s="130"/>
      <c r="G475" s="181"/>
      <c r="H475" s="181"/>
    </row>
    <row r="476" spans="2:8" s="156" customFormat="1">
      <c r="B476" s="130"/>
      <c r="C476" s="130"/>
      <c r="D476" s="130"/>
      <c r="E476" s="130"/>
      <c r="F476" s="130"/>
      <c r="G476" s="181"/>
      <c r="H476" s="181"/>
    </row>
    <row r="477" spans="2:8" s="156" customFormat="1">
      <c r="B477" s="130"/>
      <c r="C477" s="130"/>
      <c r="D477" s="130"/>
      <c r="E477" s="130"/>
      <c r="F477" s="130"/>
      <c r="G477" s="181"/>
      <c r="H477" s="181"/>
    </row>
    <row r="478" spans="2:8" s="156" customFormat="1">
      <c r="B478" s="130"/>
      <c r="C478" s="130"/>
      <c r="D478" s="130"/>
      <c r="E478" s="130"/>
      <c r="F478" s="130"/>
      <c r="G478" s="181"/>
      <c r="H478" s="181"/>
    </row>
    <row r="479" spans="2:8" s="156" customFormat="1">
      <c r="B479" s="130"/>
      <c r="C479" s="130"/>
      <c r="D479" s="130"/>
      <c r="E479" s="130"/>
      <c r="F479" s="130"/>
      <c r="G479" s="181"/>
      <c r="H479" s="181"/>
    </row>
    <row r="480" spans="2:8" s="156" customFormat="1">
      <c r="B480" s="130"/>
      <c r="C480" s="130"/>
      <c r="D480" s="130"/>
      <c r="E480" s="130"/>
      <c r="F480" s="130"/>
      <c r="G480" s="181"/>
      <c r="H480" s="181"/>
    </row>
    <row r="481" spans="2:8" s="156" customFormat="1">
      <c r="B481" s="130"/>
      <c r="C481" s="130"/>
      <c r="D481" s="130"/>
      <c r="E481" s="130"/>
      <c r="F481" s="130"/>
      <c r="G481" s="181"/>
      <c r="H481" s="181"/>
    </row>
    <row r="482" spans="2:8" s="156" customFormat="1">
      <c r="B482" s="130"/>
      <c r="C482" s="130"/>
      <c r="D482" s="130"/>
      <c r="E482" s="130"/>
      <c r="F482" s="130"/>
      <c r="G482" s="181"/>
      <c r="H482" s="181"/>
    </row>
    <row r="483" spans="2:8" s="156" customFormat="1">
      <c r="B483" s="130"/>
      <c r="C483" s="130"/>
      <c r="D483" s="130"/>
      <c r="E483" s="130"/>
      <c r="F483" s="130"/>
      <c r="G483" s="181"/>
      <c r="H483" s="181"/>
    </row>
    <row r="484" spans="2:8" s="156" customFormat="1">
      <c r="B484" s="130"/>
      <c r="C484" s="130"/>
      <c r="D484" s="130"/>
      <c r="E484" s="130"/>
      <c r="F484" s="130"/>
      <c r="G484" s="181"/>
      <c r="H484" s="181"/>
    </row>
    <row r="485" spans="2:8" s="156" customFormat="1">
      <c r="B485" s="130"/>
      <c r="C485" s="130"/>
      <c r="D485" s="130"/>
      <c r="E485" s="130"/>
      <c r="F485" s="130"/>
      <c r="G485" s="181"/>
      <c r="H485" s="181"/>
    </row>
    <row r="486" spans="2:8" s="156" customFormat="1">
      <c r="B486" s="130"/>
      <c r="C486" s="130"/>
      <c r="D486" s="130"/>
      <c r="E486" s="130"/>
      <c r="F486" s="130"/>
      <c r="G486" s="181"/>
      <c r="H486" s="181"/>
    </row>
    <row r="487" spans="2:8" s="156" customFormat="1">
      <c r="B487" s="130"/>
      <c r="C487" s="130"/>
      <c r="D487" s="130"/>
      <c r="E487" s="130"/>
      <c r="F487" s="130"/>
      <c r="G487" s="181"/>
      <c r="H487" s="181"/>
    </row>
    <row r="488" spans="2:8" s="156" customFormat="1">
      <c r="B488" s="130"/>
      <c r="C488" s="130"/>
      <c r="D488" s="130"/>
      <c r="E488" s="130"/>
      <c r="F488" s="130"/>
      <c r="G488" s="181"/>
      <c r="H488" s="181"/>
    </row>
    <row r="489" spans="2:8" s="156" customFormat="1">
      <c r="B489" s="130"/>
      <c r="C489" s="130"/>
      <c r="D489" s="130"/>
      <c r="E489" s="130"/>
      <c r="F489" s="130"/>
      <c r="G489" s="181"/>
      <c r="H489" s="181"/>
    </row>
    <row r="490" spans="2:8" s="156" customFormat="1">
      <c r="B490" s="130"/>
      <c r="C490" s="130"/>
      <c r="D490" s="130"/>
      <c r="E490" s="130"/>
      <c r="F490" s="130"/>
      <c r="G490" s="181"/>
      <c r="H490" s="181"/>
    </row>
    <row r="491" spans="2:8" s="156" customFormat="1">
      <c r="B491" s="130"/>
      <c r="C491" s="130"/>
      <c r="D491" s="130"/>
      <c r="E491" s="130"/>
      <c r="F491" s="130"/>
      <c r="G491" s="181"/>
      <c r="H491" s="181"/>
    </row>
    <row r="492" spans="2:8" s="156" customFormat="1">
      <c r="B492" s="130"/>
      <c r="C492" s="130"/>
      <c r="D492" s="130"/>
      <c r="E492" s="130"/>
      <c r="F492" s="130"/>
      <c r="G492" s="181"/>
      <c r="H492" s="181"/>
    </row>
    <row r="493" spans="2:8" s="156" customFormat="1">
      <c r="B493" s="130"/>
      <c r="C493" s="130"/>
      <c r="D493" s="130"/>
      <c r="E493" s="130"/>
      <c r="F493" s="130"/>
      <c r="G493" s="181"/>
      <c r="H493" s="181"/>
    </row>
  </sheetData>
  <mergeCells count="39">
    <mergeCell ref="D294:G294"/>
    <mergeCell ref="D283:G283"/>
    <mergeCell ref="D284:G284"/>
    <mergeCell ref="D285:G285"/>
    <mergeCell ref="D292:G292"/>
    <mergeCell ref="D293:G293"/>
    <mergeCell ref="B241:G241"/>
    <mergeCell ref="B259:G259"/>
    <mergeCell ref="B269:G269"/>
    <mergeCell ref="B278:G278"/>
    <mergeCell ref="B198:G198"/>
    <mergeCell ref="B206:G206"/>
    <mergeCell ref="B213:G213"/>
    <mergeCell ref="B221:G221"/>
    <mergeCell ref="B227:G227"/>
    <mergeCell ref="B234:G234"/>
    <mergeCell ref="B189:G189"/>
    <mergeCell ref="B103:G103"/>
    <mergeCell ref="B112:G112"/>
    <mergeCell ref="B121:G121"/>
    <mergeCell ref="B129:G129"/>
    <mergeCell ref="B137:G137"/>
    <mergeCell ref="B144:G144"/>
    <mergeCell ref="B151:G151"/>
    <mergeCell ref="B158:G158"/>
    <mergeCell ref="B165:G165"/>
    <mergeCell ref="B172:G172"/>
    <mergeCell ref="B179:G179"/>
    <mergeCell ref="B94:G94"/>
    <mergeCell ref="A1:B2"/>
    <mergeCell ref="C1:D1"/>
    <mergeCell ref="C2:D2"/>
    <mergeCell ref="E1:F1"/>
    <mergeCell ref="E2:G2"/>
    <mergeCell ref="B3:H3"/>
    <mergeCell ref="B14:G14"/>
    <mergeCell ref="B20:G20"/>
    <mergeCell ref="B26:G26"/>
    <mergeCell ref="B86:G86"/>
  </mergeCells>
  <pageMargins left="0.511811024" right="0.511811024" top="0.78740157500000008" bottom="0.78740157500000008" header="0.31496062000000008" footer="0.31496062000000008"/>
  <pageSetup paperSize="0" scale="69" fitToWidth="0" fitToHeight="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1C8BB-0111-480A-A0D7-1DB17289EDCD}">
  <dimension ref="A1:T86"/>
  <sheetViews>
    <sheetView workbookViewId="0">
      <pane ySplit="3" topLeftCell="A67" activePane="bottomLeft" state="frozen"/>
      <selection pane="bottomLeft" activeCell="D75" sqref="D75:G86"/>
    </sheetView>
  </sheetViews>
  <sheetFormatPr defaultRowHeight="13.8"/>
  <cols>
    <col min="1" max="1" width="4.8984375" customWidth="1"/>
    <col min="2" max="2" width="11.5" style="388" customWidth="1"/>
    <col min="3" max="3" width="9.59765625" customWidth="1"/>
    <col min="4" max="4" width="57.69921875" customWidth="1"/>
    <col min="5" max="5" width="10.8984375" customWidth="1"/>
    <col min="6" max="6" width="16.3984375" customWidth="1"/>
    <col min="7" max="7" width="13.8984375" customWidth="1"/>
    <col min="9" max="9" width="10.69921875" customWidth="1"/>
    <col min="10" max="10" width="14.3984375" customWidth="1"/>
    <col min="11" max="11" width="13.796875" customWidth="1"/>
    <col min="12" max="12" width="14.3984375" customWidth="1"/>
    <col min="13" max="13" width="13.09765625" customWidth="1"/>
    <col min="14" max="14" width="14.796875" customWidth="1"/>
    <col min="15" max="15" width="12.796875" customWidth="1"/>
    <col min="16" max="16" width="11.8984375" customWidth="1"/>
    <col min="17" max="17" width="11.59765625" customWidth="1"/>
  </cols>
  <sheetData>
    <row r="1" spans="1:20" ht="30.6" customHeight="1">
      <c r="A1" s="688" t="s">
        <v>790</v>
      </c>
      <c r="B1" s="688"/>
      <c r="C1" s="608" t="s">
        <v>789</v>
      </c>
      <c r="D1" s="608"/>
      <c r="E1" s="594" t="s">
        <v>792</v>
      </c>
      <c r="F1" s="594"/>
      <c r="G1" s="378" t="s">
        <v>793</v>
      </c>
      <c r="H1" s="306">
        <f>BDI!L33</f>
        <v>0.21655431160823602</v>
      </c>
    </row>
    <row r="2" spans="1:20" ht="34.200000000000003" customHeight="1">
      <c r="A2" s="688"/>
      <c r="B2" s="688"/>
      <c r="C2" s="609" t="s">
        <v>791</v>
      </c>
      <c r="D2" s="609"/>
      <c r="E2" s="607" t="s">
        <v>803</v>
      </c>
      <c r="F2" s="607"/>
      <c r="G2" s="607"/>
      <c r="H2" s="338"/>
      <c r="K2" s="500"/>
      <c r="L2" s="501"/>
      <c r="M2" s="501"/>
      <c r="N2" s="502"/>
      <c r="O2" s="503"/>
      <c r="P2" s="503"/>
      <c r="Q2" s="504"/>
      <c r="R2" s="505"/>
      <c r="S2" s="500"/>
      <c r="T2" s="500"/>
    </row>
    <row r="3" spans="1:20" ht="39.6">
      <c r="A3" s="316"/>
      <c r="B3" s="413"/>
      <c r="C3" s="316"/>
      <c r="D3" s="316"/>
      <c r="E3" s="414"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20" ht="24.6" customHeight="1">
      <c r="A4" s="408" t="s">
        <v>17</v>
      </c>
      <c r="B4" s="409" t="s">
        <v>18</v>
      </c>
      <c r="C4" s="410">
        <v>97647</v>
      </c>
      <c r="D4" s="411" t="s">
        <v>39</v>
      </c>
      <c r="E4" s="408" t="s">
        <v>27</v>
      </c>
      <c r="F4" s="408"/>
      <c r="G4" s="412"/>
      <c r="H4" s="408"/>
    </row>
    <row r="5" spans="1:20">
      <c r="B5" s="162" t="s">
        <v>614</v>
      </c>
      <c r="C5" s="162" t="s">
        <v>6</v>
      </c>
      <c r="D5" s="162" t="s">
        <v>8</v>
      </c>
      <c r="E5" s="162" t="s">
        <v>615</v>
      </c>
      <c r="F5" s="162" t="s">
        <v>616</v>
      </c>
      <c r="G5" s="162" t="s">
        <v>617</v>
      </c>
      <c r="H5" s="162" t="s">
        <v>604</v>
      </c>
    </row>
    <row r="6" spans="1:20">
      <c r="B6" s="388" t="s">
        <v>18</v>
      </c>
      <c r="C6">
        <v>88316</v>
      </c>
      <c r="D6" t="s">
        <v>620</v>
      </c>
      <c r="E6" t="s">
        <v>619</v>
      </c>
      <c r="F6">
        <v>9.7100000000000006E-2</v>
      </c>
      <c r="G6">
        <v>16.02</v>
      </c>
      <c r="H6">
        <f>TRUNC((F6*G6),2)</f>
        <v>1.55</v>
      </c>
    </row>
    <row r="7" spans="1:20">
      <c r="B7" s="388" t="s">
        <v>18</v>
      </c>
      <c r="C7">
        <v>88323</v>
      </c>
      <c r="D7" t="s">
        <v>910</v>
      </c>
      <c r="E7" t="s">
        <v>619</v>
      </c>
      <c r="F7">
        <v>4.9399999999999999E-2</v>
      </c>
      <c r="G7">
        <v>19.559999999999999</v>
      </c>
      <c r="H7">
        <f>TRUNC((F7*G7),2)</f>
        <v>0.96</v>
      </c>
    </row>
    <row r="8" spans="1:20">
      <c r="F8" s="377" t="s">
        <v>911</v>
      </c>
      <c r="H8" s="384">
        <v>2.5099999999999998</v>
      </c>
    </row>
    <row r="9" spans="1:20" ht="27.6">
      <c r="A9" s="385"/>
      <c r="B9" s="390" t="s">
        <v>18</v>
      </c>
      <c r="C9" s="391" t="s">
        <v>912</v>
      </c>
      <c r="D9" s="387" t="s">
        <v>41</v>
      </c>
      <c r="E9" s="386" t="s">
        <v>913</v>
      </c>
      <c r="F9" s="385"/>
      <c r="G9" s="385"/>
      <c r="H9" s="385"/>
    </row>
    <row r="10" spans="1:20">
      <c r="B10" s="162" t="s">
        <v>614</v>
      </c>
      <c r="C10" s="162" t="s">
        <v>6</v>
      </c>
      <c r="D10" s="162" t="s">
        <v>8</v>
      </c>
      <c r="E10" s="162" t="s">
        <v>615</v>
      </c>
      <c r="F10" s="162" t="s">
        <v>616</v>
      </c>
      <c r="G10" s="162" t="s">
        <v>617</v>
      </c>
      <c r="H10" s="162" t="s">
        <v>604</v>
      </c>
    </row>
    <row r="11" spans="1:20" ht="14.4">
      <c r="C11" s="394" t="s">
        <v>740</v>
      </c>
      <c r="D11" s="394" t="s">
        <v>620</v>
      </c>
      <c r="E11" s="394" t="s">
        <v>619</v>
      </c>
      <c r="F11" s="395" t="s">
        <v>914</v>
      </c>
      <c r="G11" s="396" t="s">
        <v>915</v>
      </c>
      <c r="H11" s="392">
        <v>3.34</v>
      </c>
    </row>
    <row r="12" spans="1:20" ht="14.4">
      <c r="C12" s="397" t="s">
        <v>916</v>
      </c>
      <c r="D12" s="397" t="s">
        <v>910</v>
      </c>
      <c r="E12" s="397" t="s">
        <v>619</v>
      </c>
      <c r="F12" s="398" t="s">
        <v>917</v>
      </c>
      <c r="G12" s="399" t="s">
        <v>918</v>
      </c>
      <c r="H12" s="392">
        <v>2.0699999999999998</v>
      </c>
    </row>
    <row r="13" spans="1:20">
      <c r="F13" t="s">
        <v>911</v>
      </c>
      <c r="H13">
        <f>SUM(H11:H12)</f>
        <v>5.41</v>
      </c>
    </row>
    <row r="14" spans="1:20" ht="28.2">
      <c r="A14" s="385"/>
      <c r="B14" s="393" t="s">
        <v>18</v>
      </c>
      <c r="C14" s="385">
        <v>97640</v>
      </c>
      <c r="D14" s="400" t="s">
        <v>43</v>
      </c>
      <c r="E14" s="386" t="s">
        <v>913</v>
      </c>
      <c r="F14" s="385"/>
      <c r="G14" s="385"/>
      <c r="H14" s="385"/>
    </row>
    <row r="15" spans="1:20" ht="14.4">
      <c r="B15" s="162"/>
      <c r="C15" s="401" t="s">
        <v>821</v>
      </c>
      <c r="D15" s="401" t="s">
        <v>821</v>
      </c>
      <c r="E15" s="401" t="s">
        <v>821</v>
      </c>
      <c r="F15" s="401" t="s">
        <v>821</v>
      </c>
      <c r="G15" s="404" t="s">
        <v>821</v>
      </c>
      <c r="H15" s="404" t="s">
        <v>821</v>
      </c>
      <c r="I15" s="404" t="s">
        <v>944</v>
      </c>
      <c r="J15" s="404" t="s">
        <v>945</v>
      </c>
      <c r="K15" s="404" t="s">
        <v>946</v>
      </c>
      <c r="L15" s="404" t="s">
        <v>947</v>
      </c>
      <c r="M15" s="404" t="s">
        <v>942</v>
      </c>
      <c r="N15" s="404" t="s">
        <v>943</v>
      </c>
      <c r="O15" s="404" t="s">
        <v>942</v>
      </c>
      <c r="P15" s="404" t="s">
        <v>943</v>
      </c>
    </row>
    <row r="16" spans="1:20" ht="14.4">
      <c r="C16" s="420" t="s">
        <v>933</v>
      </c>
      <c r="D16" s="420" t="s">
        <v>934</v>
      </c>
      <c r="E16" s="419" t="s">
        <v>619</v>
      </c>
      <c r="F16" s="420" t="s">
        <v>935</v>
      </c>
      <c r="G16" s="404" t="s">
        <v>936</v>
      </c>
      <c r="H16" s="404" t="s">
        <v>937</v>
      </c>
      <c r="I16" s="404" t="s">
        <v>821</v>
      </c>
      <c r="J16" s="404" t="s">
        <v>821</v>
      </c>
      <c r="K16" s="404" t="s">
        <v>821</v>
      </c>
      <c r="L16" s="404" t="s">
        <v>821</v>
      </c>
      <c r="M16" s="404" t="s">
        <v>821</v>
      </c>
      <c r="N16" s="404" t="s">
        <v>821</v>
      </c>
      <c r="O16" s="404" t="s">
        <v>821</v>
      </c>
      <c r="P16" s="404" t="s">
        <v>821</v>
      </c>
      <c r="Q16" s="404"/>
      <c r="R16" s="405"/>
      <c r="S16" s="404"/>
    </row>
    <row r="17" spans="1:19" ht="14.4">
      <c r="C17" s="420" t="s">
        <v>740</v>
      </c>
      <c r="D17" s="420" t="s">
        <v>620</v>
      </c>
      <c r="E17" s="420" t="s">
        <v>619</v>
      </c>
      <c r="F17" s="420" t="s">
        <v>939</v>
      </c>
      <c r="G17" s="404" t="s">
        <v>915</v>
      </c>
      <c r="H17" s="404" t="s">
        <v>940</v>
      </c>
      <c r="I17" s="404" t="s">
        <v>821</v>
      </c>
      <c r="J17" s="404" t="s">
        <v>821</v>
      </c>
      <c r="K17" s="404" t="s">
        <v>821</v>
      </c>
      <c r="L17" s="404" t="s">
        <v>821</v>
      </c>
      <c r="M17" s="404" t="s">
        <v>821</v>
      </c>
      <c r="N17" s="404" t="s">
        <v>821</v>
      </c>
      <c r="O17" s="404" t="s">
        <v>821</v>
      </c>
      <c r="P17" s="404" t="s">
        <v>821</v>
      </c>
      <c r="Q17" s="404"/>
      <c r="R17" s="405"/>
      <c r="S17" s="404"/>
    </row>
    <row r="18" spans="1:19" ht="14.4">
      <c r="C18" s="420"/>
      <c r="D18" s="420"/>
      <c r="E18" s="420"/>
      <c r="F18" s="421"/>
      <c r="G18" s="418" t="s">
        <v>948</v>
      </c>
      <c r="H18" s="417">
        <f>SUM(H16+H17)</f>
        <v>1.1800000000000002</v>
      </c>
      <c r="I18" s="407"/>
      <c r="J18" s="407"/>
      <c r="K18" s="407"/>
      <c r="L18" s="407"/>
      <c r="M18" s="407"/>
      <c r="N18" s="407"/>
      <c r="O18" s="407"/>
      <c r="P18" s="407"/>
      <c r="Q18" s="407"/>
      <c r="R18" s="405"/>
      <c r="S18" s="404"/>
    </row>
    <row r="19" spans="1:19" ht="21">
      <c r="A19" s="385"/>
      <c r="B19" s="382">
        <v>97633</v>
      </c>
      <c r="C19" s="382" t="s">
        <v>18</v>
      </c>
      <c r="D19" s="383" t="s">
        <v>45</v>
      </c>
      <c r="E19" s="422" t="s">
        <v>27</v>
      </c>
      <c r="F19" s="389"/>
      <c r="G19" s="385"/>
      <c r="H19" s="385"/>
    </row>
    <row r="20" spans="1:19" ht="14.4">
      <c r="C20" s="401" t="s">
        <v>821</v>
      </c>
      <c r="D20" s="401" t="s">
        <v>821</v>
      </c>
      <c r="E20" s="401" t="s">
        <v>821</v>
      </c>
      <c r="F20" s="401" t="s">
        <v>821</v>
      </c>
      <c r="G20" s="404" t="s">
        <v>821</v>
      </c>
      <c r="H20" s="404" t="s">
        <v>821</v>
      </c>
      <c r="I20" s="404" t="s">
        <v>949</v>
      </c>
      <c r="J20" s="404" t="s">
        <v>950</v>
      </c>
      <c r="K20" s="404" t="s">
        <v>951</v>
      </c>
      <c r="L20" s="404" t="s">
        <v>952</v>
      </c>
      <c r="M20" s="404" t="s">
        <v>942</v>
      </c>
      <c r="N20" s="404" t="s">
        <v>943</v>
      </c>
      <c r="O20" s="404" t="s">
        <v>942</v>
      </c>
      <c r="P20" s="404" t="s">
        <v>943</v>
      </c>
      <c r="Q20" s="404" t="s">
        <v>942</v>
      </c>
      <c r="R20" s="404" t="s">
        <v>943</v>
      </c>
      <c r="S20" s="405"/>
    </row>
    <row r="21" spans="1:19" ht="14.4">
      <c r="B21" s="401" t="s">
        <v>953</v>
      </c>
      <c r="C21" s="423" t="s">
        <v>18</v>
      </c>
      <c r="D21" s="401" t="s">
        <v>954</v>
      </c>
      <c r="E21" s="401" t="s">
        <v>619</v>
      </c>
      <c r="F21" s="401" t="s">
        <v>955</v>
      </c>
      <c r="G21" s="404" t="s">
        <v>956</v>
      </c>
      <c r="H21" s="404" t="s">
        <v>957</v>
      </c>
      <c r="I21" s="404" t="s">
        <v>821</v>
      </c>
      <c r="J21" s="404" t="s">
        <v>821</v>
      </c>
      <c r="K21" s="404" t="s">
        <v>821</v>
      </c>
      <c r="L21" s="404" t="s">
        <v>821</v>
      </c>
      <c r="M21" s="404" t="s">
        <v>821</v>
      </c>
      <c r="N21" s="404" t="s">
        <v>821</v>
      </c>
      <c r="O21" s="404" t="s">
        <v>821</v>
      </c>
      <c r="P21" s="404" t="s">
        <v>821</v>
      </c>
      <c r="Q21" s="404" t="s">
        <v>821</v>
      </c>
      <c r="R21" s="404" t="s">
        <v>821</v>
      </c>
      <c r="S21" s="405"/>
    </row>
    <row r="22" spans="1:19" ht="14.4">
      <c r="B22" s="401" t="s">
        <v>740</v>
      </c>
      <c r="C22" s="423" t="s">
        <v>18</v>
      </c>
      <c r="D22" s="401" t="s">
        <v>620</v>
      </c>
      <c r="E22" s="401" t="s">
        <v>619</v>
      </c>
      <c r="F22" s="401" t="s">
        <v>958</v>
      </c>
      <c r="G22" s="404" t="s">
        <v>915</v>
      </c>
      <c r="H22" s="404" t="s">
        <v>959</v>
      </c>
      <c r="I22" s="404" t="s">
        <v>821</v>
      </c>
      <c r="J22" s="404" t="s">
        <v>821</v>
      </c>
      <c r="K22" s="404" t="s">
        <v>821</v>
      </c>
      <c r="L22" s="404" t="s">
        <v>821</v>
      </c>
      <c r="M22" s="404" t="s">
        <v>821</v>
      </c>
      <c r="N22" s="404" t="s">
        <v>821</v>
      </c>
      <c r="O22" s="404" t="s">
        <v>821</v>
      </c>
      <c r="P22" s="404" t="s">
        <v>821</v>
      </c>
      <c r="Q22" s="404" t="s">
        <v>821</v>
      </c>
      <c r="R22" s="404" t="s">
        <v>821</v>
      </c>
      <c r="S22" s="405"/>
    </row>
    <row r="23" spans="1:19" ht="14.4">
      <c r="G23" s="418" t="s">
        <v>948</v>
      </c>
      <c r="H23" s="417">
        <f>SUM(H21+H22)</f>
        <v>16.600000000000001</v>
      </c>
    </row>
    <row r="24" spans="1:19">
      <c r="A24" s="385"/>
      <c r="B24" s="382" t="s">
        <v>18</v>
      </c>
      <c r="C24" s="382">
        <v>97645</v>
      </c>
      <c r="D24" s="383" t="s">
        <v>48</v>
      </c>
      <c r="E24" s="422" t="s">
        <v>27</v>
      </c>
      <c r="F24" s="385"/>
      <c r="G24" s="385"/>
      <c r="H24" s="385"/>
    </row>
    <row r="25" spans="1:19" ht="14.4">
      <c r="C25" s="401" t="s">
        <v>821</v>
      </c>
      <c r="D25" s="401" t="s">
        <v>821</v>
      </c>
      <c r="E25" s="401" t="s">
        <v>821</v>
      </c>
      <c r="F25" s="401" t="s">
        <v>821</v>
      </c>
      <c r="G25" s="404" t="s">
        <v>821</v>
      </c>
      <c r="H25" s="404" t="s">
        <v>821</v>
      </c>
      <c r="I25" s="404" t="s">
        <v>960</v>
      </c>
      <c r="J25" s="404" t="s">
        <v>961</v>
      </c>
      <c r="K25" s="404" t="s">
        <v>962</v>
      </c>
      <c r="L25" s="404" t="s">
        <v>963</v>
      </c>
      <c r="M25" s="404" t="s">
        <v>942</v>
      </c>
      <c r="N25" s="404" t="s">
        <v>943</v>
      </c>
      <c r="O25" s="404" t="s">
        <v>942</v>
      </c>
      <c r="P25" s="404" t="s">
        <v>943</v>
      </c>
      <c r="Q25" s="404" t="s">
        <v>942</v>
      </c>
      <c r="R25" s="404" t="s">
        <v>943</v>
      </c>
      <c r="S25" s="405"/>
    </row>
    <row r="26" spans="1:19" ht="14.4">
      <c r="C26" s="401" t="s">
        <v>964</v>
      </c>
      <c r="D26" s="401" t="s">
        <v>965</v>
      </c>
      <c r="E26" s="401" t="s">
        <v>623</v>
      </c>
      <c r="F26" s="401" t="s">
        <v>966</v>
      </c>
      <c r="G26" s="404" t="s">
        <v>967</v>
      </c>
      <c r="H26" s="407">
        <v>7.75</v>
      </c>
      <c r="I26" s="404" t="s">
        <v>821</v>
      </c>
      <c r="J26" s="404" t="s">
        <v>821</v>
      </c>
      <c r="K26" s="404" t="s">
        <v>821</v>
      </c>
      <c r="L26" s="404" t="s">
        <v>821</v>
      </c>
      <c r="M26" s="404" t="s">
        <v>821</v>
      </c>
      <c r="N26" s="404" t="s">
        <v>821</v>
      </c>
      <c r="O26" s="404" t="s">
        <v>821</v>
      </c>
      <c r="P26" s="404" t="s">
        <v>821</v>
      </c>
      <c r="Q26" s="404" t="s">
        <v>821</v>
      </c>
      <c r="R26" s="404" t="s">
        <v>821</v>
      </c>
      <c r="S26" s="405"/>
    </row>
    <row r="27" spans="1:19" ht="14.4">
      <c r="C27" s="401" t="s">
        <v>663</v>
      </c>
      <c r="D27" s="401" t="s">
        <v>636</v>
      </c>
      <c r="E27" s="401" t="s">
        <v>619</v>
      </c>
      <c r="F27" s="401" t="s">
        <v>969</v>
      </c>
      <c r="G27" s="404">
        <v>19.899999999999999</v>
      </c>
      <c r="H27" s="407">
        <v>7.13</v>
      </c>
      <c r="I27" s="404" t="s">
        <v>821</v>
      </c>
      <c r="J27" s="404" t="s">
        <v>821</v>
      </c>
      <c r="K27" s="404" t="s">
        <v>821</v>
      </c>
      <c r="L27" s="404" t="s">
        <v>821</v>
      </c>
      <c r="M27" s="404" t="s">
        <v>821</v>
      </c>
      <c r="N27" s="404" t="s">
        <v>821</v>
      </c>
      <c r="O27" s="404" t="s">
        <v>821</v>
      </c>
      <c r="P27" s="404" t="s">
        <v>821</v>
      </c>
      <c r="Q27" s="404" t="s">
        <v>821</v>
      </c>
      <c r="R27" s="404" t="s">
        <v>821</v>
      </c>
      <c r="S27" s="405"/>
    </row>
    <row r="28" spans="1:19" ht="14.4">
      <c r="C28" s="401" t="s">
        <v>740</v>
      </c>
      <c r="D28" s="401" t="s">
        <v>620</v>
      </c>
      <c r="E28" s="401" t="s">
        <v>619</v>
      </c>
      <c r="F28" s="401" t="s">
        <v>972</v>
      </c>
      <c r="G28" s="404" t="s">
        <v>915</v>
      </c>
      <c r="H28" s="407">
        <v>11.46</v>
      </c>
      <c r="I28" s="404" t="s">
        <v>821</v>
      </c>
      <c r="J28" s="404" t="s">
        <v>821</v>
      </c>
      <c r="K28" s="404" t="s">
        <v>821</v>
      </c>
      <c r="L28" s="404" t="s">
        <v>821</v>
      </c>
      <c r="M28" s="404" t="s">
        <v>821</v>
      </c>
      <c r="N28" s="404" t="s">
        <v>821</v>
      </c>
      <c r="O28" s="404" t="s">
        <v>821</v>
      </c>
      <c r="P28" s="404" t="s">
        <v>821</v>
      </c>
      <c r="Q28" s="404" t="s">
        <v>821</v>
      </c>
      <c r="R28" s="404" t="s">
        <v>821</v>
      </c>
      <c r="S28" s="405"/>
    </row>
    <row r="29" spans="1:19" ht="14.4">
      <c r="C29" s="377"/>
      <c r="D29" s="377"/>
      <c r="E29" s="377"/>
      <c r="F29" s="377"/>
      <c r="G29" s="418" t="s">
        <v>948</v>
      </c>
      <c r="H29" s="417">
        <f>SUM(H26:H28)</f>
        <v>26.34</v>
      </c>
    </row>
    <row r="30" spans="1:19">
      <c r="A30" s="385"/>
      <c r="B30" s="429">
        <v>97644</v>
      </c>
      <c r="C30" s="429" t="s">
        <v>18</v>
      </c>
      <c r="D30" s="432" t="s">
        <v>50</v>
      </c>
      <c r="E30" s="430" t="s">
        <v>27</v>
      </c>
      <c r="F30" s="385"/>
      <c r="G30" s="385"/>
      <c r="H30" s="385"/>
    </row>
    <row r="31" spans="1:19" ht="27.6">
      <c r="C31" s="428" t="s">
        <v>821</v>
      </c>
      <c r="D31" s="428" t="s">
        <v>821</v>
      </c>
      <c r="E31" s="428" t="s">
        <v>821</v>
      </c>
      <c r="F31" s="428" t="s">
        <v>821</v>
      </c>
      <c r="G31" s="428" t="s">
        <v>821</v>
      </c>
      <c r="H31" s="428" t="s">
        <v>821</v>
      </c>
      <c r="I31" s="428" t="s">
        <v>973</v>
      </c>
      <c r="J31" s="428" t="s">
        <v>974</v>
      </c>
      <c r="K31" s="428" t="s">
        <v>975</v>
      </c>
      <c r="L31" s="428" t="s">
        <v>976</v>
      </c>
      <c r="M31" s="428" t="s">
        <v>942</v>
      </c>
      <c r="N31" s="428" t="s">
        <v>943</v>
      </c>
      <c r="O31" s="428" t="s">
        <v>942</v>
      </c>
      <c r="P31" s="428" t="s">
        <v>943</v>
      </c>
      <c r="Q31" s="428" t="s">
        <v>942</v>
      </c>
      <c r="R31" s="428" t="s">
        <v>943</v>
      </c>
      <c r="S31" s="431"/>
    </row>
    <row r="32" spans="1:19">
      <c r="C32" s="428" t="s">
        <v>663</v>
      </c>
      <c r="D32" s="428" t="s">
        <v>636</v>
      </c>
      <c r="E32" s="428" t="s">
        <v>619</v>
      </c>
      <c r="F32" s="428" t="s">
        <v>977</v>
      </c>
      <c r="G32" s="428" t="s">
        <v>970</v>
      </c>
      <c r="H32" s="428" t="s">
        <v>978</v>
      </c>
      <c r="I32" s="428" t="s">
        <v>821</v>
      </c>
      <c r="J32" s="428" t="s">
        <v>821</v>
      </c>
      <c r="K32" s="428" t="s">
        <v>821</v>
      </c>
      <c r="L32" s="428" t="s">
        <v>821</v>
      </c>
      <c r="M32" s="428" t="s">
        <v>821</v>
      </c>
      <c r="N32" s="428" t="s">
        <v>821</v>
      </c>
      <c r="O32" s="428" t="s">
        <v>821</v>
      </c>
      <c r="P32" s="428" t="s">
        <v>821</v>
      </c>
      <c r="Q32" s="428" t="s">
        <v>821</v>
      </c>
      <c r="R32" s="428" t="s">
        <v>821</v>
      </c>
      <c r="S32" s="431"/>
    </row>
    <row r="33" spans="1:19">
      <c r="C33" s="428" t="s">
        <v>740</v>
      </c>
      <c r="D33" s="428" t="s">
        <v>620</v>
      </c>
      <c r="E33" s="428" t="s">
        <v>619</v>
      </c>
      <c r="F33" s="428" t="s">
        <v>979</v>
      </c>
      <c r="G33" s="428" t="s">
        <v>915</v>
      </c>
      <c r="H33" s="428" t="s">
        <v>980</v>
      </c>
      <c r="I33" s="428" t="s">
        <v>821</v>
      </c>
      <c r="J33" s="428" t="s">
        <v>821</v>
      </c>
      <c r="K33" s="428" t="s">
        <v>821</v>
      </c>
      <c r="L33" s="428" t="s">
        <v>821</v>
      </c>
      <c r="M33" s="428" t="s">
        <v>821</v>
      </c>
      <c r="N33" s="428" t="s">
        <v>821</v>
      </c>
      <c r="O33" s="428" t="s">
        <v>821</v>
      </c>
      <c r="P33" s="428" t="s">
        <v>821</v>
      </c>
      <c r="Q33" s="428" t="s">
        <v>821</v>
      </c>
      <c r="R33" s="428" t="s">
        <v>821</v>
      </c>
      <c r="S33" s="431"/>
    </row>
    <row r="34" spans="1:19" ht="14.4">
      <c r="G34" s="418" t="s">
        <v>948</v>
      </c>
      <c r="H34" s="417">
        <f>SUM(H32+H33)</f>
        <v>6.75</v>
      </c>
    </row>
    <row r="35" spans="1:19" ht="21">
      <c r="A35" s="385"/>
      <c r="B35" s="382">
        <v>97631</v>
      </c>
      <c r="C35" s="382" t="s">
        <v>18</v>
      </c>
      <c r="D35" s="383" t="s">
        <v>52</v>
      </c>
      <c r="E35" s="381" t="s">
        <v>27</v>
      </c>
      <c r="F35" s="385"/>
      <c r="G35" s="385"/>
      <c r="H35" s="385"/>
    </row>
    <row r="36" spans="1:19" ht="14.4">
      <c r="C36" s="401" t="s">
        <v>821</v>
      </c>
      <c r="D36" s="401" t="s">
        <v>821</v>
      </c>
      <c r="E36" s="401" t="s">
        <v>821</v>
      </c>
      <c r="F36" s="401" t="s">
        <v>821</v>
      </c>
      <c r="G36" s="404" t="s">
        <v>821</v>
      </c>
      <c r="H36" s="404" t="s">
        <v>821</v>
      </c>
      <c r="I36" s="404" t="s">
        <v>981</v>
      </c>
      <c r="J36" s="404" t="s">
        <v>982</v>
      </c>
      <c r="K36" s="404" t="s">
        <v>983</v>
      </c>
      <c r="L36" s="404" t="s">
        <v>984</v>
      </c>
      <c r="M36" s="404" t="s">
        <v>942</v>
      </c>
      <c r="N36" s="404" t="s">
        <v>943</v>
      </c>
      <c r="O36" s="404" t="s">
        <v>942</v>
      </c>
      <c r="P36" s="404" t="s">
        <v>943</v>
      </c>
      <c r="Q36" s="404" t="s">
        <v>942</v>
      </c>
    </row>
    <row r="37" spans="1:19" ht="14.4">
      <c r="C37" s="401" t="s">
        <v>663</v>
      </c>
      <c r="D37" s="401" t="s">
        <v>636</v>
      </c>
      <c r="E37" s="401" t="s">
        <v>619</v>
      </c>
      <c r="F37" s="401" t="s">
        <v>985</v>
      </c>
      <c r="G37" s="404" t="s">
        <v>970</v>
      </c>
      <c r="H37" s="404" t="s">
        <v>986</v>
      </c>
      <c r="I37" s="404" t="s">
        <v>821</v>
      </c>
      <c r="J37" s="404" t="s">
        <v>821</v>
      </c>
      <c r="K37" s="404" t="s">
        <v>821</v>
      </c>
      <c r="L37" s="404" t="s">
        <v>821</v>
      </c>
      <c r="M37" s="404" t="s">
        <v>821</v>
      </c>
      <c r="N37" s="404" t="s">
        <v>821</v>
      </c>
      <c r="O37" s="404" t="s">
        <v>821</v>
      </c>
      <c r="P37" s="404" t="s">
        <v>821</v>
      </c>
      <c r="Q37" s="404" t="s">
        <v>821</v>
      </c>
    </row>
    <row r="38" spans="1:19" ht="14.4">
      <c r="C38" s="401" t="s">
        <v>740</v>
      </c>
      <c r="D38" s="401" t="s">
        <v>620</v>
      </c>
      <c r="E38" s="401" t="s">
        <v>619</v>
      </c>
      <c r="F38" s="401" t="s">
        <v>987</v>
      </c>
      <c r="G38" s="404" t="s">
        <v>915</v>
      </c>
      <c r="H38" s="404" t="s">
        <v>988</v>
      </c>
      <c r="I38" s="404" t="s">
        <v>821</v>
      </c>
      <c r="J38" s="404" t="s">
        <v>821</v>
      </c>
      <c r="K38" s="404" t="s">
        <v>821</v>
      </c>
      <c r="L38" s="404" t="s">
        <v>821</v>
      </c>
      <c r="M38" s="404" t="s">
        <v>821</v>
      </c>
      <c r="N38" s="404" t="s">
        <v>821</v>
      </c>
      <c r="O38" s="404" t="s">
        <v>821</v>
      </c>
      <c r="P38" s="404" t="s">
        <v>821</v>
      </c>
      <c r="Q38" s="404" t="s">
        <v>821</v>
      </c>
    </row>
    <row r="39" spans="1:19" ht="14.4">
      <c r="G39" s="418" t="s">
        <v>948</v>
      </c>
      <c r="H39" s="417">
        <f>SUM(H37+H38)</f>
        <v>2.42</v>
      </c>
    </row>
    <row r="40" spans="1:19" ht="21">
      <c r="A40" s="385"/>
      <c r="B40" s="382">
        <v>97666</v>
      </c>
      <c r="C40" s="382" t="s">
        <v>18</v>
      </c>
      <c r="D40" s="383" t="s">
        <v>55</v>
      </c>
      <c r="E40" s="381" t="s">
        <v>31</v>
      </c>
      <c r="F40" s="385"/>
      <c r="G40" s="385"/>
      <c r="H40" s="385"/>
    </row>
    <row r="41" spans="1:19" ht="14.4">
      <c r="C41" s="401" t="s">
        <v>821</v>
      </c>
      <c r="D41" s="401" t="s">
        <v>821</v>
      </c>
      <c r="E41" s="401" t="s">
        <v>821</v>
      </c>
      <c r="F41" s="401" t="s">
        <v>821</v>
      </c>
      <c r="G41" s="404" t="s">
        <v>821</v>
      </c>
      <c r="H41" s="404" t="s">
        <v>821</v>
      </c>
      <c r="I41" s="404" t="s">
        <v>989</v>
      </c>
      <c r="J41" s="404" t="s">
        <v>990</v>
      </c>
      <c r="K41" s="404" t="s">
        <v>991</v>
      </c>
      <c r="L41" s="404" t="s">
        <v>992</v>
      </c>
      <c r="M41" s="404" t="s">
        <v>942</v>
      </c>
      <c r="N41" s="404" t="s">
        <v>943</v>
      </c>
      <c r="O41" s="404" t="s">
        <v>942</v>
      </c>
      <c r="P41" s="404" t="s">
        <v>943</v>
      </c>
      <c r="Q41" s="404" t="s">
        <v>942</v>
      </c>
      <c r="R41" s="404" t="s">
        <v>943</v>
      </c>
    </row>
    <row r="42" spans="1:19" ht="14.4">
      <c r="C42" s="401" t="s">
        <v>993</v>
      </c>
      <c r="D42" s="401" t="s">
        <v>773</v>
      </c>
      <c r="E42" s="401" t="s">
        <v>619</v>
      </c>
      <c r="F42" s="401" t="s">
        <v>994</v>
      </c>
      <c r="G42" s="404" t="s">
        <v>995</v>
      </c>
      <c r="H42" s="404" t="s">
        <v>996</v>
      </c>
      <c r="I42" s="404" t="s">
        <v>821</v>
      </c>
      <c r="J42" s="404" t="s">
        <v>821</v>
      </c>
      <c r="K42" s="404" t="s">
        <v>821</v>
      </c>
      <c r="L42" s="404" t="s">
        <v>821</v>
      </c>
      <c r="M42" s="404" t="s">
        <v>821</v>
      </c>
      <c r="N42" s="404" t="s">
        <v>821</v>
      </c>
      <c r="O42" s="404" t="s">
        <v>821</v>
      </c>
      <c r="P42" s="404" t="s">
        <v>821</v>
      </c>
      <c r="Q42" s="404" t="s">
        <v>821</v>
      </c>
      <c r="R42" s="404" t="s">
        <v>821</v>
      </c>
    </row>
    <row r="43" spans="1:19" ht="14.4">
      <c r="C43" s="401" t="s">
        <v>740</v>
      </c>
      <c r="D43" s="401" t="s">
        <v>620</v>
      </c>
      <c r="E43" s="401" t="s">
        <v>619</v>
      </c>
      <c r="F43" s="401" t="s">
        <v>997</v>
      </c>
      <c r="G43" s="404" t="s">
        <v>915</v>
      </c>
      <c r="H43" s="404" t="s">
        <v>998</v>
      </c>
      <c r="I43" s="404" t="s">
        <v>821</v>
      </c>
      <c r="J43" s="404" t="s">
        <v>821</v>
      </c>
      <c r="K43" s="404" t="s">
        <v>821</v>
      </c>
      <c r="L43" s="404" t="s">
        <v>821</v>
      </c>
      <c r="M43" s="404" t="s">
        <v>821</v>
      </c>
      <c r="N43" s="404" t="s">
        <v>821</v>
      </c>
      <c r="O43" s="404" t="s">
        <v>821</v>
      </c>
      <c r="P43" s="404" t="s">
        <v>821</v>
      </c>
      <c r="Q43" s="404" t="s">
        <v>821</v>
      </c>
      <c r="R43" s="404" t="s">
        <v>821</v>
      </c>
    </row>
    <row r="44" spans="1:19" ht="14.4">
      <c r="G44" s="418" t="s">
        <v>948</v>
      </c>
      <c r="H44" s="417">
        <f>SUM(H42+H43)</f>
        <v>6.56</v>
      </c>
    </row>
    <row r="45" spans="1:19" ht="21">
      <c r="A45" s="385"/>
      <c r="B45" s="382">
        <v>97622</v>
      </c>
      <c r="C45" s="382" t="s">
        <v>18</v>
      </c>
      <c r="D45" s="433" t="s">
        <v>57</v>
      </c>
      <c r="E45" s="381" t="s">
        <v>58</v>
      </c>
      <c r="F45" s="385"/>
      <c r="G45" s="385"/>
      <c r="H45" s="385"/>
    </row>
    <row r="46" spans="1:19" ht="14.4">
      <c r="C46" s="401" t="s">
        <v>821</v>
      </c>
      <c r="D46" s="401" t="s">
        <v>821</v>
      </c>
      <c r="E46" s="401" t="s">
        <v>821</v>
      </c>
      <c r="F46" s="401" t="s">
        <v>821</v>
      </c>
      <c r="G46" s="404" t="s">
        <v>821</v>
      </c>
      <c r="H46" s="404" t="s">
        <v>821</v>
      </c>
      <c r="I46" s="404" t="s">
        <v>999</v>
      </c>
      <c r="J46" s="404" t="s">
        <v>1000</v>
      </c>
      <c r="K46" s="404" t="s">
        <v>1001</v>
      </c>
      <c r="L46" s="404" t="s">
        <v>1002</v>
      </c>
      <c r="M46" s="404" t="s">
        <v>942</v>
      </c>
      <c r="N46" s="404" t="s">
        <v>943</v>
      </c>
      <c r="O46" s="404" t="s">
        <v>942</v>
      </c>
      <c r="P46" s="404" t="s">
        <v>943</v>
      </c>
      <c r="Q46" s="404" t="s">
        <v>942</v>
      </c>
      <c r="R46" s="404" t="s">
        <v>943</v>
      </c>
    </row>
    <row r="47" spans="1:19" ht="14.4">
      <c r="C47" s="401" t="s">
        <v>663</v>
      </c>
      <c r="D47" s="401" t="s">
        <v>636</v>
      </c>
      <c r="E47" s="401" t="s">
        <v>619</v>
      </c>
      <c r="F47" s="401" t="s">
        <v>1003</v>
      </c>
      <c r="G47" s="404" t="s">
        <v>970</v>
      </c>
      <c r="H47" s="404" t="s">
        <v>1004</v>
      </c>
      <c r="I47" s="404" t="s">
        <v>821</v>
      </c>
      <c r="J47" s="404" t="s">
        <v>821</v>
      </c>
      <c r="K47" s="404" t="s">
        <v>821</v>
      </c>
      <c r="L47" s="404" t="s">
        <v>821</v>
      </c>
      <c r="M47" s="404" t="s">
        <v>821</v>
      </c>
      <c r="N47" s="404" t="s">
        <v>821</v>
      </c>
      <c r="O47" s="404" t="s">
        <v>821</v>
      </c>
      <c r="P47" s="404" t="s">
        <v>821</v>
      </c>
      <c r="Q47" s="404" t="s">
        <v>821</v>
      </c>
      <c r="R47" s="404" t="s">
        <v>821</v>
      </c>
    </row>
    <row r="48" spans="1:19" ht="14.4">
      <c r="C48" s="401" t="s">
        <v>740</v>
      </c>
      <c r="D48" s="401" t="s">
        <v>620</v>
      </c>
      <c r="E48" s="401" t="s">
        <v>619</v>
      </c>
      <c r="F48" s="401" t="s">
        <v>1005</v>
      </c>
      <c r="G48" s="404" t="s">
        <v>915</v>
      </c>
      <c r="H48" s="404" t="s">
        <v>1006</v>
      </c>
      <c r="I48" s="404" t="s">
        <v>821</v>
      </c>
      <c r="J48" s="404" t="s">
        <v>821</v>
      </c>
      <c r="K48" s="404" t="s">
        <v>821</v>
      </c>
      <c r="L48" s="404" t="s">
        <v>821</v>
      </c>
      <c r="M48" s="404" t="s">
        <v>821</v>
      </c>
      <c r="N48" s="404" t="s">
        <v>821</v>
      </c>
      <c r="O48" s="404" t="s">
        <v>821</v>
      </c>
      <c r="P48" s="404" t="s">
        <v>821</v>
      </c>
      <c r="Q48" s="404" t="s">
        <v>821</v>
      </c>
      <c r="R48" s="404" t="s">
        <v>821</v>
      </c>
    </row>
    <row r="49" spans="1:18" ht="14.4">
      <c r="G49" s="418" t="s">
        <v>948</v>
      </c>
      <c r="H49" s="417">
        <f>SUM(H47+H48)</f>
        <v>41.730000000000004</v>
      </c>
    </row>
    <row r="50" spans="1:18">
      <c r="A50" s="385"/>
      <c r="B50" s="382">
        <v>97663</v>
      </c>
      <c r="C50" s="382" t="s">
        <v>18</v>
      </c>
      <c r="D50" s="433" t="s">
        <v>60</v>
      </c>
      <c r="E50" s="381" t="s">
        <v>31</v>
      </c>
      <c r="F50" s="385"/>
      <c r="G50" s="385"/>
      <c r="H50" s="385"/>
    </row>
    <row r="51" spans="1:18" ht="14.4">
      <c r="C51" s="401" t="s">
        <v>821</v>
      </c>
      <c r="D51" s="401" t="s">
        <v>821</v>
      </c>
      <c r="E51" s="401" t="s">
        <v>821</v>
      </c>
      <c r="F51" s="401" t="s">
        <v>821</v>
      </c>
      <c r="G51" s="404" t="s">
        <v>821</v>
      </c>
      <c r="H51" s="404" t="s">
        <v>821</v>
      </c>
      <c r="I51" s="404" t="s">
        <v>1007</v>
      </c>
      <c r="J51" s="404" t="s">
        <v>1008</v>
      </c>
      <c r="K51" s="404" t="s">
        <v>1009</v>
      </c>
      <c r="L51" s="404" t="s">
        <v>1010</v>
      </c>
      <c r="M51" s="404" t="s">
        <v>942</v>
      </c>
      <c r="N51" s="404" t="s">
        <v>943</v>
      </c>
      <c r="O51" s="404" t="s">
        <v>942</v>
      </c>
      <c r="P51" s="404" t="s">
        <v>943</v>
      </c>
      <c r="Q51" s="404" t="s">
        <v>942</v>
      </c>
      <c r="R51" s="404" t="s">
        <v>943</v>
      </c>
    </row>
    <row r="52" spans="1:18" ht="14.4">
      <c r="C52" s="401" t="s">
        <v>993</v>
      </c>
      <c r="D52" s="401" t="s">
        <v>773</v>
      </c>
      <c r="E52" s="401" t="s">
        <v>619</v>
      </c>
      <c r="F52" s="401" t="s">
        <v>1011</v>
      </c>
      <c r="G52" s="404" t="s">
        <v>995</v>
      </c>
      <c r="H52" s="404" t="s">
        <v>1012</v>
      </c>
      <c r="I52" s="404" t="s">
        <v>821</v>
      </c>
      <c r="J52" s="404" t="s">
        <v>821</v>
      </c>
      <c r="K52" s="404" t="s">
        <v>821</v>
      </c>
      <c r="L52" s="404" t="s">
        <v>821</v>
      </c>
      <c r="M52" s="404" t="s">
        <v>821</v>
      </c>
      <c r="N52" s="404" t="s">
        <v>821</v>
      </c>
      <c r="O52" s="404" t="s">
        <v>821</v>
      </c>
      <c r="P52" s="404" t="s">
        <v>821</v>
      </c>
      <c r="Q52" s="404" t="s">
        <v>821</v>
      </c>
      <c r="R52" s="404" t="s">
        <v>821</v>
      </c>
    </row>
    <row r="53" spans="1:18" ht="14.4">
      <c r="C53" s="401" t="s">
        <v>740</v>
      </c>
      <c r="D53" s="401" t="s">
        <v>620</v>
      </c>
      <c r="E53" s="401" t="s">
        <v>619</v>
      </c>
      <c r="F53" s="401" t="s">
        <v>1013</v>
      </c>
      <c r="G53" s="404" t="s">
        <v>915</v>
      </c>
      <c r="H53" s="404" t="s">
        <v>1014</v>
      </c>
      <c r="I53" s="404" t="s">
        <v>821</v>
      </c>
      <c r="J53" s="404" t="s">
        <v>821</v>
      </c>
      <c r="K53" s="404" t="s">
        <v>821</v>
      </c>
      <c r="L53" s="404" t="s">
        <v>821</v>
      </c>
      <c r="M53" s="404" t="s">
        <v>821</v>
      </c>
      <c r="N53" s="404" t="s">
        <v>821</v>
      </c>
      <c r="O53" s="404" t="s">
        <v>821</v>
      </c>
      <c r="P53" s="404" t="s">
        <v>821</v>
      </c>
      <c r="Q53" s="404" t="s">
        <v>821</v>
      </c>
      <c r="R53" s="404" t="s">
        <v>821</v>
      </c>
    </row>
    <row r="54" spans="1:18" ht="14.4">
      <c r="G54" s="418" t="s">
        <v>948</v>
      </c>
      <c r="H54" s="417">
        <f>SUM(H52+H53)</f>
        <v>9</v>
      </c>
    </row>
    <row r="55" spans="1:18">
      <c r="A55" s="385"/>
      <c r="B55" s="382">
        <v>97663</v>
      </c>
      <c r="C55" s="382" t="s">
        <v>18</v>
      </c>
      <c r="D55" s="433" t="s">
        <v>62</v>
      </c>
      <c r="E55" s="381" t="s">
        <v>31</v>
      </c>
      <c r="F55" s="385"/>
      <c r="G55" s="385"/>
      <c r="H55" s="385"/>
    </row>
    <row r="56" spans="1:18" ht="14.4">
      <c r="C56" s="401" t="s">
        <v>821</v>
      </c>
      <c r="D56" s="401" t="s">
        <v>821</v>
      </c>
      <c r="E56" s="401" t="s">
        <v>821</v>
      </c>
      <c r="F56" s="401" t="s">
        <v>821</v>
      </c>
      <c r="G56" s="404" t="s">
        <v>821</v>
      </c>
      <c r="H56" s="404" t="s">
        <v>821</v>
      </c>
      <c r="I56" s="404" t="s">
        <v>1007</v>
      </c>
      <c r="J56" s="404" t="s">
        <v>1008</v>
      </c>
      <c r="K56" s="404" t="s">
        <v>1009</v>
      </c>
      <c r="L56" s="404" t="s">
        <v>1010</v>
      </c>
      <c r="M56" s="404" t="s">
        <v>942</v>
      </c>
      <c r="N56" s="404" t="s">
        <v>943</v>
      </c>
      <c r="O56" s="404" t="s">
        <v>942</v>
      </c>
      <c r="P56" s="404" t="s">
        <v>943</v>
      </c>
      <c r="Q56" s="404" t="s">
        <v>942</v>
      </c>
      <c r="R56" s="404" t="s">
        <v>943</v>
      </c>
    </row>
    <row r="57" spans="1:18" ht="14.4">
      <c r="C57" s="401" t="s">
        <v>993</v>
      </c>
      <c r="D57" s="401" t="s">
        <v>773</v>
      </c>
      <c r="E57" s="401" t="s">
        <v>619</v>
      </c>
      <c r="F57" s="401" t="s">
        <v>1011</v>
      </c>
      <c r="G57" s="404" t="s">
        <v>995</v>
      </c>
      <c r="H57" s="404" t="s">
        <v>1012</v>
      </c>
      <c r="I57" s="404" t="s">
        <v>821</v>
      </c>
      <c r="J57" s="404" t="s">
        <v>821</v>
      </c>
      <c r="K57" s="404" t="s">
        <v>821</v>
      </c>
      <c r="L57" s="404" t="s">
        <v>821</v>
      </c>
      <c r="M57" s="404" t="s">
        <v>821</v>
      </c>
      <c r="N57" s="404" t="s">
        <v>821</v>
      </c>
      <c r="O57" s="404" t="s">
        <v>821</v>
      </c>
      <c r="P57" s="404" t="s">
        <v>821</v>
      </c>
      <c r="Q57" s="404" t="s">
        <v>821</v>
      </c>
      <c r="R57" s="404" t="s">
        <v>821</v>
      </c>
    </row>
    <row r="58" spans="1:18" ht="14.4">
      <c r="C58" s="401" t="s">
        <v>740</v>
      </c>
      <c r="D58" s="401" t="s">
        <v>620</v>
      </c>
      <c r="E58" s="401" t="s">
        <v>619</v>
      </c>
      <c r="F58" s="401" t="s">
        <v>1013</v>
      </c>
      <c r="G58" s="404" t="s">
        <v>915</v>
      </c>
      <c r="H58" s="404" t="s">
        <v>1014</v>
      </c>
      <c r="I58" s="404" t="s">
        <v>821</v>
      </c>
      <c r="J58" s="404" t="s">
        <v>821</v>
      </c>
      <c r="K58" s="404" t="s">
        <v>821</v>
      </c>
      <c r="L58" s="404" t="s">
        <v>821</v>
      </c>
      <c r="M58" s="404" t="s">
        <v>821</v>
      </c>
      <c r="N58" s="404" t="s">
        <v>821</v>
      </c>
      <c r="O58" s="404" t="s">
        <v>821</v>
      </c>
      <c r="P58" s="404" t="s">
        <v>821</v>
      </c>
      <c r="Q58" s="404" t="s">
        <v>821</v>
      </c>
      <c r="R58" s="404" t="s">
        <v>821</v>
      </c>
    </row>
    <row r="59" spans="1:18" ht="14.4">
      <c r="G59" s="418" t="s">
        <v>948</v>
      </c>
      <c r="H59" s="417">
        <f>SUM(H57+H58)</f>
        <v>9</v>
      </c>
    </row>
    <row r="60" spans="1:18">
      <c r="A60" s="385"/>
      <c r="B60" s="382">
        <v>97663</v>
      </c>
      <c r="C60" s="382" t="s">
        <v>18</v>
      </c>
      <c r="D60" s="433" t="s">
        <v>64</v>
      </c>
      <c r="E60" s="381" t="s">
        <v>31</v>
      </c>
      <c r="F60" s="385"/>
      <c r="G60" s="385"/>
      <c r="H60" s="385"/>
    </row>
    <row r="61" spans="1:18" ht="14.4">
      <c r="C61" s="401" t="s">
        <v>821</v>
      </c>
      <c r="D61" s="401" t="s">
        <v>821</v>
      </c>
      <c r="E61" s="401" t="s">
        <v>821</v>
      </c>
      <c r="F61" s="401" t="s">
        <v>821</v>
      </c>
      <c r="G61" s="404" t="s">
        <v>821</v>
      </c>
      <c r="H61" s="404" t="s">
        <v>821</v>
      </c>
      <c r="I61" s="404" t="s">
        <v>1007</v>
      </c>
      <c r="J61" s="404" t="s">
        <v>1008</v>
      </c>
      <c r="K61" s="404" t="s">
        <v>1009</v>
      </c>
      <c r="L61" s="404" t="s">
        <v>1010</v>
      </c>
      <c r="M61" s="404" t="s">
        <v>942</v>
      </c>
      <c r="N61" s="404" t="s">
        <v>943</v>
      </c>
      <c r="O61" s="404" t="s">
        <v>942</v>
      </c>
      <c r="P61" s="404" t="s">
        <v>943</v>
      </c>
      <c r="Q61" s="404" t="s">
        <v>942</v>
      </c>
      <c r="R61" s="404" t="s">
        <v>943</v>
      </c>
    </row>
    <row r="62" spans="1:18" ht="14.4">
      <c r="C62" s="401" t="s">
        <v>993</v>
      </c>
      <c r="D62" s="401" t="s">
        <v>773</v>
      </c>
      <c r="E62" s="401" t="s">
        <v>619</v>
      </c>
      <c r="F62" s="401" t="s">
        <v>1011</v>
      </c>
      <c r="G62" s="404" t="s">
        <v>995</v>
      </c>
      <c r="H62" s="404" t="s">
        <v>1012</v>
      </c>
      <c r="I62" s="404" t="s">
        <v>821</v>
      </c>
      <c r="J62" s="404" t="s">
        <v>821</v>
      </c>
      <c r="K62" s="404" t="s">
        <v>821</v>
      </c>
      <c r="L62" s="404" t="s">
        <v>821</v>
      </c>
      <c r="M62" s="404" t="s">
        <v>821</v>
      </c>
      <c r="N62" s="404" t="s">
        <v>821</v>
      </c>
      <c r="O62" s="404" t="s">
        <v>821</v>
      </c>
      <c r="P62" s="404" t="s">
        <v>821</v>
      </c>
      <c r="Q62" s="404" t="s">
        <v>821</v>
      </c>
      <c r="R62" s="404" t="s">
        <v>821</v>
      </c>
    </row>
    <row r="63" spans="1:18" ht="14.4">
      <c r="C63" s="401" t="s">
        <v>740</v>
      </c>
      <c r="D63" s="401" t="s">
        <v>620</v>
      </c>
      <c r="E63" s="401" t="s">
        <v>619</v>
      </c>
      <c r="F63" s="401" t="s">
        <v>1013</v>
      </c>
      <c r="G63" s="404" t="s">
        <v>915</v>
      </c>
      <c r="H63" s="404" t="s">
        <v>1014</v>
      </c>
      <c r="I63" s="404" t="s">
        <v>821</v>
      </c>
      <c r="J63" s="404" t="s">
        <v>821</v>
      </c>
      <c r="K63" s="404" t="s">
        <v>821</v>
      </c>
      <c r="L63" s="404" t="s">
        <v>821</v>
      </c>
      <c r="M63" s="404" t="s">
        <v>821</v>
      </c>
      <c r="N63" s="404" t="s">
        <v>821</v>
      </c>
      <c r="O63" s="404" t="s">
        <v>821</v>
      </c>
      <c r="P63" s="404" t="s">
        <v>821</v>
      </c>
      <c r="Q63" s="404" t="s">
        <v>821</v>
      </c>
      <c r="R63" s="404" t="s">
        <v>821</v>
      </c>
    </row>
    <row r="64" spans="1:18" ht="14.4">
      <c r="G64" s="418" t="s">
        <v>948</v>
      </c>
      <c r="H64" s="417">
        <f>SUM(H62+H63)</f>
        <v>9</v>
      </c>
    </row>
    <row r="65" spans="1:8" ht="21">
      <c r="A65" s="385"/>
      <c r="B65" s="382">
        <v>93358</v>
      </c>
      <c r="C65" s="382" t="s">
        <v>18</v>
      </c>
      <c r="D65" s="433" t="s">
        <v>72</v>
      </c>
      <c r="E65" s="433"/>
      <c r="F65" s="385"/>
      <c r="G65" s="385"/>
      <c r="H65" s="385"/>
    </row>
    <row r="66" spans="1:8" ht="27.6">
      <c r="C66" s="401" t="s">
        <v>1015</v>
      </c>
      <c r="D66" s="402" t="s">
        <v>1016</v>
      </c>
      <c r="E66" s="401" t="s">
        <v>1017</v>
      </c>
      <c r="F66" s="401">
        <v>1</v>
      </c>
      <c r="G66" s="404" t="s">
        <v>1018</v>
      </c>
      <c r="H66" s="417">
        <f>F66*G66</f>
        <v>63.37</v>
      </c>
    </row>
    <row r="67" spans="1:8">
      <c r="A67" s="385"/>
      <c r="B67" s="382">
        <v>96995</v>
      </c>
      <c r="C67" s="382" t="s">
        <v>18</v>
      </c>
      <c r="D67" s="433" t="s">
        <v>75</v>
      </c>
      <c r="E67" s="381" t="s">
        <v>58</v>
      </c>
      <c r="F67" s="385"/>
      <c r="G67" s="385"/>
      <c r="H67" s="385"/>
    </row>
    <row r="68" spans="1:8" ht="14.4">
      <c r="C68" s="401" t="s">
        <v>1020</v>
      </c>
      <c r="D68" s="402" t="s">
        <v>75</v>
      </c>
      <c r="E68" s="401" t="s">
        <v>1017</v>
      </c>
      <c r="F68" s="401">
        <v>1</v>
      </c>
      <c r="G68" s="404" t="s">
        <v>1021</v>
      </c>
      <c r="H68" s="417">
        <f>F68*G68</f>
        <v>38.42</v>
      </c>
    </row>
    <row r="75" spans="1:8">
      <c r="D75" s="606" t="s">
        <v>907</v>
      </c>
      <c r="E75" s="606"/>
      <c r="F75" s="606"/>
      <c r="G75" s="606"/>
    </row>
    <row r="76" spans="1:8">
      <c r="D76" s="606" t="s">
        <v>908</v>
      </c>
      <c r="E76" s="606"/>
      <c r="F76" s="606"/>
      <c r="G76" s="606"/>
    </row>
    <row r="77" spans="1:8">
      <c r="D77" s="606" t="s">
        <v>909</v>
      </c>
      <c r="E77" s="606"/>
      <c r="F77" s="606"/>
      <c r="G77" s="606"/>
    </row>
    <row r="84" spans="4:7">
      <c r="D84" s="606" t="s">
        <v>3187</v>
      </c>
      <c r="E84" s="606"/>
      <c r="F84" s="606"/>
      <c r="G84" s="606"/>
    </row>
    <row r="85" spans="4:7">
      <c r="D85" s="606" t="s">
        <v>3188</v>
      </c>
      <c r="E85" s="606"/>
      <c r="F85" s="606"/>
      <c r="G85" s="606"/>
    </row>
    <row r="86" spans="4:7">
      <c r="D86" s="606" t="s">
        <v>3189</v>
      </c>
      <c r="E86" s="606"/>
      <c r="F86" s="606"/>
      <c r="G86" s="606"/>
    </row>
  </sheetData>
  <mergeCells count="11">
    <mergeCell ref="D76:G76"/>
    <mergeCell ref="D77:G77"/>
    <mergeCell ref="D84:G84"/>
    <mergeCell ref="D85:G85"/>
    <mergeCell ref="D86:G86"/>
    <mergeCell ref="D75:G75"/>
    <mergeCell ref="A1:B2"/>
    <mergeCell ref="C1:D1"/>
    <mergeCell ref="C2:D2"/>
    <mergeCell ref="E1:F1"/>
    <mergeCell ref="E2:G2"/>
  </mergeCells>
  <pageMargins left="0.511811024" right="0.511811024" top="0.78740157499999996" bottom="0.78740157499999996" header="0.31496062000000002" footer="0.3149606200000000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3DDF2-7104-401F-BD8C-591F74499415}">
  <dimension ref="A1:T167"/>
  <sheetViews>
    <sheetView topLeftCell="A143" zoomScaleNormal="100" workbookViewId="0">
      <selection activeCell="D175" sqref="D175:D179"/>
    </sheetView>
  </sheetViews>
  <sheetFormatPr defaultRowHeight="13.8"/>
  <cols>
    <col min="1" max="2" width="8.796875" style="379"/>
    <col min="3" max="3" width="10.5" style="379" customWidth="1"/>
    <col min="4" max="4" width="62.69921875" style="379" customWidth="1"/>
    <col min="5" max="5" width="14.09765625" style="379" customWidth="1"/>
    <col min="6" max="6" width="12.09765625" style="379" customWidth="1"/>
    <col min="7" max="7" width="11.3984375" style="379" customWidth="1"/>
    <col min="8" max="8" width="12.09765625" style="379" customWidth="1"/>
    <col min="9" max="9" width="10.796875" style="379" customWidth="1"/>
    <col min="10" max="10" width="11.3984375" style="379" customWidth="1"/>
    <col min="11" max="11" width="11.296875" style="379" customWidth="1"/>
    <col min="12" max="12" width="10.59765625" style="379" customWidth="1"/>
    <col min="13" max="13" width="13.59765625" style="379" customWidth="1"/>
    <col min="14" max="14" width="12.296875" style="379" customWidth="1"/>
    <col min="15" max="15" width="11.796875" style="379" customWidth="1"/>
    <col min="16" max="16" width="11" style="379" customWidth="1"/>
    <col min="17" max="16384" width="8.796875" style="379"/>
  </cols>
  <sheetData>
    <row r="1" spans="1:18" ht="33" customHeight="1">
      <c r="A1" s="688" t="s">
        <v>790</v>
      </c>
      <c r="B1" s="688"/>
      <c r="C1" s="608" t="s">
        <v>789</v>
      </c>
      <c r="D1" s="608"/>
      <c r="E1" s="600" t="s">
        <v>792</v>
      </c>
      <c r="F1" s="600"/>
      <c r="G1" s="352" t="s">
        <v>793</v>
      </c>
      <c r="H1" s="353">
        <f>BDI!L33</f>
        <v>0.21655431160823602</v>
      </c>
    </row>
    <row r="2" spans="1:18" ht="30.6" customHeight="1">
      <c r="A2" s="688"/>
      <c r="B2" s="688"/>
      <c r="C2" s="609" t="s">
        <v>791</v>
      </c>
      <c r="D2" s="609"/>
      <c r="E2" s="689" t="s">
        <v>803</v>
      </c>
      <c r="F2" s="689"/>
      <c r="G2" s="689"/>
      <c r="H2" s="476"/>
    </row>
    <row r="3" spans="1:18" ht="39.6">
      <c r="B3" s="477"/>
      <c r="C3" s="475"/>
      <c r="D3" s="475"/>
      <c r="E3" s="415" t="s">
        <v>919</v>
      </c>
      <c r="F3" s="415" t="s">
        <v>920</v>
      </c>
      <c r="G3" s="415" t="s">
        <v>921</v>
      </c>
      <c r="H3" s="416" t="s">
        <v>922</v>
      </c>
      <c r="I3" s="416" t="s">
        <v>923</v>
      </c>
      <c r="J3" s="416" t="s">
        <v>924</v>
      </c>
      <c r="K3" s="416" t="s">
        <v>925</v>
      </c>
      <c r="L3" s="416" t="s">
        <v>926</v>
      </c>
      <c r="M3" s="416" t="s">
        <v>927</v>
      </c>
      <c r="N3" s="416" t="s">
        <v>928</v>
      </c>
      <c r="O3" s="416" t="s">
        <v>929</v>
      </c>
      <c r="P3" s="416" t="s">
        <v>930</v>
      </c>
      <c r="Q3" s="416" t="s">
        <v>931</v>
      </c>
      <c r="R3" s="416" t="s">
        <v>932</v>
      </c>
    </row>
    <row r="4" spans="1:18" ht="20.399999999999999">
      <c r="A4" s="441"/>
      <c r="B4" s="429">
        <v>94962</v>
      </c>
      <c r="C4" s="429" t="s">
        <v>18</v>
      </c>
      <c r="D4" s="454" t="s">
        <v>79</v>
      </c>
      <c r="E4" s="430" t="s">
        <v>58</v>
      </c>
      <c r="F4" s="430">
        <v>1</v>
      </c>
      <c r="G4" s="455">
        <v>403.69</v>
      </c>
      <c r="H4" s="441"/>
    </row>
    <row r="5" spans="1:18" ht="27.6">
      <c r="B5" s="426"/>
      <c r="C5" s="428" t="s">
        <v>821</v>
      </c>
      <c r="D5" s="428" t="s">
        <v>821</v>
      </c>
      <c r="E5" s="428" t="s">
        <v>821</v>
      </c>
      <c r="F5" s="428" t="s">
        <v>821</v>
      </c>
      <c r="G5" s="428" t="s">
        <v>821</v>
      </c>
      <c r="H5" s="428" t="s">
        <v>821</v>
      </c>
      <c r="I5" s="428" t="s">
        <v>1135</v>
      </c>
      <c r="J5" s="428" t="s">
        <v>1136</v>
      </c>
      <c r="K5" s="428" t="s">
        <v>1137</v>
      </c>
      <c r="L5" s="428" t="s">
        <v>1138</v>
      </c>
      <c r="M5" s="428" t="s">
        <v>1139</v>
      </c>
      <c r="N5" s="428" t="s">
        <v>1140</v>
      </c>
      <c r="O5" s="428" t="s">
        <v>942</v>
      </c>
      <c r="P5" s="428" t="s">
        <v>943</v>
      </c>
      <c r="Q5" s="428" t="s">
        <v>1141</v>
      </c>
      <c r="R5" s="428" t="s">
        <v>1142</v>
      </c>
    </row>
    <row r="6" spans="1:18" ht="27.6">
      <c r="B6" s="426"/>
      <c r="C6" s="439">
        <v>370</v>
      </c>
      <c r="D6" s="428" t="s">
        <v>1144</v>
      </c>
      <c r="E6" s="428" t="s">
        <v>1017</v>
      </c>
      <c r="F6" s="439">
        <v>0.82689999999999997</v>
      </c>
      <c r="G6" s="439">
        <v>110</v>
      </c>
      <c r="H6" s="439">
        <v>90.95</v>
      </c>
      <c r="I6" s="428" t="s">
        <v>821</v>
      </c>
      <c r="J6" s="428" t="s">
        <v>821</v>
      </c>
      <c r="K6" s="428" t="s">
        <v>821</v>
      </c>
      <c r="L6" s="428" t="s">
        <v>821</v>
      </c>
      <c r="M6" s="428" t="s">
        <v>821</v>
      </c>
      <c r="N6" s="428" t="s">
        <v>821</v>
      </c>
      <c r="O6" s="428" t="s">
        <v>821</v>
      </c>
      <c r="P6" s="428" t="s">
        <v>821</v>
      </c>
      <c r="Q6" s="428" t="s">
        <v>821</v>
      </c>
      <c r="R6" s="428" t="s">
        <v>821</v>
      </c>
    </row>
    <row r="7" spans="1:18">
      <c r="B7" s="426"/>
      <c r="C7" s="439">
        <v>1379</v>
      </c>
      <c r="D7" s="428" t="s">
        <v>1147</v>
      </c>
      <c r="E7" s="428" t="s">
        <v>623</v>
      </c>
      <c r="F7" s="439">
        <v>212.01939999999999</v>
      </c>
      <c r="G7" s="439">
        <v>0.94</v>
      </c>
      <c r="H7" s="439">
        <v>199.29</v>
      </c>
      <c r="I7" s="428" t="s">
        <v>821</v>
      </c>
      <c r="J7" s="428" t="s">
        <v>821</v>
      </c>
      <c r="K7" s="428" t="s">
        <v>821</v>
      </c>
      <c r="L7" s="428" t="s">
        <v>821</v>
      </c>
      <c r="M7" s="428" t="s">
        <v>821</v>
      </c>
      <c r="N7" s="428" t="s">
        <v>821</v>
      </c>
      <c r="O7" s="428" t="s">
        <v>821</v>
      </c>
      <c r="P7" s="428" t="s">
        <v>821</v>
      </c>
      <c r="Q7" s="428" t="s">
        <v>821</v>
      </c>
      <c r="R7" s="428" t="s">
        <v>821</v>
      </c>
    </row>
    <row r="8" spans="1:18" ht="27.6">
      <c r="B8" s="426"/>
      <c r="C8" s="439">
        <v>4721</v>
      </c>
      <c r="D8" s="428" t="s">
        <v>1149</v>
      </c>
      <c r="E8" s="428" t="s">
        <v>1017</v>
      </c>
      <c r="F8" s="439">
        <v>0.57820000000000005</v>
      </c>
      <c r="G8" s="439">
        <v>102.64</v>
      </c>
      <c r="H8" s="439">
        <v>59.34</v>
      </c>
      <c r="I8" s="428" t="s">
        <v>821</v>
      </c>
      <c r="J8" s="428" t="s">
        <v>821</v>
      </c>
      <c r="K8" s="428" t="s">
        <v>821</v>
      </c>
      <c r="L8" s="428" t="s">
        <v>821</v>
      </c>
      <c r="M8" s="428" t="s">
        <v>821</v>
      </c>
      <c r="N8" s="428" t="s">
        <v>821</v>
      </c>
      <c r="O8" s="428" t="s">
        <v>821</v>
      </c>
      <c r="P8" s="428" t="s">
        <v>821</v>
      </c>
      <c r="Q8" s="428" t="s">
        <v>821</v>
      </c>
      <c r="R8" s="428" t="s">
        <v>821</v>
      </c>
    </row>
    <row r="9" spans="1:18">
      <c r="B9" s="426"/>
      <c r="C9" s="439">
        <v>88316</v>
      </c>
      <c r="D9" s="428" t="s">
        <v>620</v>
      </c>
      <c r="E9" s="428" t="s">
        <v>619</v>
      </c>
      <c r="F9" s="439">
        <v>2.3433000000000002</v>
      </c>
      <c r="G9" s="439">
        <v>16.02</v>
      </c>
      <c r="H9" s="439">
        <v>37.53</v>
      </c>
      <c r="I9" s="428" t="s">
        <v>821</v>
      </c>
      <c r="J9" s="428" t="s">
        <v>821</v>
      </c>
      <c r="K9" s="428" t="s">
        <v>821</v>
      </c>
      <c r="L9" s="428" t="s">
        <v>821</v>
      </c>
      <c r="M9" s="428" t="s">
        <v>821</v>
      </c>
      <c r="N9" s="428" t="s">
        <v>821</v>
      </c>
      <c r="O9" s="428" t="s">
        <v>821</v>
      </c>
      <c r="P9" s="428" t="s">
        <v>821</v>
      </c>
      <c r="Q9" s="428" t="s">
        <v>821</v>
      </c>
      <c r="R9" s="428" t="s">
        <v>821</v>
      </c>
    </row>
    <row r="10" spans="1:18" ht="27.6">
      <c r="B10" s="426"/>
      <c r="C10" s="439">
        <v>88377</v>
      </c>
      <c r="D10" s="428" t="s">
        <v>1152</v>
      </c>
      <c r="E10" s="428" t="s">
        <v>619</v>
      </c>
      <c r="F10" s="439">
        <v>1.4811000000000001</v>
      </c>
      <c r="G10" s="439">
        <v>14.51</v>
      </c>
      <c r="H10" s="439">
        <v>21.49</v>
      </c>
      <c r="I10" s="428" t="s">
        <v>821</v>
      </c>
      <c r="J10" s="428" t="s">
        <v>821</v>
      </c>
      <c r="K10" s="428" t="s">
        <v>821</v>
      </c>
      <c r="L10" s="428" t="s">
        <v>821</v>
      </c>
      <c r="M10" s="428" t="s">
        <v>821</v>
      </c>
      <c r="N10" s="428" t="s">
        <v>821</v>
      </c>
      <c r="O10" s="428" t="s">
        <v>821</v>
      </c>
      <c r="P10" s="428" t="s">
        <v>821</v>
      </c>
      <c r="Q10" s="428" t="s">
        <v>821</v>
      </c>
      <c r="R10" s="428" t="s">
        <v>821</v>
      </c>
    </row>
    <row r="11" spans="1:18" ht="41.4">
      <c r="B11" s="426"/>
      <c r="C11" s="439">
        <v>88830</v>
      </c>
      <c r="D11" s="428" t="s">
        <v>1154</v>
      </c>
      <c r="E11" s="428" t="s">
        <v>1105</v>
      </c>
      <c r="F11" s="439">
        <v>0.76229999999999998</v>
      </c>
      <c r="G11" s="439">
        <v>2.23</v>
      </c>
      <c r="H11" s="439">
        <v>1.69</v>
      </c>
      <c r="I11" s="428" t="s">
        <v>821</v>
      </c>
      <c r="J11" s="428" t="s">
        <v>821</v>
      </c>
      <c r="K11" s="428" t="s">
        <v>821</v>
      </c>
      <c r="L11" s="428" t="s">
        <v>821</v>
      </c>
      <c r="M11" s="428" t="s">
        <v>821</v>
      </c>
      <c r="N11" s="428" t="s">
        <v>821</v>
      </c>
      <c r="O11" s="428" t="s">
        <v>821</v>
      </c>
      <c r="P11" s="428" t="s">
        <v>821</v>
      </c>
      <c r="Q11" s="428" t="s">
        <v>821</v>
      </c>
      <c r="R11" s="428" t="s">
        <v>821</v>
      </c>
    </row>
    <row r="12" spans="1:18" ht="41.4">
      <c r="B12" s="426"/>
      <c r="C12" s="439">
        <v>88831</v>
      </c>
      <c r="D12" s="428" t="s">
        <v>1157</v>
      </c>
      <c r="E12" s="428" t="s">
        <v>1109</v>
      </c>
      <c r="F12" s="439">
        <v>0.71879999999999999</v>
      </c>
      <c r="G12" s="439">
        <v>0.43</v>
      </c>
      <c r="H12" s="439">
        <v>0.3</v>
      </c>
      <c r="I12" s="428" t="s">
        <v>821</v>
      </c>
      <c r="J12" s="428" t="s">
        <v>821</v>
      </c>
      <c r="K12" s="428" t="s">
        <v>821</v>
      </c>
      <c r="L12" s="428" t="s">
        <v>821</v>
      </c>
      <c r="M12" s="428" t="s">
        <v>821</v>
      </c>
      <c r="N12" s="428" t="s">
        <v>821</v>
      </c>
      <c r="O12" s="428" t="s">
        <v>821</v>
      </c>
      <c r="P12" s="428" t="s">
        <v>821</v>
      </c>
      <c r="Q12" s="428" t="s">
        <v>821</v>
      </c>
      <c r="R12" s="428" t="s">
        <v>821</v>
      </c>
    </row>
    <row r="13" spans="1:18" ht="32.4" customHeight="1">
      <c r="B13" s="426"/>
      <c r="C13" s="426"/>
      <c r="D13" s="440"/>
      <c r="E13" s="427"/>
      <c r="F13" s="427"/>
      <c r="G13" s="478" t="s">
        <v>948</v>
      </c>
      <c r="H13" s="479">
        <v>403.69</v>
      </c>
    </row>
    <row r="14" spans="1:18" ht="20.399999999999999">
      <c r="A14" s="441"/>
      <c r="B14" s="454">
        <v>94971</v>
      </c>
      <c r="C14" s="429" t="s">
        <v>18</v>
      </c>
      <c r="D14" s="454" t="s">
        <v>81</v>
      </c>
      <c r="E14" s="430" t="s">
        <v>58</v>
      </c>
      <c r="F14" s="430">
        <v>1</v>
      </c>
      <c r="G14" s="455">
        <v>521.88</v>
      </c>
      <c r="H14" s="441"/>
      <c r="I14" s="441"/>
      <c r="J14" s="441"/>
    </row>
    <row r="15" spans="1:18">
      <c r="B15" s="440"/>
      <c r="C15" s="426"/>
      <c r="D15" s="440"/>
      <c r="E15" s="427"/>
      <c r="F15" s="427"/>
      <c r="G15" s="453"/>
    </row>
    <row r="16" spans="1:18">
      <c r="B16" s="440"/>
      <c r="C16" s="426"/>
      <c r="D16" s="440"/>
      <c r="E16" s="427"/>
      <c r="F16" s="427"/>
      <c r="G16" s="453"/>
    </row>
    <row r="17" spans="1:19">
      <c r="B17" s="440"/>
      <c r="C17" s="426"/>
      <c r="D17" s="440"/>
      <c r="E17" s="427"/>
      <c r="F17" s="427"/>
      <c r="G17" s="453"/>
    </row>
    <row r="18" spans="1:19">
      <c r="B18" s="440"/>
      <c r="C18" s="426"/>
      <c r="D18" s="440"/>
      <c r="E18" s="427"/>
      <c r="F18" s="427"/>
      <c r="G18" s="453"/>
    </row>
    <row r="19" spans="1:19">
      <c r="B19" s="440"/>
      <c r="C19" s="426"/>
      <c r="D19" s="440"/>
      <c r="E19" s="427"/>
      <c r="F19" s="427"/>
      <c r="G19" s="453"/>
    </row>
    <row r="20" spans="1:19" ht="20.399999999999999">
      <c r="A20" s="441"/>
      <c r="B20" s="429">
        <v>103670</v>
      </c>
      <c r="C20" s="429" t="s">
        <v>18</v>
      </c>
      <c r="D20" s="454" t="s">
        <v>83</v>
      </c>
      <c r="E20" s="430" t="s">
        <v>58</v>
      </c>
      <c r="F20" s="430">
        <v>1</v>
      </c>
      <c r="G20" s="455">
        <v>218.17</v>
      </c>
      <c r="H20" s="441"/>
      <c r="I20" s="441"/>
      <c r="J20" s="441"/>
    </row>
    <row r="21" spans="1:19" ht="27.6">
      <c r="B21" s="426"/>
      <c r="C21" s="428" t="s">
        <v>821</v>
      </c>
      <c r="D21" s="428" t="s">
        <v>821</v>
      </c>
      <c r="E21" s="428" t="s">
        <v>821</v>
      </c>
      <c r="F21" s="428" t="s">
        <v>821</v>
      </c>
      <c r="G21" s="428" t="s">
        <v>821</v>
      </c>
      <c r="H21" s="428" t="s">
        <v>821</v>
      </c>
      <c r="I21" s="428" t="s">
        <v>1113</v>
      </c>
      <c r="J21" s="428" t="s">
        <v>1114</v>
      </c>
      <c r="K21" s="428" t="s">
        <v>1115</v>
      </c>
      <c r="L21" s="428" t="s">
        <v>1116</v>
      </c>
      <c r="M21" s="428" t="s">
        <v>1019</v>
      </c>
      <c r="N21" s="428" t="s">
        <v>1117</v>
      </c>
      <c r="O21" s="428" t="s">
        <v>942</v>
      </c>
      <c r="P21" s="428" t="s">
        <v>943</v>
      </c>
      <c r="Q21" s="428" t="s">
        <v>1118</v>
      </c>
      <c r="R21" s="428" t="s">
        <v>1119</v>
      </c>
      <c r="S21" s="431">
        <v>8.2500000000000004E-3</v>
      </c>
    </row>
    <row r="22" spans="1:19">
      <c r="B22" s="426"/>
      <c r="C22" s="428" t="s">
        <v>1100</v>
      </c>
      <c r="D22" s="428" t="s">
        <v>618</v>
      </c>
      <c r="E22" s="428" t="s">
        <v>619</v>
      </c>
      <c r="F22" s="428" t="s">
        <v>1120</v>
      </c>
      <c r="G22" s="428" t="s">
        <v>1102</v>
      </c>
      <c r="H22" s="439">
        <v>48.5</v>
      </c>
      <c r="I22" s="428" t="s">
        <v>821</v>
      </c>
      <c r="J22" s="428" t="s">
        <v>821</v>
      </c>
      <c r="K22" s="428" t="s">
        <v>821</v>
      </c>
      <c r="L22" s="428" t="s">
        <v>821</v>
      </c>
      <c r="M22" s="428" t="s">
        <v>821</v>
      </c>
      <c r="N22" s="428" t="s">
        <v>821</v>
      </c>
      <c r="O22" s="428" t="s">
        <v>821</v>
      </c>
      <c r="P22" s="428" t="s">
        <v>821</v>
      </c>
      <c r="Q22" s="428" t="s">
        <v>821</v>
      </c>
      <c r="R22" s="428" t="s">
        <v>821</v>
      </c>
      <c r="S22" s="431"/>
    </row>
    <row r="23" spans="1:19">
      <c r="B23" s="426"/>
      <c r="C23" s="428" t="s">
        <v>663</v>
      </c>
      <c r="D23" s="428" t="s">
        <v>636</v>
      </c>
      <c r="E23" s="428" t="s">
        <v>619</v>
      </c>
      <c r="F23" s="428" t="s">
        <v>1120</v>
      </c>
      <c r="G23" s="428" t="s">
        <v>970</v>
      </c>
      <c r="H23" s="439">
        <v>49.13</v>
      </c>
      <c r="I23" s="428" t="s">
        <v>821</v>
      </c>
      <c r="J23" s="428" t="s">
        <v>821</v>
      </c>
      <c r="K23" s="428" t="s">
        <v>821</v>
      </c>
      <c r="L23" s="428" t="s">
        <v>821</v>
      </c>
      <c r="M23" s="428" t="s">
        <v>821</v>
      </c>
      <c r="N23" s="428" t="s">
        <v>821</v>
      </c>
      <c r="O23" s="428" t="s">
        <v>821</v>
      </c>
      <c r="P23" s="428" t="s">
        <v>821</v>
      </c>
      <c r="Q23" s="428" t="s">
        <v>821</v>
      </c>
      <c r="R23" s="428" t="s">
        <v>821</v>
      </c>
      <c r="S23" s="431"/>
    </row>
    <row r="24" spans="1:19">
      <c r="B24" s="426"/>
      <c r="C24" s="428" t="s">
        <v>740</v>
      </c>
      <c r="D24" s="428" t="s">
        <v>620</v>
      </c>
      <c r="E24" s="428" t="s">
        <v>619</v>
      </c>
      <c r="F24" s="428" t="s">
        <v>1123</v>
      </c>
      <c r="G24" s="428" t="s">
        <v>915</v>
      </c>
      <c r="H24" s="439">
        <v>118.17</v>
      </c>
      <c r="I24" s="428" t="s">
        <v>821</v>
      </c>
      <c r="J24" s="428" t="s">
        <v>821</v>
      </c>
      <c r="K24" s="428" t="s">
        <v>821</v>
      </c>
      <c r="L24" s="428" t="s">
        <v>821</v>
      </c>
      <c r="M24" s="428" t="s">
        <v>821</v>
      </c>
      <c r="N24" s="428" t="s">
        <v>821</v>
      </c>
      <c r="O24" s="428" t="s">
        <v>821</v>
      </c>
      <c r="P24" s="428" t="s">
        <v>821</v>
      </c>
      <c r="Q24" s="428" t="s">
        <v>821</v>
      </c>
      <c r="R24" s="428" t="s">
        <v>821</v>
      </c>
      <c r="S24" s="431"/>
    </row>
    <row r="25" spans="1:19" ht="27.6">
      <c r="B25" s="426"/>
      <c r="C25" s="428" t="s">
        <v>1125</v>
      </c>
      <c r="D25" s="428" t="s">
        <v>1126</v>
      </c>
      <c r="E25" s="428" t="s">
        <v>1105</v>
      </c>
      <c r="F25" s="428" t="s">
        <v>1127</v>
      </c>
      <c r="G25" s="428" t="s">
        <v>1128</v>
      </c>
      <c r="H25" s="439">
        <v>1.58</v>
      </c>
      <c r="I25" s="428" t="s">
        <v>821</v>
      </c>
      <c r="J25" s="428" t="s">
        <v>821</v>
      </c>
      <c r="K25" s="428" t="s">
        <v>821</v>
      </c>
      <c r="L25" s="428" t="s">
        <v>821</v>
      </c>
      <c r="M25" s="428" t="s">
        <v>821</v>
      </c>
      <c r="N25" s="428" t="s">
        <v>821</v>
      </c>
      <c r="O25" s="428" t="s">
        <v>821</v>
      </c>
      <c r="P25" s="428" t="s">
        <v>821</v>
      </c>
      <c r="Q25" s="428" t="s">
        <v>821</v>
      </c>
      <c r="R25" s="428" t="s">
        <v>821</v>
      </c>
      <c r="S25" s="431"/>
    </row>
    <row r="26" spans="1:19" ht="27.6">
      <c r="B26" s="426"/>
      <c r="C26" s="428" t="s">
        <v>1130</v>
      </c>
      <c r="D26" s="428" t="s">
        <v>1131</v>
      </c>
      <c r="E26" s="428" t="s">
        <v>1109</v>
      </c>
      <c r="F26" s="428" t="s">
        <v>1132</v>
      </c>
      <c r="G26" s="428" t="s">
        <v>1133</v>
      </c>
      <c r="H26" s="439">
        <v>0.79</v>
      </c>
      <c r="I26" s="428" t="s">
        <v>821</v>
      </c>
      <c r="J26" s="428" t="s">
        <v>821</v>
      </c>
      <c r="K26" s="428" t="s">
        <v>821</v>
      </c>
      <c r="L26" s="428" t="s">
        <v>821</v>
      </c>
      <c r="M26" s="428" t="s">
        <v>821</v>
      </c>
      <c r="N26" s="428" t="s">
        <v>821</v>
      </c>
      <c r="O26" s="428" t="s">
        <v>821</v>
      </c>
      <c r="P26" s="428" t="s">
        <v>821</v>
      </c>
      <c r="Q26" s="428" t="s">
        <v>821</v>
      </c>
      <c r="R26" s="428" t="s">
        <v>821</v>
      </c>
      <c r="S26" s="431"/>
    </row>
    <row r="27" spans="1:19" ht="18.600000000000001">
      <c r="B27" s="426"/>
      <c r="C27" s="426"/>
      <c r="D27" s="440"/>
      <c r="E27" s="427"/>
      <c r="F27" s="427"/>
      <c r="G27" s="478" t="s">
        <v>948</v>
      </c>
      <c r="H27" s="479">
        <f>SUM(H22:H26)</f>
        <v>218.17000000000002</v>
      </c>
    </row>
    <row r="28" spans="1:19" ht="20.399999999999999">
      <c r="A28" s="441"/>
      <c r="B28" s="454">
        <v>96536</v>
      </c>
      <c r="C28" s="429" t="s">
        <v>18</v>
      </c>
      <c r="D28" s="454" t="s">
        <v>85</v>
      </c>
      <c r="E28" s="430" t="s">
        <v>27</v>
      </c>
      <c r="F28" s="430">
        <v>1</v>
      </c>
      <c r="G28" s="455">
        <v>66.900000000000006</v>
      </c>
      <c r="H28" s="441"/>
      <c r="I28" s="441"/>
      <c r="J28" s="441"/>
    </row>
    <row r="29" spans="1:19" ht="27.6">
      <c r="B29" s="440"/>
      <c r="C29" s="428" t="s">
        <v>821</v>
      </c>
      <c r="D29" s="428" t="s">
        <v>821</v>
      </c>
      <c r="E29" s="428" t="s">
        <v>821</v>
      </c>
      <c r="F29" s="428" t="s">
        <v>821</v>
      </c>
      <c r="G29" s="428" t="s">
        <v>821</v>
      </c>
      <c r="H29" s="428" t="s">
        <v>821</v>
      </c>
      <c r="I29" s="428" t="s">
        <v>1063</v>
      </c>
      <c r="J29" s="428" t="s">
        <v>1064</v>
      </c>
      <c r="K29" s="428" t="s">
        <v>1065</v>
      </c>
      <c r="L29" s="428" t="s">
        <v>1066</v>
      </c>
      <c r="M29" s="428" t="s">
        <v>942</v>
      </c>
      <c r="N29" s="428" t="s">
        <v>943</v>
      </c>
      <c r="O29" s="428" t="s">
        <v>942</v>
      </c>
      <c r="P29" s="428" t="s">
        <v>943</v>
      </c>
      <c r="Q29" s="428" t="s">
        <v>1067</v>
      </c>
      <c r="R29" s="428" t="s">
        <v>1068</v>
      </c>
    </row>
    <row r="30" spans="1:19" ht="27.6">
      <c r="B30" s="440"/>
      <c r="C30" s="428" t="s">
        <v>1069</v>
      </c>
      <c r="D30" s="428" t="s">
        <v>1070</v>
      </c>
      <c r="E30" s="428" t="s">
        <v>1071</v>
      </c>
      <c r="F30" s="428" t="s">
        <v>1072</v>
      </c>
      <c r="G30" s="428" t="s">
        <v>1073</v>
      </c>
      <c r="H30" s="439">
        <v>0.13</v>
      </c>
      <c r="I30" s="428" t="s">
        <v>821</v>
      </c>
      <c r="J30" s="428" t="s">
        <v>821</v>
      </c>
      <c r="K30" s="428" t="s">
        <v>821</v>
      </c>
      <c r="L30" s="428" t="s">
        <v>821</v>
      </c>
      <c r="M30" s="428" t="s">
        <v>821</v>
      </c>
      <c r="N30" s="428" t="s">
        <v>821</v>
      </c>
      <c r="O30" s="428" t="s">
        <v>821</v>
      </c>
      <c r="P30" s="428" t="s">
        <v>821</v>
      </c>
      <c r="Q30" s="428" t="s">
        <v>821</v>
      </c>
      <c r="R30" s="428" t="s">
        <v>821</v>
      </c>
    </row>
    <row r="31" spans="1:19" ht="27.6">
      <c r="B31" s="440"/>
      <c r="C31" s="428" t="s">
        <v>1075</v>
      </c>
      <c r="D31" s="428" t="s">
        <v>778</v>
      </c>
      <c r="E31" s="428" t="s">
        <v>781</v>
      </c>
      <c r="F31" s="428" t="s">
        <v>1076</v>
      </c>
      <c r="G31" s="428" t="s">
        <v>1077</v>
      </c>
      <c r="H31" s="439">
        <v>7.02</v>
      </c>
      <c r="I31" s="428" t="s">
        <v>821</v>
      </c>
      <c r="J31" s="428" t="s">
        <v>821</v>
      </c>
      <c r="K31" s="428" t="s">
        <v>821</v>
      </c>
      <c r="L31" s="428" t="s">
        <v>821</v>
      </c>
      <c r="M31" s="428" t="s">
        <v>821</v>
      </c>
      <c r="N31" s="428" t="s">
        <v>821</v>
      </c>
      <c r="O31" s="428" t="s">
        <v>821</v>
      </c>
      <c r="P31" s="428" t="s">
        <v>821</v>
      </c>
      <c r="Q31" s="428" t="s">
        <v>821</v>
      </c>
      <c r="R31" s="428" t="s">
        <v>821</v>
      </c>
    </row>
    <row r="32" spans="1:19" ht="27.6">
      <c r="B32" s="440"/>
      <c r="C32" s="428" t="s">
        <v>1078</v>
      </c>
      <c r="D32" s="428" t="s">
        <v>1079</v>
      </c>
      <c r="E32" s="428" t="s">
        <v>781</v>
      </c>
      <c r="F32" s="428" t="s">
        <v>1080</v>
      </c>
      <c r="G32" s="428" t="s">
        <v>1081</v>
      </c>
      <c r="H32" s="439">
        <v>2.2999999999999998</v>
      </c>
      <c r="I32" s="428" t="s">
        <v>821</v>
      </c>
      <c r="J32" s="428" t="s">
        <v>821</v>
      </c>
      <c r="K32" s="428"/>
      <c r="L32" s="428" t="s">
        <v>821</v>
      </c>
      <c r="M32" s="428" t="s">
        <v>821</v>
      </c>
      <c r="N32" s="428" t="s">
        <v>821</v>
      </c>
      <c r="O32" s="428" t="s">
        <v>821</v>
      </c>
      <c r="P32" s="428" t="s">
        <v>821</v>
      </c>
      <c r="Q32" s="428" t="s">
        <v>821</v>
      </c>
      <c r="R32" s="428" t="s">
        <v>821</v>
      </c>
    </row>
    <row r="33" spans="1:18">
      <c r="B33" s="440"/>
      <c r="C33" s="428" t="s">
        <v>1082</v>
      </c>
      <c r="D33" s="428" t="s">
        <v>1083</v>
      </c>
      <c r="E33" s="428" t="s">
        <v>623</v>
      </c>
      <c r="F33" s="428" t="s">
        <v>1084</v>
      </c>
      <c r="G33" s="428" t="s">
        <v>1085</v>
      </c>
      <c r="H33" s="439">
        <v>0.69</v>
      </c>
      <c r="I33" s="428" t="s">
        <v>821</v>
      </c>
      <c r="J33" s="428" t="s">
        <v>821</v>
      </c>
      <c r="K33" s="428" t="s">
        <v>821</v>
      </c>
      <c r="L33" s="428" t="s">
        <v>821</v>
      </c>
      <c r="M33" s="428" t="s">
        <v>821</v>
      </c>
      <c r="N33" s="428" t="s">
        <v>821</v>
      </c>
      <c r="O33" s="428" t="s">
        <v>821</v>
      </c>
      <c r="P33" s="428" t="s">
        <v>821</v>
      </c>
      <c r="Q33" s="428" t="s">
        <v>821</v>
      </c>
      <c r="R33" s="428" t="s">
        <v>821</v>
      </c>
    </row>
    <row r="34" spans="1:18" ht="27.6">
      <c r="B34" s="440">
        <v>92919</v>
      </c>
      <c r="C34" s="428" t="s">
        <v>1087</v>
      </c>
      <c r="D34" s="428" t="s">
        <v>1088</v>
      </c>
      <c r="E34" s="428" t="s">
        <v>781</v>
      </c>
      <c r="F34" s="428" t="s">
        <v>1089</v>
      </c>
      <c r="G34" s="428" t="s">
        <v>1090</v>
      </c>
      <c r="H34" s="439">
        <v>24.68</v>
      </c>
      <c r="I34" s="428" t="s">
        <v>821</v>
      </c>
      <c r="J34" s="428" t="s">
        <v>821</v>
      </c>
      <c r="K34" s="428" t="s">
        <v>821</v>
      </c>
      <c r="L34" s="428" t="s">
        <v>821</v>
      </c>
      <c r="M34" s="428" t="s">
        <v>821</v>
      </c>
      <c r="N34" s="428" t="s">
        <v>821</v>
      </c>
      <c r="O34" s="428" t="s">
        <v>821</v>
      </c>
      <c r="P34" s="428" t="s">
        <v>821</v>
      </c>
      <c r="Q34" s="428" t="s">
        <v>821</v>
      </c>
      <c r="R34" s="428" t="s">
        <v>821</v>
      </c>
    </row>
    <row r="35" spans="1:18">
      <c r="B35" s="440"/>
      <c r="C35" s="428" t="s">
        <v>1091</v>
      </c>
      <c r="D35" s="428" t="s">
        <v>1092</v>
      </c>
      <c r="E35" s="428" t="s">
        <v>623</v>
      </c>
      <c r="F35" s="428" t="s">
        <v>1093</v>
      </c>
      <c r="G35" s="428" t="s">
        <v>1094</v>
      </c>
      <c r="H35" s="439">
        <v>1.1000000000000001</v>
      </c>
      <c r="I35" s="428" t="s">
        <v>821</v>
      </c>
      <c r="J35" s="428" t="s">
        <v>821</v>
      </c>
      <c r="K35" s="428" t="s">
        <v>821</v>
      </c>
      <c r="L35" s="428" t="s">
        <v>821</v>
      </c>
      <c r="M35" s="428" t="s">
        <v>821</v>
      </c>
      <c r="N35" s="428" t="s">
        <v>821</v>
      </c>
      <c r="O35" s="428" t="s">
        <v>821</v>
      </c>
      <c r="P35" s="428" t="s">
        <v>821</v>
      </c>
      <c r="Q35" s="428" t="s">
        <v>821</v>
      </c>
      <c r="R35" s="428" t="s">
        <v>821</v>
      </c>
    </row>
    <row r="36" spans="1:18">
      <c r="B36" s="440"/>
      <c r="C36" s="428" t="s">
        <v>1096</v>
      </c>
      <c r="D36" s="428" t="s">
        <v>1097</v>
      </c>
      <c r="E36" s="428" t="s">
        <v>619</v>
      </c>
      <c r="F36" s="428" t="s">
        <v>1098</v>
      </c>
      <c r="G36" s="428" t="s">
        <v>1099</v>
      </c>
      <c r="H36" s="439">
        <v>7.91</v>
      </c>
      <c r="I36" s="428" t="s">
        <v>821</v>
      </c>
      <c r="J36" s="428" t="s">
        <v>821</v>
      </c>
      <c r="K36" s="428" t="s">
        <v>821</v>
      </c>
      <c r="L36" s="428" t="s">
        <v>821</v>
      </c>
      <c r="M36" s="428" t="s">
        <v>821</v>
      </c>
      <c r="N36" s="428" t="s">
        <v>821</v>
      </c>
      <c r="O36" s="428" t="s">
        <v>821</v>
      </c>
      <c r="P36" s="428" t="s">
        <v>821</v>
      </c>
      <c r="Q36" s="428" t="s">
        <v>821</v>
      </c>
      <c r="R36" s="428" t="s">
        <v>821</v>
      </c>
    </row>
    <row r="37" spans="1:18">
      <c r="B37" s="440"/>
      <c r="C37" s="428" t="s">
        <v>1100</v>
      </c>
      <c r="D37" s="428" t="s">
        <v>618</v>
      </c>
      <c r="E37" s="428" t="s">
        <v>619</v>
      </c>
      <c r="F37" s="428" t="s">
        <v>1101</v>
      </c>
      <c r="G37" s="428" t="s">
        <v>1102</v>
      </c>
      <c r="H37" s="439">
        <v>22.6</v>
      </c>
      <c r="I37" s="428" t="s">
        <v>821</v>
      </c>
      <c r="J37" s="428" t="s">
        <v>821</v>
      </c>
      <c r="K37" s="428" t="s">
        <v>821</v>
      </c>
      <c r="L37" s="428" t="s">
        <v>821</v>
      </c>
      <c r="M37" s="428" t="s">
        <v>821</v>
      </c>
      <c r="N37" s="428" t="s">
        <v>821</v>
      </c>
      <c r="O37" s="428" t="s">
        <v>821</v>
      </c>
      <c r="P37" s="428" t="s">
        <v>821</v>
      </c>
      <c r="Q37" s="428" t="s">
        <v>821</v>
      </c>
      <c r="R37" s="428" t="s">
        <v>821</v>
      </c>
    </row>
    <row r="38" spans="1:18" ht="27.6">
      <c r="B38" s="440"/>
      <c r="C38" s="428" t="s">
        <v>1103</v>
      </c>
      <c r="D38" s="428" t="s">
        <v>1104</v>
      </c>
      <c r="E38" s="428" t="s">
        <v>1105</v>
      </c>
      <c r="F38" s="428" t="s">
        <v>1072</v>
      </c>
      <c r="G38" s="428" t="s">
        <v>1106</v>
      </c>
      <c r="H38" s="439">
        <v>0.26</v>
      </c>
      <c r="I38" s="428" t="s">
        <v>821</v>
      </c>
      <c r="J38" s="428" t="s">
        <v>821</v>
      </c>
      <c r="K38" s="428" t="s">
        <v>821</v>
      </c>
      <c r="L38" s="428" t="s">
        <v>821</v>
      </c>
      <c r="M38" s="428" t="s">
        <v>821</v>
      </c>
      <c r="N38" s="428" t="s">
        <v>821</v>
      </c>
      <c r="O38" s="428" t="s">
        <v>821</v>
      </c>
      <c r="P38" s="428" t="s">
        <v>821</v>
      </c>
      <c r="Q38" s="428" t="s">
        <v>821</v>
      </c>
      <c r="R38" s="428" t="s">
        <v>821</v>
      </c>
    </row>
    <row r="39" spans="1:18" ht="27.6">
      <c r="B39" s="426">
        <v>92916</v>
      </c>
      <c r="C39" s="428" t="s">
        <v>1107</v>
      </c>
      <c r="D39" s="428" t="s">
        <v>1108</v>
      </c>
      <c r="E39" s="428" t="s">
        <v>1109</v>
      </c>
      <c r="F39" s="428" t="s">
        <v>1110</v>
      </c>
      <c r="G39" s="428" t="s">
        <v>1111</v>
      </c>
      <c r="H39" s="439">
        <v>0.21</v>
      </c>
      <c r="I39" s="428" t="s">
        <v>821</v>
      </c>
      <c r="J39" s="428" t="s">
        <v>821</v>
      </c>
      <c r="K39" s="428" t="s">
        <v>821</v>
      </c>
      <c r="L39" s="428" t="s">
        <v>821</v>
      </c>
      <c r="M39" s="428" t="s">
        <v>821</v>
      </c>
      <c r="N39" s="428" t="s">
        <v>821</v>
      </c>
      <c r="O39" s="428" t="s">
        <v>821</v>
      </c>
      <c r="P39" s="428" t="s">
        <v>821</v>
      </c>
      <c r="Q39" s="428" t="s">
        <v>821</v>
      </c>
      <c r="R39" s="428" t="s">
        <v>821</v>
      </c>
    </row>
    <row r="40" spans="1:18" ht="18.600000000000001">
      <c r="B40" s="426"/>
      <c r="C40" s="426"/>
      <c r="D40" s="440"/>
      <c r="E40" s="427"/>
      <c r="F40" s="427"/>
      <c r="G40" s="478" t="s">
        <v>948</v>
      </c>
      <c r="H40" s="479">
        <f>SUM(H30:H39)</f>
        <v>66.900000000000006</v>
      </c>
    </row>
    <row r="41" spans="1:18" ht="20.399999999999999">
      <c r="A41" s="441"/>
      <c r="B41" s="429">
        <v>101165</v>
      </c>
      <c r="C41" s="429" t="s">
        <v>18</v>
      </c>
      <c r="D41" s="454" t="s">
        <v>93</v>
      </c>
      <c r="E41" s="430" t="s">
        <v>58</v>
      </c>
      <c r="F41" s="430">
        <v>1</v>
      </c>
      <c r="G41" s="455">
        <v>854.54</v>
      </c>
      <c r="H41" s="441"/>
      <c r="I41" s="441"/>
      <c r="J41" s="441"/>
    </row>
    <row r="42" spans="1:18" ht="27.6">
      <c r="C42" s="428" t="s">
        <v>821</v>
      </c>
      <c r="D42" s="428" t="s">
        <v>821</v>
      </c>
      <c r="E42" s="428" t="s">
        <v>821</v>
      </c>
      <c r="F42" s="428" t="s">
        <v>821</v>
      </c>
      <c r="G42" s="428" t="s">
        <v>821</v>
      </c>
      <c r="H42" s="428" t="s">
        <v>821</v>
      </c>
      <c r="I42" s="428" t="s">
        <v>1023</v>
      </c>
      <c r="J42" s="428" t="s">
        <v>1024</v>
      </c>
      <c r="K42" s="428" t="s">
        <v>1025</v>
      </c>
      <c r="L42" s="428" t="s">
        <v>1026</v>
      </c>
      <c r="M42" s="428" t="s">
        <v>1027</v>
      </c>
      <c r="N42" s="428" t="s">
        <v>1028</v>
      </c>
      <c r="O42" s="428" t="s">
        <v>942</v>
      </c>
      <c r="P42" s="428" t="s">
        <v>943</v>
      </c>
      <c r="Q42" s="428" t="s">
        <v>1029</v>
      </c>
      <c r="R42" s="428"/>
    </row>
    <row r="43" spans="1:18" ht="27.6">
      <c r="C43" s="428" t="s">
        <v>1030</v>
      </c>
      <c r="D43" s="428" t="s">
        <v>1031</v>
      </c>
      <c r="E43" s="428" t="s">
        <v>775</v>
      </c>
      <c r="F43" s="428" t="s">
        <v>1032</v>
      </c>
      <c r="G43" s="428" t="s">
        <v>1033</v>
      </c>
      <c r="H43" s="439">
        <v>498.86</v>
      </c>
      <c r="I43" s="428" t="s">
        <v>821</v>
      </c>
      <c r="J43" s="428" t="s">
        <v>821</v>
      </c>
      <c r="K43" s="428" t="s">
        <v>821</v>
      </c>
      <c r="L43" s="428" t="s">
        <v>821</v>
      </c>
      <c r="M43" s="428" t="s">
        <v>821</v>
      </c>
      <c r="N43" s="428" t="s">
        <v>821</v>
      </c>
      <c r="O43" s="428" t="s">
        <v>821</v>
      </c>
      <c r="P43" s="428" t="s">
        <v>821</v>
      </c>
      <c r="Q43" s="428" t="s">
        <v>821</v>
      </c>
      <c r="R43" s="428"/>
    </row>
    <row r="44" spans="1:18" ht="55.2">
      <c r="C44" s="428" t="s">
        <v>1034</v>
      </c>
      <c r="D44" s="428" t="s">
        <v>1035</v>
      </c>
      <c r="E44" s="428" t="s">
        <v>1017</v>
      </c>
      <c r="F44" s="428" t="s">
        <v>1036</v>
      </c>
      <c r="G44" s="428" t="s">
        <v>1037</v>
      </c>
      <c r="H44" s="439">
        <v>69.87</v>
      </c>
      <c r="I44" s="428" t="s">
        <v>821</v>
      </c>
      <c r="J44" s="428" t="s">
        <v>821</v>
      </c>
      <c r="K44" s="428" t="s">
        <v>821</v>
      </c>
      <c r="L44" s="428" t="s">
        <v>821</v>
      </c>
      <c r="M44" s="428" t="s">
        <v>821</v>
      </c>
      <c r="N44" s="428" t="s">
        <v>821</v>
      </c>
      <c r="O44" s="428" t="s">
        <v>821</v>
      </c>
      <c r="P44" s="428" t="s">
        <v>821</v>
      </c>
      <c r="Q44" s="428" t="s">
        <v>821</v>
      </c>
      <c r="R44" s="428"/>
    </row>
    <row r="45" spans="1:18">
      <c r="C45" s="428" t="s">
        <v>663</v>
      </c>
      <c r="D45" s="428" t="s">
        <v>636</v>
      </c>
      <c r="E45" s="428" t="s">
        <v>619</v>
      </c>
      <c r="F45" s="428" t="s">
        <v>1038</v>
      </c>
      <c r="G45" s="428" t="s">
        <v>970</v>
      </c>
      <c r="H45" s="439">
        <v>205.05</v>
      </c>
      <c r="I45" s="428" t="s">
        <v>821</v>
      </c>
      <c r="J45" s="428" t="s">
        <v>821</v>
      </c>
      <c r="K45" s="428" t="s">
        <v>821</v>
      </c>
      <c r="L45" s="428" t="s">
        <v>821</v>
      </c>
      <c r="M45" s="428" t="s">
        <v>821</v>
      </c>
      <c r="N45" s="428" t="s">
        <v>821</v>
      </c>
      <c r="O45" s="428" t="s">
        <v>821</v>
      </c>
      <c r="P45" s="428" t="s">
        <v>821</v>
      </c>
      <c r="Q45" s="428" t="s">
        <v>821</v>
      </c>
      <c r="R45" s="428"/>
    </row>
    <row r="46" spans="1:18">
      <c r="C46" s="428" t="s">
        <v>740</v>
      </c>
      <c r="D46" s="428" t="s">
        <v>620</v>
      </c>
      <c r="E46" s="428" t="s">
        <v>619</v>
      </c>
      <c r="F46" s="428" t="s">
        <v>1039</v>
      </c>
      <c r="G46" s="428" t="s">
        <v>915</v>
      </c>
      <c r="H46" s="439">
        <v>82.21</v>
      </c>
      <c r="I46" s="428" t="s">
        <v>821</v>
      </c>
      <c r="J46" s="428" t="s">
        <v>821</v>
      </c>
      <c r="K46" s="428" t="s">
        <v>821</v>
      </c>
      <c r="L46" s="428" t="s">
        <v>821</v>
      </c>
      <c r="M46" s="428" t="s">
        <v>821</v>
      </c>
      <c r="N46" s="428" t="s">
        <v>821</v>
      </c>
      <c r="O46" s="428" t="s">
        <v>821</v>
      </c>
      <c r="P46" s="428" t="s">
        <v>821</v>
      </c>
      <c r="Q46" s="428" t="s">
        <v>821</v>
      </c>
      <c r="R46" s="428"/>
    </row>
    <row r="47" spans="1:18" ht="18.600000000000001">
      <c r="B47" s="426"/>
      <c r="C47" s="426"/>
      <c r="D47" s="440"/>
      <c r="E47" s="427"/>
      <c r="F47" s="427"/>
      <c r="G47" s="478" t="s">
        <v>948</v>
      </c>
      <c r="H47" s="479">
        <v>855.54</v>
      </c>
      <c r="I47" s="428"/>
      <c r="J47" s="428"/>
      <c r="K47" s="428"/>
      <c r="L47" s="428"/>
      <c r="M47" s="428"/>
      <c r="N47" s="428"/>
      <c r="O47" s="428"/>
      <c r="P47" s="428"/>
      <c r="Q47" s="428"/>
      <c r="R47" s="428"/>
    </row>
    <row r="48" spans="1:18" ht="55.2">
      <c r="A48" s="443"/>
      <c r="B48" s="443">
        <v>92919</v>
      </c>
      <c r="C48" s="444" t="s">
        <v>18</v>
      </c>
      <c r="D48" s="444" t="s">
        <v>88</v>
      </c>
      <c r="E48" s="444" t="s">
        <v>89</v>
      </c>
      <c r="F48" s="444">
        <v>58.8</v>
      </c>
      <c r="G48" s="444">
        <v>16</v>
      </c>
      <c r="H48" s="444"/>
      <c r="I48" s="428"/>
      <c r="J48" s="428"/>
      <c r="K48" s="428"/>
      <c r="L48" s="428"/>
      <c r="M48" s="428"/>
      <c r="N48" s="428"/>
      <c r="O48" s="428"/>
      <c r="P48" s="428"/>
      <c r="Q48" s="428"/>
      <c r="R48" s="428"/>
    </row>
    <row r="49" spans="1:18" ht="27.6">
      <c r="A49" s="475"/>
      <c r="B49" s="475"/>
      <c r="C49" s="445" t="s">
        <v>821</v>
      </c>
      <c r="D49" s="445" t="s">
        <v>821</v>
      </c>
      <c r="E49" s="445" t="s">
        <v>821</v>
      </c>
      <c r="F49" s="445" t="s">
        <v>821</v>
      </c>
      <c r="G49" s="445" t="s">
        <v>821</v>
      </c>
      <c r="H49" s="445" t="s">
        <v>821</v>
      </c>
      <c r="I49" s="428" t="s">
        <v>1159</v>
      </c>
      <c r="J49" s="428" t="s">
        <v>1160</v>
      </c>
      <c r="K49" s="428" t="s">
        <v>1161</v>
      </c>
      <c r="L49" s="428" t="s">
        <v>1162</v>
      </c>
      <c r="M49" s="428" t="s">
        <v>942</v>
      </c>
      <c r="N49" s="428" t="s">
        <v>943</v>
      </c>
      <c r="O49" s="428" t="s">
        <v>942</v>
      </c>
      <c r="P49" s="428" t="s">
        <v>943</v>
      </c>
      <c r="Q49" s="428" t="s">
        <v>942</v>
      </c>
      <c r="R49" s="428" t="s">
        <v>943</v>
      </c>
    </row>
    <row r="50" spans="1:18" ht="27.6">
      <c r="A50" s="475"/>
      <c r="B50" s="475"/>
      <c r="C50" s="445" t="s">
        <v>1040</v>
      </c>
      <c r="D50" s="445" t="s">
        <v>1041</v>
      </c>
      <c r="E50" s="445" t="s">
        <v>775</v>
      </c>
      <c r="F50" s="445" t="s">
        <v>1042</v>
      </c>
      <c r="G50" s="445" t="s">
        <v>1043</v>
      </c>
      <c r="H50" s="446">
        <v>0.11</v>
      </c>
      <c r="I50" s="428" t="s">
        <v>821</v>
      </c>
      <c r="J50" s="428" t="s">
        <v>821</v>
      </c>
      <c r="K50" s="428" t="s">
        <v>821</v>
      </c>
      <c r="L50" s="428" t="s">
        <v>821</v>
      </c>
      <c r="M50" s="428" t="s">
        <v>821</v>
      </c>
      <c r="N50" s="428" t="s">
        <v>821</v>
      </c>
      <c r="O50" s="428" t="s">
        <v>821</v>
      </c>
      <c r="P50" s="428" t="s">
        <v>821</v>
      </c>
      <c r="Q50" s="428" t="s">
        <v>821</v>
      </c>
      <c r="R50" s="428" t="s">
        <v>821</v>
      </c>
    </row>
    <row r="51" spans="1:18" ht="27.6">
      <c r="A51" s="475"/>
      <c r="B51" s="475"/>
      <c r="C51" s="445" t="s">
        <v>1045</v>
      </c>
      <c r="D51" s="445" t="s">
        <v>1046</v>
      </c>
      <c r="E51" s="445" t="s">
        <v>623</v>
      </c>
      <c r="F51" s="445" t="s">
        <v>1047</v>
      </c>
      <c r="G51" s="445" t="s">
        <v>1048</v>
      </c>
      <c r="H51" s="446">
        <v>0.62</v>
      </c>
      <c r="I51" s="428" t="s">
        <v>821</v>
      </c>
      <c r="J51" s="428" t="s">
        <v>821</v>
      </c>
      <c r="K51" s="428" t="s">
        <v>821</v>
      </c>
      <c r="L51" s="428" t="s">
        <v>821</v>
      </c>
      <c r="M51" s="428" t="s">
        <v>821</v>
      </c>
      <c r="N51" s="428" t="s">
        <v>821</v>
      </c>
      <c r="O51" s="428" t="s">
        <v>821</v>
      </c>
      <c r="P51" s="428" t="s">
        <v>821</v>
      </c>
      <c r="Q51" s="428" t="s">
        <v>821</v>
      </c>
      <c r="R51" s="428" t="s">
        <v>821</v>
      </c>
    </row>
    <row r="52" spans="1:18">
      <c r="A52" s="475"/>
      <c r="B52" s="475"/>
      <c r="C52" s="445" t="s">
        <v>1050</v>
      </c>
      <c r="D52" s="445" t="s">
        <v>1051</v>
      </c>
      <c r="E52" s="445" t="s">
        <v>619</v>
      </c>
      <c r="F52" s="445" t="s">
        <v>1052</v>
      </c>
      <c r="G52" s="445" t="s">
        <v>1053</v>
      </c>
      <c r="H52" s="446">
        <v>0.18</v>
      </c>
      <c r="I52" s="428" t="s">
        <v>821</v>
      </c>
      <c r="J52" s="428" t="s">
        <v>821</v>
      </c>
      <c r="K52" s="428" t="s">
        <v>821</v>
      </c>
      <c r="L52" s="428" t="s">
        <v>821</v>
      </c>
      <c r="M52" s="428" t="s">
        <v>821</v>
      </c>
      <c r="N52" s="428" t="s">
        <v>821</v>
      </c>
      <c r="O52" s="428" t="s">
        <v>821</v>
      </c>
      <c r="P52" s="428" t="s">
        <v>821</v>
      </c>
      <c r="Q52" s="428" t="s">
        <v>821</v>
      </c>
      <c r="R52" s="428" t="s">
        <v>821</v>
      </c>
    </row>
    <row r="53" spans="1:18">
      <c r="A53" s="475"/>
      <c r="B53" s="475"/>
      <c r="C53" s="445" t="s">
        <v>1054</v>
      </c>
      <c r="D53" s="445" t="s">
        <v>1055</v>
      </c>
      <c r="E53" s="445" t="s">
        <v>619</v>
      </c>
      <c r="F53" s="445" t="s">
        <v>1056</v>
      </c>
      <c r="G53" s="445" t="s">
        <v>1057</v>
      </c>
      <c r="H53" s="446">
        <v>1.4</v>
      </c>
      <c r="I53" s="428" t="s">
        <v>821</v>
      </c>
      <c r="J53" s="428" t="s">
        <v>821</v>
      </c>
      <c r="K53" s="428" t="s">
        <v>821</v>
      </c>
      <c r="L53" s="428" t="s">
        <v>821</v>
      </c>
      <c r="M53" s="428" t="s">
        <v>821</v>
      </c>
      <c r="N53" s="428" t="s">
        <v>821</v>
      </c>
      <c r="O53" s="428" t="s">
        <v>821</v>
      </c>
      <c r="P53" s="428" t="s">
        <v>821</v>
      </c>
      <c r="Q53" s="428" t="s">
        <v>821</v>
      </c>
      <c r="R53" s="428" t="s">
        <v>821</v>
      </c>
    </row>
    <row r="54" spans="1:18">
      <c r="A54" s="475"/>
      <c r="B54" s="475"/>
      <c r="C54" s="445" t="s">
        <v>1059</v>
      </c>
      <c r="D54" s="445" t="s">
        <v>1060</v>
      </c>
      <c r="E54" s="445" t="s">
        <v>623</v>
      </c>
      <c r="F54" s="445" t="s">
        <v>1061</v>
      </c>
      <c r="G54" s="445" t="s">
        <v>1062</v>
      </c>
      <c r="H54" s="446">
        <v>14.3</v>
      </c>
      <c r="I54" s="428" t="s">
        <v>821</v>
      </c>
      <c r="J54" s="428" t="s">
        <v>821</v>
      </c>
      <c r="K54" s="428" t="s">
        <v>821</v>
      </c>
      <c r="L54" s="428" t="s">
        <v>821</v>
      </c>
      <c r="M54" s="428" t="s">
        <v>821</v>
      </c>
      <c r="N54" s="428" t="s">
        <v>821</v>
      </c>
      <c r="O54" s="428" t="s">
        <v>821</v>
      </c>
      <c r="P54" s="428" t="s">
        <v>821</v>
      </c>
      <c r="Q54" s="428" t="s">
        <v>821</v>
      </c>
      <c r="R54" s="428" t="s">
        <v>821</v>
      </c>
    </row>
    <row r="55" spans="1:18" ht="18.600000000000001">
      <c r="B55" s="426"/>
      <c r="C55" s="426"/>
      <c r="D55" s="440"/>
      <c r="E55" s="427"/>
      <c r="F55" s="427"/>
      <c r="G55" s="478" t="s">
        <v>948</v>
      </c>
      <c r="H55" s="479">
        <v>16</v>
      </c>
    </row>
    <row r="56" spans="1:18" ht="55.2">
      <c r="A56" s="447"/>
      <c r="B56" s="447">
        <v>92916</v>
      </c>
      <c r="C56" s="447" t="s">
        <v>18</v>
      </c>
      <c r="D56" s="447" t="s">
        <v>91</v>
      </c>
      <c r="E56" s="447" t="s">
        <v>89</v>
      </c>
      <c r="F56" s="447">
        <v>26.35</v>
      </c>
      <c r="G56" s="447">
        <v>18.45</v>
      </c>
      <c r="H56" s="447"/>
    </row>
    <row r="57" spans="1:18" ht="27.6">
      <c r="C57" s="428" t="s">
        <v>821</v>
      </c>
      <c r="D57" s="428" t="s">
        <v>821</v>
      </c>
      <c r="E57" s="428" t="s">
        <v>821</v>
      </c>
      <c r="F57" s="428" t="s">
        <v>821</v>
      </c>
      <c r="G57" s="428" t="s">
        <v>821</v>
      </c>
      <c r="H57" s="428" t="s">
        <v>821</v>
      </c>
      <c r="I57" s="428" t="s">
        <v>1163</v>
      </c>
      <c r="J57" s="428" t="s">
        <v>1164</v>
      </c>
      <c r="K57" s="428" t="s">
        <v>1165</v>
      </c>
      <c r="L57" s="428" t="s">
        <v>1166</v>
      </c>
      <c r="M57" s="428" t="s">
        <v>942</v>
      </c>
      <c r="N57" s="428" t="s">
        <v>943</v>
      </c>
      <c r="O57" s="428" t="s">
        <v>942</v>
      </c>
      <c r="P57" s="428" t="s">
        <v>943</v>
      </c>
      <c r="Q57" s="428" t="s">
        <v>942</v>
      </c>
      <c r="R57" s="428" t="s">
        <v>943</v>
      </c>
    </row>
    <row r="58" spans="1:18" ht="27.6">
      <c r="C58" s="428" t="s">
        <v>1040</v>
      </c>
      <c r="D58" s="428" t="s">
        <v>1041</v>
      </c>
      <c r="E58" s="428" t="s">
        <v>775</v>
      </c>
      <c r="F58" s="428" t="s">
        <v>1167</v>
      </c>
      <c r="G58" s="428" t="s">
        <v>1043</v>
      </c>
      <c r="H58" s="439">
        <v>0.21</v>
      </c>
      <c r="I58" s="428" t="s">
        <v>821</v>
      </c>
      <c r="J58" s="428" t="s">
        <v>821</v>
      </c>
      <c r="K58" s="428" t="s">
        <v>821</v>
      </c>
      <c r="L58" s="428" t="s">
        <v>821</v>
      </c>
      <c r="M58" s="428" t="s">
        <v>821</v>
      </c>
      <c r="N58" s="428" t="s">
        <v>821</v>
      </c>
      <c r="O58" s="428" t="s">
        <v>821</v>
      </c>
      <c r="P58" s="428" t="s">
        <v>821</v>
      </c>
      <c r="Q58" s="428" t="s">
        <v>821</v>
      </c>
      <c r="R58" s="428" t="s">
        <v>821</v>
      </c>
    </row>
    <row r="59" spans="1:18" ht="27.6">
      <c r="C59" s="428" t="s">
        <v>1045</v>
      </c>
      <c r="D59" s="428" t="s">
        <v>1046</v>
      </c>
      <c r="E59" s="428" t="s">
        <v>623</v>
      </c>
      <c r="F59" s="428" t="s">
        <v>1047</v>
      </c>
      <c r="G59" s="428" t="s">
        <v>1048</v>
      </c>
      <c r="H59" s="439">
        <v>0.62</v>
      </c>
      <c r="I59" s="428" t="s">
        <v>821</v>
      </c>
      <c r="J59" s="428" t="s">
        <v>821</v>
      </c>
      <c r="K59" s="428" t="s">
        <v>821</v>
      </c>
      <c r="L59" s="428" t="s">
        <v>821</v>
      </c>
      <c r="M59" s="428" t="s">
        <v>821</v>
      </c>
      <c r="N59" s="428" t="s">
        <v>821</v>
      </c>
      <c r="O59" s="428" t="s">
        <v>821</v>
      </c>
      <c r="P59" s="428" t="s">
        <v>821</v>
      </c>
      <c r="Q59" s="428" t="s">
        <v>821</v>
      </c>
      <c r="R59" s="428" t="s">
        <v>821</v>
      </c>
    </row>
    <row r="60" spans="1:18">
      <c r="C60" s="428" t="s">
        <v>1050</v>
      </c>
      <c r="D60" s="428" t="s">
        <v>1051</v>
      </c>
      <c r="E60" s="428" t="s">
        <v>619</v>
      </c>
      <c r="F60" s="428" t="s">
        <v>1168</v>
      </c>
      <c r="G60" s="428" t="s">
        <v>1053</v>
      </c>
      <c r="H60" s="439">
        <v>0.37</v>
      </c>
      <c r="I60" s="428" t="s">
        <v>821</v>
      </c>
      <c r="J60" s="428" t="s">
        <v>821</v>
      </c>
      <c r="K60" s="428" t="s">
        <v>821</v>
      </c>
      <c r="L60" s="428" t="s">
        <v>821</v>
      </c>
      <c r="M60" s="428" t="s">
        <v>821</v>
      </c>
      <c r="N60" s="428" t="s">
        <v>821</v>
      </c>
      <c r="O60" s="428" t="s">
        <v>821</v>
      </c>
      <c r="P60" s="428" t="s">
        <v>821</v>
      </c>
      <c r="Q60" s="428" t="s">
        <v>821</v>
      </c>
      <c r="R60" s="428" t="s">
        <v>821</v>
      </c>
    </row>
    <row r="61" spans="1:18">
      <c r="C61" s="428" t="s">
        <v>1054</v>
      </c>
      <c r="D61" s="428" t="s">
        <v>1055</v>
      </c>
      <c r="E61" s="428" t="s">
        <v>619</v>
      </c>
      <c r="F61" s="428" t="s">
        <v>1169</v>
      </c>
      <c r="G61" s="428" t="s">
        <v>1057</v>
      </c>
      <c r="H61" s="439">
        <v>2.83</v>
      </c>
      <c r="I61" s="428" t="s">
        <v>821</v>
      </c>
      <c r="J61" s="428" t="s">
        <v>821</v>
      </c>
      <c r="K61" s="428" t="s">
        <v>821</v>
      </c>
      <c r="L61" s="428" t="s">
        <v>821</v>
      </c>
      <c r="M61" s="428" t="s">
        <v>821</v>
      </c>
      <c r="N61" s="428" t="s">
        <v>821</v>
      </c>
      <c r="O61" s="428" t="s">
        <v>821</v>
      </c>
      <c r="P61" s="428" t="s">
        <v>821</v>
      </c>
      <c r="Q61" s="428" t="s">
        <v>821</v>
      </c>
      <c r="R61" s="428" t="s">
        <v>821</v>
      </c>
    </row>
    <row r="62" spans="1:18">
      <c r="C62" s="428" t="s">
        <v>1170</v>
      </c>
      <c r="D62" s="428" t="s">
        <v>1171</v>
      </c>
      <c r="E62" s="428" t="s">
        <v>623</v>
      </c>
      <c r="F62" s="428" t="s">
        <v>1061</v>
      </c>
      <c r="G62" s="428" t="s">
        <v>1172</v>
      </c>
      <c r="H62" s="439">
        <v>15.04</v>
      </c>
      <c r="I62" s="428" t="s">
        <v>821</v>
      </c>
      <c r="J62" s="428" t="s">
        <v>821</v>
      </c>
      <c r="K62" s="428" t="s">
        <v>821</v>
      </c>
      <c r="L62" s="428" t="s">
        <v>821</v>
      </c>
      <c r="M62" s="428" t="s">
        <v>821</v>
      </c>
      <c r="N62" s="428" t="s">
        <v>821</v>
      </c>
      <c r="O62" s="428" t="s">
        <v>821</v>
      </c>
      <c r="P62" s="428" t="s">
        <v>821</v>
      </c>
      <c r="Q62" s="428" t="s">
        <v>821</v>
      </c>
      <c r="R62" s="428" t="s">
        <v>821</v>
      </c>
    </row>
    <row r="63" spans="1:18" ht="18.600000000000001">
      <c r="B63" s="426"/>
      <c r="C63" s="426"/>
      <c r="D63" s="440"/>
      <c r="E63" s="427"/>
      <c r="F63" s="427"/>
      <c r="G63" s="478" t="s">
        <v>948</v>
      </c>
      <c r="H63" s="479">
        <v>18.45</v>
      </c>
    </row>
    <row r="64" spans="1:18" ht="20.399999999999999">
      <c r="A64" s="441"/>
      <c r="B64" s="429">
        <v>94971</v>
      </c>
      <c r="C64" s="429" t="s">
        <v>18</v>
      </c>
      <c r="D64" s="454" t="s">
        <v>81</v>
      </c>
      <c r="E64" s="430" t="s">
        <v>58</v>
      </c>
      <c r="F64" s="430">
        <f t="shared" ref="F64:G105" si="0">K64</f>
        <v>0</v>
      </c>
      <c r="G64" s="455">
        <f t="shared" si="0"/>
        <v>0</v>
      </c>
      <c r="H64" s="441"/>
    </row>
    <row r="65" spans="1:20" ht="27.6">
      <c r="B65" s="402"/>
      <c r="C65" s="402" t="s">
        <v>821</v>
      </c>
      <c r="D65" s="402" t="s">
        <v>821</v>
      </c>
      <c r="E65" s="402" t="s">
        <v>821</v>
      </c>
      <c r="F65" s="402" t="s">
        <v>821</v>
      </c>
      <c r="G65" s="406" t="s">
        <v>821</v>
      </c>
      <c r="H65" s="406" t="s">
        <v>821</v>
      </c>
      <c r="I65" s="406" t="s">
        <v>1319</v>
      </c>
      <c r="J65" s="406" t="s">
        <v>1320</v>
      </c>
      <c r="K65" s="406" t="s">
        <v>1321</v>
      </c>
      <c r="L65" s="406" t="s">
        <v>1322</v>
      </c>
      <c r="M65" s="406" t="s">
        <v>1323</v>
      </c>
      <c r="N65" s="406" t="s">
        <v>1324</v>
      </c>
      <c r="O65" s="406" t="s">
        <v>942</v>
      </c>
      <c r="P65" s="406" t="s">
        <v>943</v>
      </c>
      <c r="Q65" s="406" t="s">
        <v>1019</v>
      </c>
      <c r="R65" s="406" t="s">
        <v>1325</v>
      </c>
      <c r="S65" s="469">
        <v>0</v>
      </c>
      <c r="T65" s="431"/>
    </row>
    <row r="66" spans="1:20" ht="27.6">
      <c r="B66" s="402"/>
      <c r="C66" s="402" t="s">
        <v>1143</v>
      </c>
      <c r="D66" s="402" t="s">
        <v>1144</v>
      </c>
      <c r="E66" s="402" t="s">
        <v>1017</v>
      </c>
      <c r="F66" s="402" t="s">
        <v>1327</v>
      </c>
      <c r="G66" s="406" t="s">
        <v>1145</v>
      </c>
      <c r="H66" s="406" t="s">
        <v>1328</v>
      </c>
      <c r="I66" s="406" t="s">
        <v>821</v>
      </c>
      <c r="J66" s="406" t="s">
        <v>821</v>
      </c>
      <c r="K66" s="406" t="s">
        <v>821</v>
      </c>
      <c r="L66" s="406" t="s">
        <v>821</v>
      </c>
      <c r="M66" s="406" t="s">
        <v>821</v>
      </c>
      <c r="N66" s="406" t="s">
        <v>821</v>
      </c>
      <c r="O66" s="406" t="s">
        <v>821</v>
      </c>
      <c r="P66" s="406" t="s">
        <v>821</v>
      </c>
      <c r="Q66" s="406" t="s">
        <v>821</v>
      </c>
      <c r="R66" s="406" t="s">
        <v>821</v>
      </c>
      <c r="S66" s="469"/>
      <c r="T66" s="431"/>
    </row>
    <row r="67" spans="1:20">
      <c r="B67" s="402"/>
      <c r="C67" s="402" t="s">
        <v>1146</v>
      </c>
      <c r="D67" s="402" t="s">
        <v>1147</v>
      </c>
      <c r="E67" s="402" t="s">
        <v>623</v>
      </c>
      <c r="F67" s="402" t="s">
        <v>1329</v>
      </c>
      <c r="G67" s="406" t="s">
        <v>1139</v>
      </c>
      <c r="H67" s="406" t="s">
        <v>1330</v>
      </c>
      <c r="I67" s="406" t="s">
        <v>821</v>
      </c>
      <c r="J67" s="406" t="s">
        <v>821</v>
      </c>
      <c r="K67" s="406" t="s">
        <v>821</v>
      </c>
      <c r="L67" s="406" t="s">
        <v>821</v>
      </c>
      <c r="M67" s="406" t="s">
        <v>821</v>
      </c>
      <c r="N67" s="406" t="s">
        <v>821</v>
      </c>
      <c r="O67" s="406" t="s">
        <v>821</v>
      </c>
      <c r="P67" s="406" t="s">
        <v>821</v>
      </c>
      <c r="Q67" s="406" t="s">
        <v>821</v>
      </c>
      <c r="R67" s="406" t="s">
        <v>821</v>
      </c>
      <c r="S67" s="469"/>
      <c r="T67" s="431"/>
    </row>
    <row r="68" spans="1:20" ht="27.6">
      <c r="B68" s="402"/>
      <c r="C68" s="402" t="s">
        <v>1148</v>
      </c>
      <c r="D68" s="402" t="s">
        <v>1149</v>
      </c>
      <c r="E68" s="402" t="s">
        <v>1017</v>
      </c>
      <c r="F68" s="402" t="s">
        <v>1331</v>
      </c>
      <c r="G68" s="406" t="s">
        <v>1150</v>
      </c>
      <c r="H68" s="406" t="s">
        <v>1332</v>
      </c>
      <c r="I68" s="406" t="s">
        <v>821</v>
      </c>
      <c r="J68" s="406" t="s">
        <v>821</v>
      </c>
      <c r="K68" s="406" t="s">
        <v>821</v>
      </c>
      <c r="L68" s="406" t="s">
        <v>821</v>
      </c>
      <c r="M68" s="406" t="s">
        <v>821</v>
      </c>
      <c r="N68" s="406" t="s">
        <v>821</v>
      </c>
      <c r="O68" s="406" t="s">
        <v>821</v>
      </c>
      <c r="P68" s="406" t="s">
        <v>821</v>
      </c>
      <c r="Q68" s="406" t="s">
        <v>821</v>
      </c>
      <c r="R68" s="406" t="s">
        <v>821</v>
      </c>
      <c r="S68" s="469"/>
      <c r="T68" s="431"/>
    </row>
    <row r="69" spans="1:20">
      <c r="B69" s="402"/>
      <c r="C69" s="402" t="s">
        <v>740</v>
      </c>
      <c r="D69" s="402" t="s">
        <v>620</v>
      </c>
      <c r="E69" s="402" t="s">
        <v>619</v>
      </c>
      <c r="F69" s="402" t="s">
        <v>1334</v>
      </c>
      <c r="G69" s="406" t="s">
        <v>915</v>
      </c>
      <c r="H69" s="406" t="s">
        <v>1335</v>
      </c>
      <c r="I69" s="406" t="s">
        <v>821</v>
      </c>
      <c r="J69" s="406" t="s">
        <v>821</v>
      </c>
      <c r="K69" s="406" t="s">
        <v>821</v>
      </c>
      <c r="L69" s="406" t="s">
        <v>821</v>
      </c>
      <c r="M69" s="406" t="s">
        <v>821</v>
      </c>
      <c r="N69" s="406" t="s">
        <v>821</v>
      </c>
      <c r="O69" s="406" t="s">
        <v>821</v>
      </c>
      <c r="P69" s="406" t="s">
        <v>821</v>
      </c>
      <c r="Q69" s="406" t="s">
        <v>821</v>
      </c>
      <c r="R69" s="406" t="s">
        <v>821</v>
      </c>
      <c r="S69" s="469"/>
      <c r="T69" s="431"/>
    </row>
    <row r="70" spans="1:20" ht="27.6">
      <c r="B70" s="402"/>
      <c r="C70" s="402" t="s">
        <v>1151</v>
      </c>
      <c r="D70" s="402" t="s">
        <v>1152</v>
      </c>
      <c r="E70" s="402" t="s">
        <v>619</v>
      </c>
      <c r="F70" s="402" t="s">
        <v>1336</v>
      </c>
      <c r="G70" s="406" t="s">
        <v>1153</v>
      </c>
      <c r="H70" s="406" t="s">
        <v>1337</v>
      </c>
      <c r="I70" s="406" t="s">
        <v>821</v>
      </c>
      <c r="J70" s="406" t="s">
        <v>821</v>
      </c>
      <c r="K70" s="406" t="s">
        <v>821</v>
      </c>
      <c r="L70" s="406" t="s">
        <v>821</v>
      </c>
      <c r="M70" s="406" t="s">
        <v>821</v>
      </c>
      <c r="N70" s="406" t="s">
        <v>821</v>
      </c>
      <c r="O70" s="406" t="s">
        <v>821</v>
      </c>
      <c r="P70" s="406" t="s">
        <v>821</v>
      </c>
      <c r="Q70" s="406" t="s">
        <v>821</v>
      </c>
      <c r="R70" s="406" t="s">
        <v>821</v>
      </c>
      <c r="S70" s="469"/>
      <c r="T70" s="431"/>
    </row>
    <row r="71" spans="1:20" ht="41.4">
      <c r="B71" s="402"/>
      <c r="C71" s="402" t="s">
        <v>1338</v>
      </c>
      <c r="D71" s="402" t="s">
        <v>1339</v>
      </c>
      <c r="E71" s="402" t="s">
        <v>1105</v>
      </c>
      <c r="F71" s="402" t="s">
        <v>1340</v>
      </c>
      <c r="G71" s="406" t="s">
        <v>1341</v>
      </c>
      <c r="H71" s="406" t="s">
        <v>1342</v>
      </c>
      <c r="I71" s="406" t="s">
        <v>821</v>
      </c>
      <c r="J71" s="406" t="s">
        <v>821</v>
      </c>
      <c r="K71" s="406" t="s">
        <v>821</v>
      </c>
      <c r="L71" s="406" t="s">
        <v>821</v>
      </c>
      <c r="M71" s="406" t="s">
        <v>821</v>
      </c>
      <c r="N71" s="406" t="s">
        <v>821</v>
      </c>
      <c r="O71" s="406" t="s">
        <v>821</v>
      </c>
      <c r="P71" s="406" t="s">
        <v>821</v>
      </c>
      <c r="Q71" s="406" t="s">
        <v>821</v>
      </c>
      <c r="R71" s="406" t="s">
        <v>821</v>
      </c>
      <c r="S71" s="469"/>
      <c r="T71" s="431"/>
    </row>
    <row r="72" spans="1:20" ht="41.4">
      <c r="B72" s="402"/>
      <c r="C72" s="402" t="s">
        <v>1343</v>
      </c>
      <c r="D72" s="402" t="s">
        <v>1344</v>
      </c>
      <c r="E72" s="402" t="s">
        <v>1109</v>
      </c>
      <c r="F72" s="402" t="s">
        <v>1345</v>
      </c>
      <c r="G72" s="406" t="s">
        <v>1346</v>
      </c>
      <c r="H72" s="406" t="s">
        <v>1233</v>
      </c>
      <c r="I72" s="406" t="s">
        <v>821</v>
      </c>
      <c r="J72" s="406" t="s">
        <v>821</v>
      </c>
      <c r="K72" s="406" t="s">
        <v>821</v>
      </c>
      <c r="L72" s="406" t="s">
        <v>821</v>
      </c>
      <c r="M72" s="406" t="s">
        <v>821</v>
      </c>
      <c r="N72" s="406" t="s">
        <v>821</v>
      </c>
      <c r="O72" s="406" t="s">
        <v>821</v>
      </c>
      <c r="P72" s="406" t="s">
        <v>821</v>
      </c>
      <c r="Q72" s="406" t="s">
        <v>821</v>
      </c>
      <c r="R72" s="406" t="s">
        <v>821</v>
      </c>
      <c r="S72" s="469"/>
      <c r="T72" s="431"/>
    </row>
    <row r="73" spans="1:20" ht="18.600000000000001">
      <c r="G73" s="478" t="s">
        <v>948</v>
      </c>
      <c r="H73" s="479">
        <v>521.88</v>
      </c>
    </row>
    <row r="74" spans="1:20" ht="27.6">
      <c r="A74" s="441"/>
      <c r="B74" s="441">
        <v>103670</v>
      </c>
      <c r="C74" s="441" t="s">
        <v>18</v>
      </c>
      <c r="D74" s="441" t="s">
        <v>83</v>
      </c>
      <c r="E74" s="441" t="s">
        <v>58</v>
      </c>
      <c r="F74" s="441">
        <f t="shared" si="0"/>
        <v>0</v>
      </c>
      <c r="G74" s="441">
        <f t="shared" si="0"/>
        <v>0</v>
      </c>
      <c r="H74" s="441"/>
    </row>
    <row r="75" spans="1:20" ht="27.6">
      <c r="B75" s="426"/>
      <c r="C75" s="428" t="s">
        <v>821</v>
      </c>
      <c r="D75" s="428" t="s">
        <v>821</v>
      </c>
      <c r="E75" s="428" t="s">
        <v>821</v>
      </c>
      <c r="F75" s="428" t="s">
        <v>821</v>
      </c>
      <c r="G75" s="428" t="s">
        <v>821</v>
      </c>
      <c r="H75" s="428" t="s">
        <v>821</v>
      </c>
      <c r="I75" s="428" t="s">
        <v>1113</v>
      </c>
      <c r="J75" s="428" t="s">
        <v>1114</v>
      </c>
      <c r="K75" s="428" t="s">
        <v>1115</v>
      </c>
      <c r="L75" s="428" t="s">
        <v>1116</v>
      </c>
      <c r="M75" s="428" t="s">
        <v>1019</v>
      </c>
      <c r="N75" s="428" t="s">
        <v>1117</v>
      </c>
      <c r="O75" s="428" t="s">
        <v>942</v>
      </c>
      <c r="P75" s="428" t="s">
        <v>943</v>
      </c>
      <c r="Q75" s="428" t="s">
        <v>1118</v>
      </c>
      <c r="R75" s="428" t="s">
        <v>1119</v>
      </c>
      <c r="S75" s="431">
        <v>8.2500000000000004E-3</v>
      </c>
    </row>
    <row r="76" spans="1:20">
      <c r="B76" s="426"/>
      <c r="C76" s="428" t="s">
        <v>1100</v>
      </c>
      <c r="D76" s="428" t="s">
        <v>618</v>
      </c>
      <c r="E76" s="428" t="s">
        <v>619</v>
      </c>
      <c r="F76" s="428" t="s">
        <v>1120</v>
      </c>
      <c r="G76" s="428" t="s">
        <v>1102</v>
      </c>
      <c r="H76" s="439">
        <v>48.5</v>
      </c>
      <c r="I76" s="428" t="s">
        <v>821</v>
      </c>
      <c r="J76" s="428" t="s">
        <v>821</v>
      </c>
      <c r="K76" s="428" t="s">
        <v>821</v>
      </c>
      <c r="L76" s="428" t="s">
        <v>821</v>
      </c>
      <c r="M76" s="428" t="s">
        <v>821</v>
      </c>
      <c r="N76" s="428" t="s">
        <v>821</v>
      </c>
      <c r="O76" s="428" t="s">
        <v>821</v>
      </c>
      <c r="P76" s="428" t="s">
        <v>821</v>
      </c>
      <c r="Q76" s="428" t="s">
        <v>821</v>
      </c>
      <c r="R76" s="428" t="s">
        <v>821</v>
      </c>
      <c r="S76" s="431"/>
    </row>
    <row r="77" spans="1:20">
      <c r="B77" s="426"/>
      <c r="C77" s="428" t="s">
        <v>663</v>
      </c>
      <c r="D77" s="428" t="s">
        <v>636</v>
      </c>
      <c r="E77" s="428" t="s">
        <v>619</v>
      </c>
      <c r="F77" s="428" t="s">
        <v>1120</v>
      </c>
      <c r="G77" s="428" t="s">
        <v>970</v>
      </c>
      <c r="H77" s="439">
        <v>49.13</v>
      </c>
      <c r="I77" s="428" t="s">
        <v>821</v>
      </c>
      <c r="J77" s="428" t="s">
        <v>821</v>
      </c>
      <c r="K77" s="428" t="s">
        <v>821</v>
      </c>
      <c r="L77" s="428" t="s">
        <v>821</v>
      </c>
      <c r="M77" s="428" t="s">
        <v>821</v>
      </c>
      <c r="N77" s="428" t="s">
        <v>821</v>
      </c>
      <c r="O77" s="428" t="s">
        <v>821</v>
      </c>
      <c r="P77" s="428" t="s">
        <v>821</v>
      </c>
      <c r="Q77" s="428" t="s">
        <v>821</v>
      </c>
      <c r="R77" s="428" t="s">
        <v>821</v>
      </c>
      <c r="S77" s="431"/>
    </row>
    <row r="78" spans="1:20">
      <c r="B78" s="426"/>
      <c r="C78" s="428" t="s">
        <v>740</v>
      </c>
      <c r="D78" s="428" t="s">
        <v>620</v>
      </c>
      <c r="E78" s="428" t="s">
        <v>619</v>
      </c>
      <c r="F78" s="428" t="s">
        <v>1123</v>
      </c>
      <c r="G78" s="428" t="s">
        <v>915</v>
      </c>
      <c r="H78" s="439">
        <v>118.17</v>
      </c>
      <c r="I78" s="428" t="s">
        <v>821</v>
      </c>
      <c r="J78" s="428" t="s">
        <v>821</v>
      </c>
      <c r="K78" s="428" t="s">
        <v>821</v>
      </c>
      <c r="L78" s="428" t="s">
        <v>821</v>
      </c>
      <c r="M78" s="428" t="s">
        <v>821</v>
      </c>
      <c r="N78" s="428" t="s">
        <v>821</v>
      </c>
      <c r="O78" s="428" t="s">
        <v>821</v>
      </c>
      <c r="P78" s="428" t="s">
        <v>821</v>
      </c>
      <c r="Q78" s="428" t="s">
        <v>821</v>
      </c>
      <c r="R78" s="428" t="s">
        <v>821</v>
      </c>
      <c r="S78" s="431"/>
    </row>
    <row r="79" spans="1:20" ht="27.6">
      <c r="B79" s="426"/>
      <c r="C79" s="428" t="s">
        <v>1125</v>
      </c>
      <c r="D79" s="428" t="s">
        <v>1126</v>
      </c>
      <c r="E79" s="428" t="s">
        <v>1105</v>
      </c>
      <c r="F79" s="428" t="s">
        <v>1127</v>
      </c>
      <c r="G79" s="428" t="s">
        <v>1128</v>
      </c>
      <c r="H79" s="439">
        <v>1.58</v>
      </c>
      <c r="I79" s="428" t="s">
        <v>821</v>
      </c>
      <c r="J79" s="428" t="s">
        <v>821</v>
      </c>
      <c r="K79" s="428" t="s">
        <v>821</v>
      </c>
      <c r="L79" s="428" t="s">
        <v>821</v>
      </c>
      <c r="M79" s="428" t="s">
        <v>821</v>
      </c>
      <c r="N79" s="428" t="s">
        <v>821</v>
      </c>
      <c r="O79" s="428" t="s">
        <v>821</v>
      </c>
      <c r="P79" s="428" t="s">
        <v>821</v>
      </c>
      <c r="Q79" s="428" t="s">
        <v>821</v>
      </c>
      <c r="R79" s="428" t="s">
        <v>821</v>
      </c>
      <c r="S79" s="431"/>
    </row>
    <row r="80" spans="1:20" ht="27.6">
      <c r="B80" s="426"/>
      <c r="C80" s="428" t="s">
        <v>1130</v>
      </c>
      <c r="D80" s="428" t="s">
        <v>1131</v>
      </c>
      <c r="E80" s="428" t="s">
        <v>1109</v>
      </c>
      <c r="F80" s="428" t="s">
        <v>1132</v>
      </c>
      <c r="G80" s="428" t="s">
        <v>1133</v>
      </c>
      <c r="H80" s="439">
        <v>0.79</v>
      </c>
      <c r="I80" s="428" t="s">
        <v>821</v>
      </c>
      <c r="J80" s="428" t="s">
        <v>821</v>
      </c>
      <c r="K80" s="428" t="s">
        <v>821</v>
      </c>
      <c r="L80" s="428" t="s">
        <v>821</v>
      </c>
      <c r="M80" s="428" t="s">
        <v>821</v>
      </c>
      <c r="N80" s="428" t="s">
        <v>821</v>
      </c>
      <c r="O80" s="428" t="s">
        <v>821</v>
      </c>
      <c r="P80" s="428" t="s">
        <v>821</v>
      </c>
      <c r="Q80" s="428" t="s">
        <v>821</v>
      </c>
      <c r="R80" s="428" t="s">
        <v>821</v>
      </c>
      <c r="S80" s="431"/>
    </row>
    <row r="81" spans="1:19" ht="18.600000000000001">
      <c r="B81" s="426"/>
      <c r="C81" s="426"/>
      <c r="D81" s="440"/>
      <c r="E81" s="427"/>
      <c r="F81" s="427"/>
      <c r="G81" s="478" t="s">
        <v>948</v>
      </c>
      <c r="H81" s="479">
        <f>SUM(H76:H80)</f>
        <v>218.17000000000002</v>
      </c>
    </row>
    <row r="82" spans="1:19" ht="20.399999999999999">
      <c r="A82" s="441"/>
      <c r="B82" s="429">
        <v>92411</v>
      </c>
      <c r="C82" s="429" t="s">
        <v>18</v>
      </c>
      <c r="D82" s="454" t="s">
        <v>99</v>
      </c>
      <c r="E82" s="430" t="s">
        <v>27</v>
      </c>
      <c r="F82" s="430">
        <f t="shared" si="0"/>
        <v>0</v>
      </c>
      <c r="G82" s="455">
        <f t="shared" si="0"/>
        <v>0</v>
      </c>
      <c r="H82" s="441"/>
    </row>
    <row r="83" spans="1:19" ht="27.6">
      <c r="C83" s="428" t="s">
        <v>821</v>
      </c>
      <c r="D83" s="428" t="s">
        <v>821</v>
      </c>
      <c r="E83" s="428" t="s">
        <v>821</v>
      </c>
      <c r="F83" s="428" t="s">
        <v>821</v>
      </c>
      <c r="G83" s="428" t="s">
        <v>821</v>
      </c>
      <c r="H83" s="428" t="s">
        <v>821</v>
      </c>
      <c r="I83" s="428" t="s">
        <v>1347</v>
      </c>
      <c r="J83" s="428" t="s">
        <v>1348</v>
      </c>
      <c r="K83" s="428" t="s">
        <v>1349</v>
      </c>
      <c r="L83" s="428" t="s">
        <v>1350</v>
      </c>
      <c r="M83" s="428" t="s">
        <v>1238</v>
      </c>
      <c r="N83" s="428" t="s">
        <v>1351</v>
      </c>
      <c r="O83" s="428" t="s">
        <v>942</v>
      </c>
      <c r="P83" s="428" t="s">
        <v>943</v>
      </c>
      <c r="Q83" s="428" t="s">
        <v>1352</v>
      </c>
      <c r="R83" s="428" t="s">
        <v>1353</v>
      </c>
      <c r="S83" s="431">
        <v>0</v>
      </c>
    </row>
    <row r="84" spans="1:19" ht="27.6">
      <c r="C84" s="428" t="s">
        <v>1069</v>
      </c>
      <c r="D84" s="428" t="s">
        <v>1070</v>
      </c>
      <c r="E84" s="428" t="s">
        <v>1071</v>
      </c>
      <c r="F84" s="428" t="s">
        <v>1072</v>
      </c>
      <c r="G84" s="428" t="s">
        <v>1073</v>
      </c>
      <c r="H84" s="428" t="s">
        <v>1074</v>
      </c>
      <c r="I84" s="428" t="s">
        <v>821</v>
      </c>
      <c r="J84" s="428" t="s">
        <v>821</v>
      </c>
      <c r="K84" s="428" t="s">
        <v>821</v>
      </c>
      <c r="L84" s="428" t="s">
        <v>821</v>
      </c>
      <c r="M84" s="428" t="s">
        <v>821</v>
      </c>
      <c r="N84" s="428" t="s">
        <v>821</v>
      </c>
      <c r="O84" s="428" t="s">
        <v>821</v>
      </c>
      <c r="P84" s="428" t="s">
        <v>821</v>
      </c>
      <c r="Q84" s="428" t="s">
        <v>821</v>
      </c>
      <c r="R84" s="428" t="s">
        <v>821</v>
      </c>
      <c r="S84" s="431"/>
    </row>
    <row r="85" spans="1:19">
      <c r="C85" s="428" t="s">
        <v>1091</v>
      </c>
      <c r="D85" s="428" t="s">
        <v>1092</v>
      </c>
      <c r="E85" s="428" t="s">
        <v>623</v>
      </c>
      <c r="F85" s="428" t="s">
        <v>1354</v>
      </c>
      <c r="G85" s="428" t="s">
        <v>1094</v>
      </c>
      <c r="H85" s="428" t="s">
        <v>1355</v>
      </c>
      <c r="I85" s="428" t="s">
        <v>821</v>
      </c>
      <c r="J85" s="428" t="s">
        <v>821</v>
      </c>
      <c r="K85" s="428" t="s">
        <v>821</v>
      </c>
      <c r="L85" s="428" t="s">
        <v>821</v>
      </c>
      <c r="M85" s="428" t="s">
        <v>821</v>
      </c>
      <c r="N85" s="428" t="s">
        <v>821</v>
      </c>
      <c r="O85" s="428" t="s">
        <v>821</v>
      </c>
      <c r="P85" s="428" t="s">
        <v>821</v>
      </c>
      <c r="Q85" s="428" t="s">
        <v>821</v>
      </c>
      <c r="R85" s="428" t="s">
        <v>821</v>
      </c>
      <c r="S85" s="431"/>
    </row>
    <row r="86" spans="1:19">
      <c r="C86" s="428" t="s">
        <v>1096</v>
      </c>
      <c r="D86" s="428" t="s">
        <v>1097</v>
      </c>
      <c r="E86" s="428" t="s">
        <v>619</v>
      </c>
      <c r="F86" s="428" t="s">
        <v>1356</v>
      </c>
      <c r="G86" s="428" t="s">
        <v>1099</v>
      </c>
      <c r="H86" s="428" t="s">
        <v>1357</v>
      </c>
      <c r="I86" s="428" t="s">
        <v>821</v>
      </c>
      <c r="J86" s="428" t="s">
        <v>821</v>
      </c>
      <c r="K86" s="428" t="s">
        <v>821</v>
      </c>
      <c r="L86" s="428" t="s">
        <v>821</v>
      </c>
      <c r="M86" s="428" t="s">
        <v>821</v>
      </c>
      <c r="N86" s="428" t="s">
        <v>821</v>
      </c>
      <c r="O86" s="428" t="s">
        <v>821</v>
      </c>
      <c r="P86" s="428" t="s">
        <v>821</v>
      </c>
      <c r="Q86" s="428" t="s">
        <v>821</v>
      </c>
      <c r="R86" s="428" t="s">
        <v>821</v>
      </c>
      <c r="S86" s="431"/>
    </row>
    <row r="87" spans="1:19">
      <c r="C87" s="428" t="s">
        <v>1100</v>
      </c>
      <c r="D87" s="428" t="s">
        <v>618</v>
      </c>
      <c r="E87" s="428" t="s">
        <v>619</v>
      </c>
      <c r="F87" s="428" t="s">
        <v>1358</v>
      </c>
      <c r="G87" s="428" t="s">
        <v>1102</v>
      </c>
      <c r="H87" s="428" t="s">
        <v>1359</v>
      </c>
      <c r="I87" s="428" t="s">
        <v>821</v>
      </c>
      <c r="J87" s="428" t="s">
        <v>821</v>
      </c>
      <c r="K87" s="428" t="s">
        <v>821</v>
      </c>
      <c r="L87" s="428" t="s">
        <v>821</v>
      </c>
      <c r="M87" s="428" t="s">
        <v>821</v>
      </c>
      <c r="N87" s="428" t="s">
        <v>821</v>
      </c>
      <c r="O87" s="428" t="s">
        <v>821</v>
      </c>
      <c r="P87" s="428" t="s">
        <v>821</v>
      </c>
      <c r="Q87" s="428" t="s">
        <v>821</v>
      </c>
      <c r="R87" s="428" t="s">
        <v>821</v>
      </c>
      <c r="S87" s="431"/>
    </row>
    <row r="88" spans="1:19" ht="27.6">
      <c r="C88" s="428" t="s">
        <v>1360</v>
      </c>
      <c r="D88" s="428" t="s">
        <v>1361</v>
      </c>
      <c r="E88" s="428" t="s">
        <v>913</v>
      </c>
      <c r="F88" s="428" t="s">
        <v>1362</v>
      </c>
      <c r="G88" s="428" t="s">
        <v>1363</v>
      </c>
      <c r="H88" s="428" t="s">
        <v>1364</v>
      </c>
      <c r="I88" s="428" t="s">
        <v>821</v>
      </c>
      <c r="J88" s="428" t="s">
        <v>821</v>
      </c>
      <c r="K88" s="428" t="s">
        <v>821</v>
      </c>
      <c r="L88" s="428" t="s">
        <v>821</v>
      </c>
      <c r="M88" s="428" t="s">
        <v>821</v>
      </c>
      <c r="N88" s="428" t="s">
        <v>821</v>
      </c>
      <c r="O88" s="428" t="s">
        <v>821</v>
      </c>
      <c r="P88" s="428" t="s">
        <v>821</v>
      </c>
      <c r="Q88" s="428" t="s">
        <v>821</v>
      </c>
      <c r="R88" s="428" t="s">
        <v>821</v>
      </c>
      <c r="S88" s="431"/>
    </row>
    <row r="89" spans="1:19" ht="18.600000000000001">
      <c r="G89" s="478" t="s">
        <v>948</v>
      </c>
      <c r="H89" s="479">
        <v>170.17</v>
      </c>
    </row>
    <row r="90" spans="1:19" ht="30.6">
      <c r="A90" s="441"/>
      <c r="B90" s="429">
        <v>92762</v>
      </c>
      <c r="C90" s="429" t="s">
        <v>18</v>
      </c>
      <c r="D90" s="454" t="s">
        <v>101</v>
      </c>
      <c r="E90" s="430" t="s">
        <v>89</v>
      </c>
      <c r="F90" s="430">
        <f t="shared" si="0"/>
        <v>0</v>
      </c>
      <c r="G90" s="455">
        <f t="shared" si="0"/>
        <v>0</v>
      </c>
      <c r="H90" s="441"/>
    </row>
    <row r="91" spans="1:19" ht="27.6">
      <c r="C91" s="428" t="s">
        <v>821</v>
      </c>
      <c r="D91" s="428" t="s">
        <v>821</v>
      </c>
      <c r="E91" s="428" t="s">
        <v>821</v>
      </c>
      <c r="F91" s="428" t="s">
        <v>821</v>
      </c>
      <c r="G91" s="428" t="s">
        <v>821</v>
      </c>
      <c r="H91" s="428" t="s">
        <v>821</v>
      </c>
      <c r="I91" s="428" t="s">
        <v>1134</v>
      </c>
      <c r="J91" s="428" t="s">
        <v>1365</v>
      </c>
      <c r="K91" s="428" t="s">
        <v>1366</v>
      </c>
      <c r="L91" s="428" t="s">
        <v>1367</v>
      </c>
      <c r="M91" s="428" t="s">
        <v>942</v>
      </c>
      <c r="N91" s="428" t="s">
        <v>943</v>
      </c>
      <c r="O91" s="428" t="s">
        <v>942</v>
      </c>
      <c r="P91" s="428" t="s">
        <v>943</v>
      </c>
      <c r="Q91" s="428" t="s">
        <v>942</v>
      </c>
      <c r="R91" s="428" t="s">
        <v>943</v>
      </c>
      <c r="S91" s="431">
        <v>6.9199999999999999E-3</v>
      </c>
    </row>
    <row r="92" spans="1:19" ht="27.6">
      <c r="C92" s="428" t="s">
        <v>1040</v>
      </c>
      <c r="D92" s="428" t="s">
        <v>1041</v>
      </c>
      <c r="E92" s="428" t="s">
        <v>775</v>
      </c>
      <c r="F92" s="428" t="s">
        <v>1042</v>
      </c>
      <c r="G92" s="428" t="s">
        <v>1043</v>
      </c>
      <c r="H92" s="428" t="s">
        <v>1044</v>
      </c>
      <c r="I92" s="428" t="s">
        <v>821</v>
      </c>
      <c r="J92" s="428" t="s">
        <v>821</v>
      </c>
      <c r="K92" s="428" t="s">
        <v>821</v>
      </c>
      <c r="L92" s="428" t="s">
        <v>821</v>
      </c>
      <c r="M92" s="428" t="s">
        <v>821</v>
      </c>
      <c r="N92" s="428" t="s">
        <v>821</v>
      </c>
      <c r="O92" s="428" t="s">
        <v>821</v>
      </c>
      <c r="P92" s="428" t="s">
        <v>821</v>
      </c>
      <c r="Q92" s="428" t="s">
        <v>821</v>
      </c>
      <c r="R92" s="428" t="s">
        <v>821</v>
      </c>
      <c r="S92" s="431"/>
    </row>
    <row r="93" spans="1:19" ht="27.6">
      <c r="C93" s="428" t="s">
        <v>1045</v>
      </c>
      <c r="D93" s="428" t="s">
        <v>1046</v>
      </c>
      <c r="E93" s="428" t="s">
        <v>623</v>
      </c>
      <c r="F93" s="428" t="s">
        <v>1047</v>
      </c>
      <c r="G93" s="428" t="s">
        <v>1048</v>
      </c>
      <c r="H93" s="428" t="s">
        <v>1049</v>
      </c>
      <c r="I93" s="428" t="s">
        <v>821</v>
      </c>
      <c r="J93" s="428" t="s">
        <v>821</v>
      </c>
      <c r="K93" s="428" t="s">
        <v>821</v>
      </c>
      <c r="L93" s="428" t="s">
        <v>821</v>
      </c>
      <c r="M93" s="428" t="s">
        <v>821</v>
      </c>
      <c r="N93" s="428" t="s">
        <v>821</v>
      </c>
      <c r="O93" s="428" t="s">
        <v>821</v>
      </c>
      <c r="P93" s="428" t="s">
        <v>821</v>
      </c>
      <c r="Q93" s="428" t="s">
        <v>821</v>
      </c>
      <c r="R93" s="428" t="s">
        <v>821</v>
      </c>
      <c r="S93" s="431"/>
    </row>
    <row r="94" spans="1:19">
      <c r="C94" s="428" t="s">
        <v>1050</v>
      </c>
      <c r="D94" s="428" t="s">
        <v>1051</v>
      </c>
      <c r="E94" s="428" t="s">
        <v>619</v>
      </c>
      <c r="F94" s="428" t="s">
        <v>1368</v>
      </c>
      <c r="G94" s="428" t="s">
        <v>1053</v>
      </c>
      <c r="H94" s="428" t="s">
        <v>1263</v>
      </c>
      <c r="I94" s="428" t="s">
        <v>821</v>
      </c>
      <c r="J94" s="428" t="s">
        <v>821</v>
      </c>
      <c r="K94" s="428" t="s">
        <v>821</v>
      </c>
      <c r="L94" s="428" t="s">
        <v>821</v>
      </c>
      <c r="M94" s="428" t="s">
        <v>821</v>
      </c>
      <c r="N94" s="428" t="s">
        <v>821</v>
      </c>
      <c r="O94" s="428" t="s">
        <v>821</v>
      </c>
      <c r="P94" s="428" t="s">
        <v>821</v>
      </c>
      <c r="Q94" s="428" t="s">
        <v>821</v>
      </c>
      <c r="R94" s="428" t="s">
        <v>821</v>
      </c>
      <c r="S94" s="431"/>
    </row>
    <row r="95" spans="1:19">
      <c r="C95" s="428" t="s">
        <v>1054</v>
      </c>
      <c r="D95" s="428" t="s">
        <v>1055</v>
      </c>
      <c r="E95" s="428" t="s">
        <v>619</v>
      </c>
      <c r="F95" s="428" t="s">
        <v>1369</v>
      </c>
      <c r="G95" s="428" t="s">
        <v>1057</v>
      </c>
      <c r="H95" s="428" t="s">
        <v>1370</v>
      </c>
      <c r="I95" s="428" t="s">
        <v>821</v>
      </c>
      <c r="J95" s="428" t="s">
        <v>821</v>
      </c>
      <c r="K95" s="428" t="s">
        <v>821</v>
      </c>
      <c r="L95" s="428" t="s">
        <v>821</v>
      </c>
      <c r="M95" s="428" t="s">
        <v>821</v>
      </c>
      <c r="N95" s="428" t="s">
        <v>821</v>
      </c>
      <c r="O95" s="428" t="s">
        <v>821</v>
      </c>
      <c r="P95" s="428" t="s">
        <v>821</v>
      </c>
      <c r="Q95" s="428" t="s">
        <v>821</v>
      </c>
      <c r="R95" s="428" t="s">
        <v>821</v>
      </c>
      <c r="S95" s="431"/>
    </row>
    <row r="96" spans="1:19" ht="18.600000000000001">
      <c r="G96" s="478" t="s">
        <v>948</v>
      </c>
      <c r="H96" s="479">
        <v>15.29</v>
      </c>
    </row>
    <row r="97" spans="1:19" ht="30.6">
      <c r="A97" s="441"/>
      <c r="B97" s="429">
        <v>92759</v>
      </c>
      <c r="C97" s="429" t="s">
        <v>18</v>
      </c>
      <c r="D97" s="454" t="s">
        <v>103</v>
      </c>
      <c r="E97" s="430" t="s">
        <v>89</v>
      </c>
      <c r="F97" s="430">
        <f t="shared" si="0"/>
        <v>0</v>
      </c>
      <c r="G97" s="455">
        <f t="shared" si="0"/>
        <v>0</v>
      </c>
      <c r="H97" s="441"/>
    </row>
    <row r="98" spans="1:19" ht="27.6">
      <c r="C98" s="428" t="s">
        <v>821</v>
      </c>
      <c r="D98" s="428" t="s">
        <v>821</v>
      </c>
      <c r="E98" s="428" t="s">
        <v>821</v>
      </c>
      <c r="F98" s="428" t="s">
        <v>821</v>
      </c>
      <c r="G98" s="428" t="s">
        <v>821</v>
      </c>
      <c r="H98" s="428" t="s">
        <v>821</v>
      </c>
      <c r="I98" s="428" t="s">
        <v>1371</v>
      </c>
      <c r="J98" s="428" t="s">
        <v>1372</v>
      </c>
      <c r="K98" s="428" t="s">
        <v>1373</v>
      </c>
      <c r="L98" s="428" t="s">
        <v>1374</v>
      </c>
      <c r="M98" s="428" t="s">
        <v>942</v>
      </c>
      <c r="N98" s="428" t="s">
        <v>943</v>
      </c>
      <c r="O98" s="428" t="s">
        <v>942</v>
      </c>
      <c r="P98" s="428" t="s">
        <v>943</v>
      </c>
      <c r="Q98" s="428" t="s">
        <v>942</v>
      </c>
      <c r="R98" s="428" t="s">
        <v>943</v>
      </c>
      <c r="S98" s="431">
        <v>1.489E-2</v>
      </c>
    </row>
    <row r="99" spans="1:19" ht="27.6">
      <c r="C99" s="428" t="s">
        <v>1040</v>
      </c>
      <c r="D99" s="428" t="s">
        <v>1041</v>
      </c>
      <c r="E99" s="428" t="s">
        <v>775</v>
      </c>
      <c r="F99" s="428" t="s">
        <v>1375</v>
      </c>
      <c r="G99" s="428" t="s">
        <v>1043</v>
      </c>
      <c r="H99" s="428" t="s">
        <v>1302</v>
      </c>
      <c r="I99" s="428" t="s">
        <v>821</v>
      </c>
      <c r="J99" s="428" t="s">
        <v>821</v>
      </c>
      <c r="K99" s="428" t="s">
        <v>821</v>
      </c>
      <c r="L99" s="428" t="s">
        <v>821</v>
      </c>
      <c r="M99" s="428" t="s">
        <v>821</v>
      </c>
      <c r="N99" s="428" t="s">
        <v>821</v>
      </c>
      <c r="O99" s="428" t="s">
        <v>821</v>
      </c>
      <c r="P99" s="428" t="s">
        <v>821</v>
      </c>
      <c r="Q99" s="428" t="s">
        <v>821</v>
      </c>
      <c r="R99" s="428" t="s">
        <v>821</v>
      </c>
      <c r="S99" s="431"/>
    </row>
    <row r="100" spans="1:19" ht="27.6">
      <c r="C100" s="428" t="s">
        <v>1045</v>
      </c>
      <c r="D100" s="428" t="s">
        <v>1046</v>
      </c>
      <c r="E100" s="428" t="s">
        <v>623</v>
      </c>
      <c r="F100" s="428" t="s">
        <v>1047</v>
      </c>
      <c r="G100" s="428" t="s">
        <v>1048</v>
      </c>
      <c r="H100" s="428" t="s">
        <v>1049</v>
      </c>
      <c r="I100" s="428" t="s">
        <v>821</v>
      </c>
      <c r="J100" s="428" t="s">
        <v>821</v>
      </c>
      <c r="K100" s="428" t="s">
        <v>821</v>
      </c>
      <c r="L100" s="428" t="s">
        <v>821</v>
      </c>
      <c r="M100" s="428" t="s">
        <v>821</v>
      </c>
      <c r="N100" s="428" t="s">
        <v>821</v>
      </c>
      <c r="O100" s="428" t="s">
        <v>821</v>
      </c>
      <c r="P100" s="428" t="s">
        <v>821</v>
      </c>
      <c r="Q100" s="428" t="s">
        <v>821</v>
      </c>
      <c r="R100" s="428" t="s">
        <v>821</v>
      </c>
      <c r="S100" s="431"/>
    </row>
    <row r="101" spans="1:19">
      <c r="C101" s="428" t="s">
        <v>1050</v>
      </c>
      <c r="D101" s="428" t="s">
        <v>1051</v>
      </c>
      <c r="E101" s="428" t="s">
        <v>619</v>
      </c>
      <c r="F101" s="428" t="s">
        <v>1376</v>
      </c>
      <c r="G101" s="428" t="s">
        <v>1053</v>
      </c>
      <c r="H101" s="428" t="s">
        <v>1027</v>
      </c>
      <c r="I101" s="428" t="s">
        <v>821</v>
      </c>
      <c r="J101" s="428" t="s">
        <v>821</v>
      </c>
      <c r="K101" s="428" t="s">
        <v>821</v>
      </c>
      <c r="L101" s="428" t="s">
        <v>821</v>
      </c>
      <c r="M101" s="428" t="s">
        <v>821</v>
      </c>
      <c r="N101" s="428" t="s">
        <v>821</v>
      </c>
      <c r="O101" s="428" t="s">
        <v>821</v>
      </c>
      <c r="P101" s="428" t="s">
        <v>821</v>
      </c>
      <c r="Q101" s="428" t="s">
        <v>821</v>
      </c>
      <c r="R101" s="428" t="s">
        <v>821</v>
      </c>
      <c r="S101" s="431"/>
    </row>
    <row r="102" spans="1:19">
      <c r="C102" s="428" t="s">
        <v>1054</v>
      </c>
      <c r="D102" s="428" t="s">
        <v>1055</v>
      </c>
      <c r="E102" s="428" t="s">
        <v>619</v>
      </c>
      <c r="F102" s="428" t="s">
        <v>1377</v>
      </c>
      <c r="G102" s="428" t="s">
        <v>1057</v>
      </c>
      <c r="H102" s="428" t="s">
        <v>1378</v>
      </c>
      <c r="I102" s="428" t="s">
        <v>821</v>
      </c>
      <c r="J102" s="428" t="s">
        <v>821</v>
      </c>
      <c r="K102" s="428" t="s">
        <v>821</v>
      </c>
      <c r="L102" s="428" t="s">
        <v>821</v>
      </c>
      <c r="M102" s="428" t="s">
        <v>821</v>
      </c>
      <c r="N102" s="428" t="s">
        <v>821</v>
      </c>
      <c r="O102" s="428" t="s">
        <v>821</v>
      </c>
      <c r="P102" s="428" t="s">
        <v>821</v>
      </c>
      <c r="Q102" s="428" t="s">
        <v>821</v>
      </c>
      <c r="R102" s="428" t="s">
        <v>821</v>
      </c>
      <c r="S102" s="431"/>
    </row>
    <row r="103" spans="1:19">
      <c r="C103" s="428" t="s">
        <v>1379</v>
      </c>
      <c r="D103" s="428" t="s">
        <v>1380</v>
      </c>
      <c r="E103" s="428" t="s">
        <v>623</v>
      </c>
      <c r="F103" s="428" t="s">
        <v>1061</v>
      </c>
      <c r="G103" s="428" t="s">
        <v>1381</v>
      </c>
      <c r="H103" s="428" t="s">
        <v>1381</v>
      </c>
      <c r="I103" s="428" t="s">
        <v>821</v>
      </c>
      <c r="J103" s="428" t="s">
        <v>821</v>
      </c>
      <c r="K103" s="428" t="s">
        <v>821</v>
      </c>
      <c r="L103" s="428" t="s">
        <v>821</v>
      </c>
      <c r="M103" s="428" t="s">
        <v>821</v>
      </c>
      <c r="N103" s="428" t="s">
        <v>821</v>
      </c>
      <c r="O103" s="428" t="s">
        <v>821</v>
      </c>
      <c r="P103" s="428" t="s">
        <v>821</v>
      </c>
      <c r="Q103" s="428" t="s">
        <v>821</v>
      </c>
      <c r="R103" s="428" t="s">
        <v>821</v>
      </c>
      <c r="S103" s="431"/>
    </row>
    <row r="104" spans="1:19" ht="18.600000000000001">
      <c r="G104" s="478" t="s">
        <v>948</v>
      </c>
      <c r="H104" s="479">
        <v>16.899999999999999</v>
      </c>
    </row>
    <row r="105" spans="1:19" ht="41.4">
      <c r="A105" s="441"/>
      <c r="B105" s="441">
        <v>101964</v>
      </c>
      <c r="C105" s="441" t="s">
        <v>18</v>
      </c>
      <c r="D105" s="441" t="s">
        <v>105</v>
      </c>
      <c r="E105" s="441" t="s">
        <v>27</v>
      </c>
      <c r="F105" s="441">
        <f t="shared" si="0"/>
        <v>0</v>
      </c>
      <c r="G105" s="441">
        <f t="shared" si="0"/>
        <v>0</v>
      </c>
      <c r="H105" s="441"/>
    </row>
    <row r="106" spans="1:19" ht="27.6">
      <c r="C106" s="428" t="s">
        <v>821</v>
      </c>
      <c r="D106" s="428" t="s">
        <v>821</v>
      </c>
      <c r="E106" s="428" t="s">
        <v>821</v>
      </c>
      <c r="F106" s="428" t="s">
        <v>821</v>
      </c>
      <c r="G106" s="428" t="s">
        <v>821</v>
      </c>
      <c r="H106" s="428" t="s">
        <v>821</v>
      </c>
      <c r="I106" s="428" t="s">
        <v>1382</v>
      </c>
      <c r="J106" s="428" t="s">
        <v>1383</v>
      </c>
      <c r="K106" s="428" t="s">
        <v>1384</v>
      </c>
      <c r="L106" s="428" t="s">
        <v>1385</v>
      </c>
      <c r="M106" s="428" t="s">
        <v>942</v>
      </c>
      <c r="N106" s="428" t="s">
        <v>943</v>
      </c>
      <c r="O106" s="428" t="s">
        <v>942</v>
      </c>
      <c r="P106" s="428" t="s">
        <v>943</v>
      </c>
      <c r="Q106" s="428" t="s">
        <v>942</v>
      </c>
      <c r="R106" s="428" t="s">
        <v>943</v>
      </c>
      <c r="S106" s="431">
        <v>3.0999999999999999E-3</v>
      </c>
    </row>
    <row r="107" spans="1:19" ht="41.4">
      <c r="C107" s="428" t="s">
        <v>1386</v>
      </c>
      <c r="D107" s="428" t="s">
        <v>1387</v>
      </c>
      <c r="E107" s="428" t="s">
        <v>913</v>
      </c>
      <c r="F107" s="428" t="s">
        <v>1061</v>
      </c>
      <c r="G107" s="428" t="s">
        <v>1388</v>
      </c>
      <c r="H107" s="439">
        <v>78</v>
      </c>
      <c r="I107" s="428" t="s">
        <v>821</v>
      </c>
      <c r="J107" s="428" t="s">
        <v>821</v>
      </c>
      <c r="K107" s="428" t="s">
        <v>821</v>
      </c>
      <c r="L107" s="428" t="s">
        <v>821</v>
      </c>
      <c r="M107" s="428" t="s">
        <v>821</v>
      </c>
      <c r="N107" s="428" t="s">
        <v>821</v>
      </c>
      <c r="O107" s="428" t="s">
        <v>821</v>
      </c>
      <c r="P107" s="428" t="s">
        <v>821</v>
      </c>
      <c r="Q107" s="428" t="s">
        <v>821</v>
      </c>
      <c r="R107" s="428" t="s">
        <v>821</v>
      </c>
      <c r="S107" s="431"/>
    </row>
    <row r="108" spans="1:19" ht="27.6">
      <c r="C108" s="428" t="s">
        <v>1389</v>
      </c>
      <c r="D108" s="428" t="s">
        <v>1390</v>
      </c>
      <c r="E108" s="428" t="s">
        <v>781</v>
      </c>
      <c r="F108" s="428" t="s">
        <v>1391</v>
      </c>
      <c r="G108" s="428" t="s">
        <v>1392</v>
      </c>
      <c r="H108" s="439">
        <v>31.43</v>
      </c>
      <c r="I108" s="428" t="s">
        <v>821</v>
      </c>
      <c r="J108" s="428" t="s">
        <v>821</v>
      </c>
      <c r="K108" s="428" t="s">
        <v>821</v>
      </c>
      <c r="L108" s="428" t="s">
        <v>821</v>
      </c>
      <c r="M108" s="428" t="s">
        <v>821</v>
      </c>
      <c r="N108" s="428" t="s">
        <v>821</v>
      </c>
      <c r="O108" s="428" t="s">
        <v>821</v>
      </c>
      <c r="P108" s="428" t="s">
        <v>821</v>
      </c>
      <c r="Q108" s="428" t="s">
        <v>821</v>
      </c>
      <c r="R108" s="428" t="s">
        <v>821</v>
      </c>
      <c r="S108" s="431"/>
    </row>
    <row r="109" spans="1:19">
      <c r="C109" s="428" t="s">
        <v>1091</v>
      </c>
      <c r="D109" s="428" t="s">
        <v>1092</v>
      </c>
      <c r="E109" s="428" t="s">
        <v>623</v>
      </c>
      <c r="F109" s="428" t="s">
        <v>1393</v>
      </c>
      <c r="G109" s="428" t="s">
        <v>1094</v>
      </c>
      <c r="H109" s="439">
        <v>1.3</v>
      </c>
      <c r="I109" s="428" t="s">
        <v>821</v>
      </c>
      <c r="J109" s="428" t="s">
        <v>821</v>
      </c>
      <c r="K109" s="428" t="s">
        <v>821</v>
      </c>
      <c r="L109" s="428" t="s">
        <v>821</v>
      </c>
      <c r="M109" s="428" t="s">
        <v>821</v>
      </c>
      <c r="N109" s="428" t="s">
        <v>821</v>
      </c>
      <c r="O109" s="428" t="s">
        <v>821</v>
      </c>
      <c r="P109" s="428" t="s">
        <v>821</v>
      </c>
      <c r="Q109" s="428" t="s">
        <v>821</v>
      </c>
      <c r="R109" s="428" t="s">
        <v>821</v>
      </c>
      <c r="S109" s="431"/>
    </row>
    <row r="110" spans="1:19">
      <c r="C110" s="428" t="s">
        <v>1100</v>
      </c>
      <c r="D110" s="428" t="s">
        <v>618</v>
      </c>
      <c r="E110" s="428" t="s">
        <v>619</v>
      </c>
      <c r="F110" s="428" t="s">
        <v>1395</v>
      </c>
      <c r="G110" s="428" t="s">
        <v>1102</v>
      </c>
      <c r="H110" s="439">
        <v>9.8800000000000008</v>
      </c>
      <c r="I110" s="428" t="s">
        <v>821</v>
      </c>
      <c r="J110" s="428" t="s">
        <v>821</v>
      </c>
      <c r="K110" s="428" t="s">
        <v>821</v>
      </c>
      <c r="L110" s="428" t="s">
        <v>821</v>
      </c>
      <c r="M110" s="428" t="s">
        <v>821</v>
      </c>
      <c r="N110" s="428" t="s">
        <v>821</v>
      </c>
      <c r="O110" s="428" t="s">
        <v>821</v>
      </c>
      <c r="P110" s="428" t="s">
        <v>821</v>
      </c>
      <c r="Q110" s="428" t="s">
        <v>821</v>
      </c>
      <c r="R110" s="428" t="s">
        <v>821</v>
      </c>
      <c r="S110" s="431"/>
    </row>
    <row r="111" spans="1:19">
      <c r="C111" s="428" t="s">
        <v>740</v>
      </c>
      <c r="D111" s="428" t="s">
        <v>620</v>
      </c>
      <c r="E111" s="428" t="s">
        <v>619</v>
      </c>
      <c r="F111" s="428" t="s">
        <v>1396</v>
      </c>
      <c r="G111" s="428" t="s">
        <v>915</v>
      </c>
      <c r="H111" s="439">
        <v>5.67</v>
      </c>
      <c r="I111" s="428" t="s">
        <v>821</v>
      </c>
      <c r="J111" s="428" t="s">
        <v>821</v>
      </c>
      <c r="K111" s="428" t="s">
        <v>821</v>
      </c>
      <c r="L111" s="428" t="s">
        <v>821</v>
      </c>
      <c r="M111" s="428" t="s">
        <v>821</v>
      </c>
      <c r="N111" s="428" t="s">
        <v>821</v>
      </c>
      <c r="O111" s="428" t="s">
        <v>821</v>
      </c>
      <c r="P111" s="428" t="s">
        <v>821</v>
      </c>
      <c r="Q111" s="428" t="s">
        <v>821</v>
      </c>
      <c r="R111" s="428" t="s">
        <v>821</v>
      </c>
      <c r="S111" s="431"/>
    </row>
    <row r="112" spans="1:19" ht="27.6">
      <c r="C112" s="428" t="s">
        <v>1397</v>
      </c>
      <c r="D112" s="428" t="s">
        <v>1398</v>
      </c>
      <c r="E112" s="428" t="s">
        <v>781</v>
      </c>
      <c r="F112" s="428" t="s">
        <v>1167</v>
      </c>
      <c r="G112" s="428" t="s">
        <v>1399</v>
      </c>
      <c r="H112" s="439">
        <v>17.95</v>
      </c>
      <c r="I112" s="428" t="s">
        <v>821</v>
      </c>
      <c r="J112" s="428" t="s">
        <v>821</v>
      </c>
      <c r="K112" s="428" t="s">
        <v>821</v>
      </c>
      <c r="L112" s="428" t="s">
        <v>821</v>
      </c>
      <c r="M112" s="428" t="s">
        <v>821</v>
      </c>
      <c r="N112" s="428" t="s">
        <v>821</v>
      </c>
      <c r="O112" s="428" t="s">
        <v>821</v>
      </c>
      <c r="P112" s="428" t="s">
        <v>821</v>
      </c>
      <c r="Q112" s="428" t="s">
        <v>821</v>
      </c>
      <c r="R112" s="428" t="s">
        <v>821</v>
      </c>
      <c r="S112" s="431"/>
    </row>
    <row r="113" spans="1:19" ht="27.6">
      <c r="C113" s="428" t="s">
        <v>1400</v>
      </c>
      <c r="D113" s="428" t="s">
        <v>1401</v>
      </c>
      <c r="E113" s="428" t="s">
        <v>623</v>
      </c>
      <c r="F113" s="428" t="s">
        <v>1402</v>
      </c>
      <c r="G113" s="428" t="s">
        <v>1403</v>
      </c>
      <c r="H113" s="439">
        <v>18.39</v>
      </c>
      <c r="I113" s="428" t="s">
        <v>821</v>
      </c>
      <c r="J113" s="428" t="s">
        <v>821</v>
      </c>
      <c r="K113" s="428" t="s">
        <v>821</v>
      </c>
      <c r="L113" s="428" t="s">
        <v>821</v>
      </c>
      <c r="M113" s="428" t="s">
        <v>821</v>
      </c>
      <c r="N113" s="428" t="s">
        <v>821</v>
      </c>
      <c r="O113" s="428" t="s">
        <v>821</v>
      </c>
      <c r="P113" s="428" t="s">
        <v>821</v>
      </c>
      <c r="Q113" s="428" t="s">
        <v>821</v>
      </c>
      <c r="R113" s="428" t="s">
        <v>821</v>
      </c>
      <c r="S113" s="431"/>
    </row>
    <row r="114" spans="1:19" ht="41.4">
      <c r="C114" s="428" t="s">
        <v>1404</v>
      </c>
      <c r="D114" s="428" t="s">
        <v>1405</v>
      </c>
      <c r="E114" s="428" t="s">
        <v>1017</v>
      </c>
      <c r="F114" s="428" t="s">
        <v>1406</v>
      </c>
      <c r="G114" s="428" t="s">
        <v>1407</v>
      </c>
      <c r="H114" s="439">
        <v>34.159999999999997</v>
      </c>
      <c r="I114" s="428" t="s">
        <v>821</v>
      </c>
      <c r="J114" s="428"/>
      <c r="K114" s="428" t="s">
        <v>821</v>
      </c>
      <c r="L114" s="428" t="s">
        <v>821</v>
      </c>
      <c r="M114" s="428" t="s">
        <v>821</v>
      </c>
      <c r="N114" s="428" t="s">
        <v>821</v>
      </c>
      <c r="O114" s="428" t="s">
        <v>821</v>
      </c>
      <c r="P114" s="428" t="s">
        <v>821</v>
      </c>
      <c r="Q114" s="428" t="s">
        <v>821</v>
      </c>
      <c r="R114" s="428" t="s">
        <v>821</v>
      </c>
      <c r="S114" s="431"/>
    </row>
    <row r="115" spans="1:19" ht="18.600000000000001">
      <c r="G115" s="478" t="s">
        <v>948</v>
      </c>
      <c r="H115" s="479">
        <v>188.61</v>
      </c>
    </row>
    <row r="119" spans="1:19" ht="55.2">
      <c r="A119" s="441"/>
      <c r="B119" s="441">
        <v>103328</v>
      </c>
      <c r="C119" s="441" t="s">
        <v>18</v>
      </c>
      <c r="D119" s="441" t="s">
        <v>109</v>
      </c>
      <c r="E119" s="441" t="s">
        <v>27</v>
      </c>
      <c r="F119" s="441">
        <v>64.86</v>
      </c>
      <c r="G119" s="441">
        <v>83.87</v>
      </c>
      <c r="H119" s="441"/>
    </row>
    <row r="120" spans="1:19">
      <c r="C120" s="401" t="s">
        <v>821</v>
      </c>
      <c r="D120" s="401" t="s">
        <v>821</v>
      </c>
      <c r="E120" s="401" t="s">
        <v>821</v>
      </c>
      <c r="F120" s="401" t="s">
        <v>821</v>
      </c>
      <c r="G120" s="404" t="s">
        <v>821</v>
      </c>
      <c r="H120" s="404" t="s">
        <v>821</v>
      </c>
      <c r="I120" s="404" t="s">
        <v>1408</v>
      </c>
      <c r="J120" s="404" t="s">
        <v>1409</v>
      </c>
      <c r="K120" s="404" t="s">
        <v>1410</v>
      </c>
      <c r="L120" s="404" t="s">
        <v>1411</v>
      </c>
      <c r="M120" s="404" t="s">
        <v>1238</v>
      </c>
      <c r="N120" s="404" t="s">
        <v>1412</v>
      </c>
      <c r="O120" s="404" t="s">
        <v>942</v>
      </c>
      <c r="P120" s="404" t="s">
        <v>943</v>
      </c>
      <c r="Q120" s="404" t="s">
        <v>1238</v>
      </c>
      <c r="R120" s="404" t="s">
        <v>1412</v>
      </c>
      <c r="S120" s="405">
        <v>2.4299999999999999E-3</v>
      </c>
    </row>
    <row r="121" spans="1:19">
      <c r="C121" s="401" t="s">
        <v>1413</v>
      </c>
      <c r="D121" s="401" t="s">
        <v>1414</v>
      </c>
      <c r="E121" s="401" t="s">
        <v>775</v>
      </c>
      <c r="F121" s="401" t="s">
        <v>1415</v>
      </c>
      <c r="G121" s="404" t="s">
        <v>1416</v>
      </c>
      <c r="H121" s="404" t="s">
        <v>1417</v>
      </c>
      <c r="I121" s="404" t="s">
        <v>821</v>
      </c>
      <c r="J121" s="404" t="s">
        <v>821</v>
      </c>
      <c r="K121" s="404" t="s">
        <v>821</v>
      </c>
      <c r="L121" s="404" t="s">
        <v>821</v>
      </c>
      <c r="M121" s="404" t="s">
        <v>821</v>
      </c>
      <c r="N121" s="404" t="s">
        <v>821</v>
      </c>
      <c r="O121" s="404" t="s">
        <v>821</v>
      </c>
      <c r="P121" s="404" t="s">
        <v>821</v>
      </c>
      <c r="Q121" s="404" t="s">
        <v>821</v>
      </c>
      <c r="R121" s="404" t="s">
        <v>821</v>
      </c>
      <c r="S121" s="405"/>
    </row>
    <row r="122" spans="1:19">
      <c r="C122" s="401" t="s">
        <v>1418</v>
      </c>
      <c r="D122" s="401" t="s">
        <v>1419</v>
      </c>
      <c r="E122" s="401" t="s">
        <v>781</v>
      </c>
      <c r="F122" s="401" t="s">
        <v>1420</v>
      </c>
      <c r="G122" s="404" t="s">
        <v>1421</v>
      </c>
      <c r="H122" s="404" t="s">
        <v>1422</v>
      </c>
      <c r="I122" s="404" t="s">
        <v>821</v>
      </c>
      <c r="J122" s="404" t="s">
        <v>821</v>
      </c>
      <c r="K122" s="404" t="s">
        <v>821</v>
      </c>
      <c r="L122" s="404" t="s">
        <v>821</v>
      </c>
      <c r="M122" s="404" t="s">
        <v>821</v>
      </c>
      <c r="N122" s="404" t="s">
        <v>821</v>
      </c>
      <c r="O122" s="404" t="s">
        <v>821</v>
      </c>
      <c r="P122" s="404" t="s">
        <v>821</v>
      </c>
      <c r="Q122" s="404" t="s">
        <v>821</v>
      </c>
      <c r="R122" s="404" t="s">
        <v>821</v>
      </c>
      <c r="S122" s="405"/>
    </row>
    <row r="123" spans="1:19">
      <c r="C123" s="401" t="s">
        <v>1423</v>
      </c>
      <c r="D123" s="401" t="s">
        <v>1424</v>
      </c>
      <c r="E123" s="401" t="s">
        <v>1305</v>
      </c>
      <c r="F123" s="401" t="s">
        <v>1425</v>
      </c>
      <c r="G123" s="404" t="s">
        <v>1426</v>
      </c>
      <c r="H123" s="404" t="s">
        <v>1258</v>
      </c>
      <c r="I123" s="404" t="s">
        <v>821</v>
      </c>
      <c r="J123" s="404" t="s">
        <v>821</v>
      </c>
      <c r="K123" s="404" t="s">
        <v>821</v>
      </c>
      <c r="L123" s="404" t="s">
        <v>821</v>
      </c>
      <c r="M123" s="404" t="s">
        <v>821</v>
      </c>
      <c r="N123" s="404" t="s">
        <v>821</v>
      </c>
      <c r="O123" s="404" t="s">
        <v>821</v>
      </c>
      <c r="P123" s="404" t="s">
        <v>821</v>
      </c>
      <c r="Q123" s="404" t="s">
        <v>821</v>
      </c>
      <c r="R123" s="404" t="s">
        <v>821</v>
      </c>
      <c r="S123" s="405"/>
    </row>
    <row r="124" spans="1:19">
      <c r="C124" s="401" t="s">
        <v>1034</v>
      </c>
      <c r="D124" s="401" t="s">
        <v>1035</v>
      </c>
      <c r="E124" s="401" t="s">
        <v>1017</v>
      </c>
      <c r="F124" s="401" t="s">
        <v>1427</v>
      </c>
      <c r="G124" s="404" t="s">
        <v>1037</v>
      </c>
      <c r="H124" s="404" t="s">
        <v>1428</v>
      </c>
      <c r="I124" s="404" t="s">
        <v>821</v>
      </c>
      <c r="J124" s="404" t="s">
        <v>821</v>
      </c>
      <c r="K124" s="404" t="s">
        <v>821</v>
      </c>
      <c r="L124" s="404" t="s">
        <v>821</v>
      </c>
      <c r="M124" s="404" t="s">
        <v>821</v>
      </c>
      <c r="N124" s="404" t="s">
        <v>821</v>
      </c>
      <c r="O124" s="404" t="s">
        <v>821</v>
      </c>
      <c r="P124" s="404" t="s">
        <v>821</v>
      </c>
      <c r="Q124" s="404" t="s">
        <v>821</v>
      </c>
      <c r="R124" s="404" t="s">
        <v>821</v>
      </c>
      <c r="S124" s="405"/>
    </row>
    <row r="125" spans="1:19">
      <c r="C125" s="401" t="s">
        <v>663</v>
      </c>
      <c r="D125" s="401" t="s">
        <v>636</v>
      </c>
      <c r="E125" s="401" t="s">
        <v>619</v>
      </c>
      <c r="F125" s="401" t="s">
        <v>1429</v>
      </c>
      <c r="G125" s="404" t="s">
        <v>970</v>
      </c>
      <c r="H125" s="404" t="s">
        <v>1430</v>
      </c>
      <c r="I125" s="404" t="s">
        <v>821</v>
      </c>
      <c r="J125" s="404" t="s">
        <v>821</v>
      </c>
      <c r="K125" s="404" t="s">
        <v>821</v>
      </c>
      <c r="L125" s="404" t="s">
        <v>821</v>
      </c>
      <c r="M125" s="404" t="s">
        <v>821</v>
      </c>
      <c r="N125" s="404" t="s">
        <v>821</v>
      </c>
      <c r="O125" s="404" t="s">
        <v>821</v>
      </c>
      <c r="P125" s="404" t="s">
        <v>821</v>
      </c>
      <c r="Q125" s="404" t="s">
        <v>821</v>
      </c>
      <c r="R125" s="404" t="s">
        <v>821</v>
      </c>
      <c r="S125" s="405"/>
    </row>
    <row r="126" spans="1:19">
      <c r="C126" s="401" t="s">
        <v>740</v>
      </c>
      <c r="D126" s="401" t="s">
        <v>620</v>
      </c>
      <c r="E126" s="401" t="s">
        <v>619</v>
      </c>
      <c r="F126" s="401" t="s">
        <v>1431</v>
      </c>
      <c r="G126" s="404" t="s">
        <v>915</v>
      </c>
      <c r="H126" s="404" t="s">
        <v>1432</v>
      </c>
      <c r="I126" s="404" t="s">
        <v>821</v>
      </c>
      <c r="J126" s="404" t="s">
        <v>821</v>
      </c>
      <c r="K126" s="404" t="s">
        <v>821</v>
      </c>
      <c r="L126" s="404" t="s">
        <v>821</v>
      </c>
      <c r="M126" s="404" t="s">
        <v>821</v>
      </c>
      <c r="N126" s="404" t="s">
        <v>821</v>
      </c>
      <c r="O126" s="404" t="s">
        <v>821</v>
      </c>
      <c r="P126" s="404" t="s">
        <v>821</v>
      </c>
      <c r="Q126" s="404" t="s">
        <v>821</v>
      </c>
      <c r="R126" s="404" t="s">
        <v>821</v>
      </c>
      <c r="S126" s="405"/>
    </row>
    <row r="127" spans="1:19" ht="18.600000000000001">
      <c r="G127" s="478" t="s">
        <v>948</v>
      </c>
      <c r="H127" s="479">
        <v>83.87</v>
      </c>
    </row>
    <row r="128" spans="1:19" ht="27.6">
      <c r="A128" s="441"/>
      <c r="B128" s="441">
        <v>93182</v>
      </c>
      <c r="C128" s="441" t="s">
        <v>18</v>
      </c>
      <c r="D128" s="441" t="s">
        <v>111</v>
      </c>
      <c r="E128" s="441" t="s">
        <v>112</v>
      </c>
      <c r="F128" s="441">
        <v>36.4</v>
      </c>
      <c r="G128" s="441">
        <v>48.01</v>
      </c>
      <c r="H128" s="441"/>
    </row>
    <row r="129" spans="1:19" ht="27.6">
      <c r="C129" s="428" t="s">
        <v>821</v>
      </c>
      <c r="D129" s="428" t="s">
        <v>821</v>
      </c>
      <c r="E129" s="428" t="s">
        <v>821</v>
      </c>
      <c r="F129" s="428" t="s">
        <v>821</v>
      </c>
      <c r="G129" s="428" t="s">
        <v>821</v>
      </c>
      <c r="H129" s="428" t="s">
        <v>821</v>
      </c>
      <c r="I129" s="428" t="s">
        <v>1433</v>
      </c>
      <c r="J129" s="428" t="s">
        <v>1434</v>
      </c>
      <c r="K129" s="428" t="s">
        <v>1435</v>
      </c>
      <c r="L129" s="428" t="s">
        <v>1436</v>
      </c>
      <c r="M129" s="428" t="s">
        <v>1437</v>
      </c>
      <c r="N129" s="428" t="s">
        <v>1438</v>
      </c>
      <c r="O129" s="428" t="s">
        <v>942</v>
      </c>
      <c r="P129" s="428" t="s">
        <v>943</v>
      </c>
      <c r="Q129" s="428" t="s">
        <v>1437</v>
      </c>
      <c r="R129" s="428" t="s">
        <v>1438</v>
      </c>
      <c r="S129" s="431">
        <v>2.7470000000000001E-2</v>
      </c>
    </row>
    <row r="130" spans="1:19" ht="27.6">
      <c r="C130" s="428" t="s">
        <v>1069</v>
      </c>
      <c r="D130" s="428" t="s">
        <v>1070</v>
      </c>
      <c r="E130" s="428" t="s">
        <v>1071</v>
      </c>
      <c r="F130" s="428" t="s">
        <v>1439</v>
      </c>
      <c r="G130" s="428" t="s">
        <v>1073</v>
      </c>
      <c r="H130" s="428" t="s">
        <v>1437</v>
      </c>
      <c r="I130" s="428" t="s">
        <v>821</v>
      </c>
      <c r="J130" s="428" t="s">
        <v>821</v>
      </c>
      <c r="K130" s="428" t="s">
        <v>821</v>
      </c>
      <c r="L130" s="428" t="s">
        <v>821</v>
      </c>
      <c r="M130" s="428" t="s">
        <v>821</v>
      </c>
      <c r="N130" s="428" t="s">
        <v>821</v>
      </c>
      <c r="O130" s="428" t="s">
        <v>821</v>
      </c>
      <c r="P130" s="428" t="s">
        <v>821</v>
      </c>
      <c r="Q130" s="428" t="s">
        <v>821</v>
      </c>
      <c r="R130" s="428" t="s">
        <v>821</v>
      </c>
      <c r="S130" s="431"/>
    </row>
    <row r="131" spans="1:19" ht="27.6">
      <c r="C131" s="428" t="s">
        <v>1040</v>
      </c>
      <c r="D131" s="428" t="s">
        <v>1041</v>
      </c>
      <c r="E131" s="428" t="s">
        <v>775</v>
      </c>
      <c r="F131" s="428" t="s">
        <v>1440</v>
      </c>
      <c r="G131" s="428" t="s">
        <v>1043</v>
      </c>
      <c r="H131" s="428" t="s">
        <v>1441</v>
      </c>
      <c r="I131" s="428" t="s">
        <v>821</v>
      </c>
      <c r="J131" s="428" t="s">
        <v>821</v>
      </c>
      <c r="K131" s="428" t="s">
        <v>821</v>
      </c>
      <c r="L131" s="428" t="s">
        <v>821</v>
      </c>
      <c r="M131" s="428" t="s">
        <v>821</v>
      </c>
      <c r="N131" s="428" t="s">
        <v>821</v>
      </c>
      <c r="O131" s="428" t="s">
        <v>821</v>
      </c>
      <c r="P131" s="428" t="s">
        <v>821</v>
      </c>
      <c r="Q131" s="428" t="s">
        <v>821</v>
      </c>
      <c r="R131" s="428" t="s">
        <v>821</v>
      </c>
      <c r="S131" s="431"/>
    </row>
    <row r="132" spans="1:19" ht="55.2">
      <c r="C132" s="428" t="s">
        <v>1442</v>
      </c>
      <c r="D132" s="428" t="s">
        <v>1443</v>
      </c>
      <c r="E132" s="428" t="s">
        <v>1017</v>
      </c>
      <c r="F132" s="428" t="s">
        <v>1444</v>
      </c>
      <c r="G132" s="428" t="s">
        <v>1445</v>
      </c>
      <c r="H132" s="428" t="s">
        <v>941</v>
      </c>
      <c r="I132" s="428" t="s">
        <v>821</v>
      </c>
      <c r="J132" s="428" t="s">
        <v>821</v>
      </c>
      <c r="K132" s="428" t="s">
        <v>821</v>
      </c>
      <c r="L132" s="428" t="s">
        <v>821</v>
      </c>
      <c r="M132" s="428" t="s">
        <v>821</v>
      </c>
      <c r="N132" s="428" t="s">
        <v>821</v>
      </c>
      <c r="O132" s="428" t="s">
        <v>821</v>
      </c>
      <c r="P132" s="428" t="s">
        <v>821</v>
      </c>
      <c r="Q132" s="428" t="s">
        <v>821</v>
      </c>
      <c r="R132" s="428" t="s">
        <v>821</v>
      </c>
      <c r="S132" s="431"/>
    </row>
    <row r="133" spans="1:19">
      <c r="C133" s="428" t="s">
        <v>663</v>
      </c>
      <c r="D133" s="428" t="s">
        <v>636</v>
      </c>
      <c r="E133" s="428" t="s">
        <v>619</v>
      </c>
      <c r="F133" s="428" t="s">
        <v>1446</v>
      </c>
      <c r="G133" s="428" t="s">
        <v>970</v>
      </c>
      <c r="H133" s="428" t="s">
        <v>1447</v>
      </c>
      <c r="I133" s="428" t="s">
        <v>821</v>
      </c>
      <c r="J133" s="428" t="s">
        <v>821</v>
      </c>
      <c r="K133" s="428" t="s">
        <v>821</v>
      </c>
      <c r="L133" s="428" t="s">
        <v>821</v>
      </c>
      <c r="M133" s="428" t="s">
        <v>821</v>
      </c>
      <c r="N133" s="428" t="s">
        <v>821</v>
      </c>
      <c r="O133" s="428" t="s">
        <v>821</v>
      </c>
      <c r="P133" s="428" t="s">
        <v>821</v>
      </c>
      <c r="Q133" s="428" t="s">
        <v>821</v>
      </c>
      <c r="R133" s="428" t="s">
        <v>821</v>
      </c>
      <c r="S133" s="431"/>
    </row>
    <row r="134" spans="1:19">
      <c r="C134" s="428" t="s">
        <v>740</v>
      </c>
      <c r="D134" s="428" t="s">
        <v>620</v>
      </c>
      <c r="E134" s="428" t="s">
        <v>619</v>
      </c>
      <c r="F134" s="428" t="s">
        <v>1448</v>
      </c>
      <c r="G134" s="428" t="s">
        <v>915</v>
      </c>
      <c r="H134" s="428" t="s">
        <v>1449</v>
      </c>
      <c r="I134" s="428" t="s">
        <v>821</v>
      </c>
      <c r="J134" s="428" t="s">
        <v>821</v>
      </c>
      <c r="K134" s="428" t="s">
        <v>821</v>
      </c>
      <c r="L134" s="428" t="s">
        <v>821</v>
      </c>
      <c r="M134" s="428" t="s">
        <v>821</v>
      </c>
      <c r="N134" s="428" t="s">
        <v>821</v>
      </c>
      <c r="O134" s="428" t="s">
        <v>821</v>
      </c>
      <c r="P134" s="428" t="s">
        <v>821</v>
      </c>
      <c r="Q134" s="428" t="s">
        <v>821</v>
      </c>
      <c r="R134" s="428" t="s">
        <v>821</v>
      </c>
      <c r="S134" s="431"/>
    </row>
    <row r="135" spans="1:19" ht="27.6">
      <c r="C135" s="428" t="s">
        <v>1450</v>
      </c>
      <c r="D135" s="428" t="s">
        <v>1451</v>
      </c>
      <c r="E135" s="428" t="s">
        <v>913</v>
      </c>
      <c r="F135" s="428" t="s">
        <v>1452</v>
      </c>
      <c r="G135" s="428" t="s">
        <v>1453</v>
      </c>
      <c r="H135" s="428" t="s">
        <v>1454</v>
      </c>
      <c r="I135" s="428" t="s">
        <v>821</v>
      </c>
      <c r="J135" s="428" t="s">
        <v>821</v>
      </c>
      <c r="K135" s="428" t="s">
        <v>821</v>
      </c>
      <c r="L135" s="428" t="s">
        <v>821</v>
      </c>
      <c r="M135" s="428" t="s">
        <v>821</v>
      </c>
      <c r="N135" s="428" t="s">
        <v>821</v>
      </c>
      <c r="O135" s="428" t="s">
        <v>821</v>
      </c>
      <c r="P135" s="428" t="s">
        <v>821</v>
      </c>
      <c r="Q135" s="428" t="s">
        <v>821</v>
      </c>
      <c r="R135" s="428" t="s">
        <v>821</v>
      </c>
      <c r="S135" s="431"/>
    </row>
    <row r="136" spans="1:19">
      <c r="C136" s="428" t="s">
        <v>1170</v>
      </c>
      <c r="D136" s="428" t="s">
        <v>1171</v>
      </c>
      <c r="E136" s="428" t="s">
        <v>623</v>
      </c>
      <c r="F136" s="428" t="s">
        <v>1455</v>
      </c>
      <c r="G136" s="428" t="s">
        <v>1172</v>
      </c>
      <c r="H136" s="428" t="s">
        <v>1456</v>
      </c>
      <c r="I136" s="428" t="s">
        <v>821</v>
      </c>
      <c r="J136" s="428" t="s">
        <v>821</v>
      </c>
      <c r="K136" s="428" t="s">
        <v>821</v>
      </c>
      <c r="L136" s="428" t="s">
        <v>821</v>
      </c>
      <c r="M136" s="428" t="s">
        <v>821</v>
      </c>
      <c r="N136" s="428" t="s">
        <v>821</v>
      </c>
      <c r="O136" s="428" t="s">
        <v>821</v>
      </c>
      <c r="P136" s="428" t="s">
        <v>821</v>
      </c>
      <c r="Q136" s="428" t="s">
        <v>821</v>
      </c>
      <c r="R136" s="428" t="s">
        <v>821</v>
      </c>
      <c r="S136" s="431"/>
    </row>
    <row r="137" spans="1:19" ht="41.4">
      <c r="C137" s="428" t="s">
        <v>1457</v>
      </c>
      <c r="D137" s="428" t="s">
        <v>1458</v>
      </c>
      <c r="E137" s="428" t="s">
        <v>1017</v>
      </c>
      <c r="F137" s="428" t="s">
        <v>1459</v>
      </c>
      <c r="G137" s="428" t="s">
        <v>1460</v>
      </c>
      <c r="H137" s="428" t="s">
        <v>1461</v>
      </c>
      <c r="I137" s="428" t="s">
        <v>821</v>
      </c>
      <c r="J137" s="428" t="s">
        <v>821</v>
      </c>
      <c r="K137" s="428" t="s">
        <v>821</v>
      </c>
      <c r="L137" s="428" t="s">
        <v>821</v>
      </c>
      <c r="M137" s="428" t="s">
        <v>821</v>
      </c>
      <c r="N137" s="428" t="s">
        <v>821</v>
      </c>
      <c r="O137" s="428" t="s">
        <v>821</v>
      </c>
      <c r="P137" s="428" t="s">
        <v>821</v>
      </c>
      <c r="Q137" s="428" t="s">
        <v>821</v>
      </c>
      <c r="R137" s="428" t="s">
        <v>821</v>
      </c>
      <c r="S137" s="431"/>
    </row>
    <row r="138" spans="1:19" ht="18.600000000000001">
      <c r="G138" s="478" t="s">
        <v>948</v>
      </c>
      <c r="H138" s="479">
        <v>48.01</v>
      </c>
    </row>
    <row r="139" spans="1:19" ht="27.6">
      <c r="A139" s="441"/>
      <c r="B139" s="441">
        <v>93182</v>
      </c>
      <c r="C139" s="441" t="s">
        <v>18</v>
      </c>
      <c r="D139" s="441" t="s">
        <v>114</v>
      </c>
      <c r="E139" s="441" t="s">
        <v>112</v>
      </c>
      <c r="F139" s="441">
        <v>30.399999999999995</v>
      </c>
      <c r="G139" s="441">
        <v>48.01</v>
      </c>
      <c r="H139" s="441"/>
    </row>
    <row r="140" spans="1:19" ht="27.6">
      <c r="C140" s="428" t="s">
        <v>821</v>
      </c>
      <c r="D140" s="428" t="s">
        <v>821</v>
      </c>
      <c r="E140" s="428" t="s">
        <v>821</v>
      </c>
      <c r="F140" s="428" t="s">
        <v>821</v>
      </c>
      <c r="G140" s="428" t="s">
        <v>821</v>
      </c>
      <c r="H140" s="428" t="s">
        <v>821</v>
      </c>
      <c r="I140" s="428" t="s">
        <v>1433</v>
      </c>
      <c r="J140" s="428" t="s">
        <v>1434</v>
      </c>
      <c r="K140" s="428" t="s">
        <v>1435</v>
      </c>
      <c r="L140" s="428" t="s">
        <v>1436</v>
      </c>
      <c r="M140" s="428" t="s">
        <v>1437</v>
      </c>
      <c r="N140" s="428" t="s">
        <v>1438</v>
      </c>
      <c r="O140" s="428" t="s">
        <v>942</v>
      </c>
      <c r="P140" s="428" t="s">
        <v>943</v>
      </c>
      <c r="Q140" s="428" t="s">
        <v>1437</v>
      </c>
      <c r="R140" s="428" t="s">
        <v>1438</v>
      </c>
      <c r="S140" s="431">
        <v>2.7470000000000001E-2</v>
      </c>
    </row>
    <row r="141" spans="1:19" ht="27.6">
      <c r="C141" s="428" t="s">
        <v>1069</v>
      </c>
      <c r="D141" s="428" t="s">
        <v>1070</v>
      </c>
      <c r="E141" s="428" t="s">
        <v>1071</v>
      </c>
      <c r="F141" s="428" t="s">
        <v>1439</v>
      </c>
      <c r="G141" s="428" t="s">
        <v>1073</v>
      </c>
      <c r="H141" s="428" t="s">
        <v>1437</v>
      </c>
      <c r="I141" s="428" t="s">
        <v>821</v>
      </c>
      <c r="J141" s="428" t="s">
        <v>821</v>
      </c>
      <c r="K141" s="428" t="s">
        <v>821</v>
      </c>
      <c r="L141" s="428" t="s">
        <v>821</v>
      </c>
      <c r="M141" s="428" t="s">
        <v>821</v>
      </c>
      <c r="N141" s="428" t="s">
        <v>821</v>
      </c>
      <c r="O141" s="428" t="s">
        <v>821</v>
      </c>
      <c r="P141" s="428" t="s">
        <v>821</v>
      </c>
      <c r="Q141" s="428" t="s">
        <v>821</v>
      </c>
      <c r="R141" s="428" t="s">
        <v>821</v>
      </c>
      <c r="S141" s="431"/>
    </row>
    <row r="142" spans="1:19" ht="27.6">
      <c r="C142" s="428" t="s">
        <v>1040</v>
      </c>
      <c r="D142" s="428" t="s">
        <v>1041</v>
      </c>
      <c r="E142" s="428" t="s">
        <v>775</v>
      </c>
      <c r="F142" s="428" t="s">
        <v>1440</v>
      </c>
      <c r="G142" s="428" t="s">
        <v>1043</v>
      </c>
      <c r="H142" s="428" t="s">
        <v>1441</v>
      </c>
      <c r="I142" s="428" t="s">
        <v>821</v>
      </c>
      <c r="J142" s="428" t="s">
        <v>821</v>
      </c>
      <c r="K142" s="428" t="s">
        <v>821</v>
      </c>
      <c r="L142" s="428" t="s">
        <v>821</v>
      </c>
      <c r="M142" s="428" t="s">
        <v>821</v>
      </c>
      <c r="N142" s="428" t="s">
        <v>821</v>
      </c>
      <c r="O142" s="428" t="s">
        <v>821</v>
      </c>
      <c r="P142" s="428" t="s">
        <v>821</v>
      </c>
      <c r="Q142" s="428" t="s">
        <v>821</v>
      </c>
      <c r="R142" s="428" t="s">
        <v>821</v>
      </c>
      <c r="S142" s="431"/>
    </row>
    <row r="143" spans="1:19" ht="55.2">
      <c r="C143" s="428" t="s">
        <v>1442</v>
      </c>
      <c r="D143" s="428" t="s">
        <v>1443</v>
      </c>
      <c r="E143" s="428" t="s">
        <v>1017</v>
      </c>
      <c r="F143" s="428" t="s">
        <v>1444</v>
      </c>
      <c r="G143" s="428" t="s">
        <v>1445</v>
      </c>
      <c r="H143" s="428" t="s">
        <v>941</v>
      </c>
      <c r="I143" s="428" t="s">
        <v>821</v>
      </c>
      <c r="J143" s="428" t="s">
        <v>821</v>
      </c>
      <c r="K143" s="428" t="s">
        <v>821</v>
      </c>
      <c r="L143" s="428" t="s">
        <v>821</v>
      </c>
      <c r="M143" s="428" t="s">
        <v>821</v>
      </c>
      <c r="N143" s="428" t="s">
        <v>821</v>
      </c>
      <c r="O143" s="428" t="s">
        <v>821</v>
      </c>
      <c r="P143" s="428" t="s">
        <v>821</v>
      </c>
      <c r="Q143" s="428" t="s">
        <v>821</v>
      </c>
      <c r="R143" s="428" t="s">
        <v>821</v>
      </c>
      <c r="S143" s="431"/>
    </row>
    <row r="144" spans="1:19">
      <c r="C144" s="428" t="s">
        <v>663</v>
      </c>
      <c r="D144" s="428" t="s">
        <v>636</v>
      </c>
      <c r="E144" s="428" t="s">
        <v>619</v>
      </c>
      <c r="F144" s="428" t="s">
        <v>1446</v>
      </c>
      <c r="G144" s="428" t="s">
        <v>970</v>
      </c>
      <c r="H144" s="428" t="s">
        <v>1447</v>
      </c>
      <c r="I144" s="428" t="s">
        <v>821</v>
      </c>
      <c r="J144" s="428" t="s">
        <v>821</v>
      </c>
      <c r="K144" s="428" t="s">
        <v>821</v>
      </c>
      <c r="L144" s="428" t="s">
        <v>821</v>
      </c>
      <c r="M144" s="428" t="s">
        <v>821</v>
      </c>
      <c r="N144" s="428" t="s">
        <v>821</v>
      </c>
      <c r="O144" s="428" t="s">
        <v>821</v>
      </c>
      <c r="P144" s="428" t="s">
        <v>821</v>
      </c>
      <c r="Q144" s="428" t="s">
        <v>821</v>
      </c>
      <c r="R144" s="428" t="s">
        <v>821</v>
      </c>
      <c r="S144" s="431"/>
    </row>
    <row r="145" spans="3:19">
      <c r="C145" s="428" t="s">
        <v>740</v>
      </c>
      <c r="D145" s="428" t="s">
        <v>620</v>
      </c>
      <c r="E145" s="428" t="s">
        <v>619</v>
      </c>
      <c r="F145" s="428" t="s">
        <v>1448</v>
      </c>
      <c r="G145" s="428" t="s">
        <v>915</v>
      </c>
      <c r="H145" s="428" t="s">
        <v>1449</v>
      </c>
      <c r="I145" s="428" t="s">
        <v>821</v>
      </c>
      <c r="J145" s="428" t="s">
        <v>821</v>
      </c>
      <c r="K145" s="428" t="s">
        <v>821</v>
      </c>
      <c r="L145" s="428" t="s">
        <v>821</v>
      </c>
      <c r="M145" s="428" t="s">
        <v>821</v>
      </c>
      <c r="N145" s="428" t="s">
        <v>821</v>
      </c>
      <c r="O145" s="428" t="s">
        <v>821</v>
      </c>
      <c r="P145" s="428" t="s">
        <v>821</v>
      </c>
      <c r="Q145" s="428" t="s">
        <v>821</v>
      </c>
      <c r="R145" s="428" t="s">
        <v>821</v>
      </c>
      <c r="S145" s="431"/>
    </row>
    <row r="146" spans="3:19" ht="27.6">
      <c r="C146" s="428" t="s">
        <v>1450</v>
      </c>
      <c r="D146" s="428" t="s">
        <v>1451</v>
      </c>
      <c r="E146" s="428" t="s">
        <v>913</v>
      </c>
      <c r="F146" s="428" t="s">
        <v>1452</v>
      </c>
      <c r="G146" s="428" t="s">
        <v>1453</v>
      </c>
      <c r="H146" s="428" t="s">
        <v>1454</v>
      </c>
      <c r="I146" s="428" t="s">
        <v>821</v>
      </c>
      <c r="J146" s="428" t="s">
        <v>821</v>
      </c>
      <c r="K146" s="428" t="s">
        <v>821</v>
      </c>
      <c r="L146" s="428" t="s">
        <v>821</v>
      </c>
      <c r="M146" s="428" t="s">
        <v>821</v>
      </c>
      <c r="N146" s="428" t="s">
        <v>821</v>
      </c>
      <c r="O146" s="428" t="s">
        <v>821</v>
      </c>
      <c r="P146" s="428" t="s">
        <v>821</v>
      </c>
      <c r="Q146" s="428" t="s">
        <v>821</v>
      </c>
      <c r="R146" s="428" t="s">
        <v>821</v>
      </c>
      <c r="S146" s="431"/>
    </row>
    <row r="147" spans="3:19">
      <c r="C147" s="428" t="s">
        <v>1170</v>
      </c>
      <c r="D147" s="428" t="s">
        <v>1171</v>
      </c>
      <c r="E147" s="428" t="s">
        <v>623</v>
      </c>
      <c r="F147" s="428" t="s">
        <v>1455</v>
      </c>
      <c r="G147" s="428" t="s">
        <v>1172</v>
      </c>
      <c r="H147" s="428" t="s">
        <v>1456</v>
      </c>
      <c r="I147" s="428" t="s">
        <v>821</v>
      </c>
      <c r="J147" s="428" t="s">
        <v>821</v>
      </c>
      <c r="K147" s="428" t="s">
        <v>821</v>
      </c>
      <c r="L147" s="428" t="s">
        <v>821</v>
      </c>
      <c r="M147" s="428" t="s">
        <v>821</v>
      </c>
      <c r="N147" s="428" t="s">
        <v>821</v>
      </c>
      <c r="O147" s="428" t="s">
        <v>821</v>
      </c>
      <c r="P147" s="428" t="s">
        <v>821</v>
      </c>
      <c r="Q147" s="428" t="s">
        <v>821</v>
      </c>
      <c r="R147" s="428" t="s">
        <v>821</v>
      </c>
      <c r="S147" s="431"/>
    </row>
    <row r="148" spans="3:19" ht="41.4">
      <c r="C148" s="428" t="s">
        <v>1457</v>
      </c>
      <c r="D148" s="428" t="s">
        <v>1458</v>
      </c>
      <c r="E148" s="428" t="s">
        <v>1017</v>
      </c>
      <c r="F148" s="428" t="s">
        <v>1459</v>
      </c>
      <c r="G148" s="428" t="s">
        <v>1460</v>
      </c>
      <c r="H148" s="428" t="s">
        <v>1461</v>
      </c>
      <c r="I148" s="428" t="s">
        <v>821</v>
      </c>
      <c r="J148" s="428" t="s">
        <v>821</v>
      </c>
      <c r="K148" s="428" t="s">
        <v>821</v>
      </c>
      <c r="L148" s="428" t="s">
        <v>821</v>
      </c>
      <c r="M148" s="428" t="s">
        <v>821</v>
      </c>
      <c r="N148" s="428" t="s">
        <v>821</v>
      </c>
      <c r="O148" s="428" t="s">
        <v>821</v>
      </c>
      <c r="P148" s="428" t="s">
        <v>821</v>
      </c>
      <c r="Q148" s="428" t="s">
        <v>821</v>
      </c>
      <c r="R148" s="428" t="s">
        <v>821</v>
      </c>
      <c r="S148" s="431"/>
    </row>
    <row r="149" spans="3:19" ht="18.600000000000001">
      <c r="G149" s="478" t="s">
        <v>948</v>
      </c>
      <c r="H149" s="479">
        <v>48.01</v>
      </c>
    </row>
    <row r="156" spans="3:19">
      <c r="D156" s="606" t="s">
        <v>907</v>
      </c>
      <c r="E156" s="606"/>
      <c r="F156" s="606"/>
      <c r="G156" s="606"/>
    </row>
    <row r="157" spans="3:19">
      <c r="D157" s="606" t="s">
        <v>908</v>
      </c>
      <c r="E157" s="606"/>
      <c r="F157" s="606"/>
      <c r="G157" s="606"/>
    </row>
    <row r="158" spans="3:19">
      <c r="D158" s="606" t="s">
        <v>909</v>
      </c>
      <c r="E158" s="606"/>
      <c r="F158" s="606"/>
      <c r="G158" s="606"/>
    </row>
    <row r="159" spans="3:19">
      <c r="D159"/>
      <c r="E159"/>
      <c r="F159"/>
      <c r="G159"/>
    </row>
    <row r="160" spans="3:19">
      <c r="D160"/>
      <c r="E160"/>
      <c r="F160"/>
      <c r="G160"/>
    </row>
    <row r="161" spans="4:7">
      <c r="D161"/>
      <c r="E161"/>
      <c r="F161"/>
      <c r="G161"/>
    </row>
    <row r="162" spans="4:7">
      <c r="D162"/>
      <c r="E162"/>
      <c r="F162"/>
      <c r="G162"/>
    </row>
    <row r="163" spans="4:7">
      <c r="D163"/>
      <c r="E163"/>
      <c r="F163"/>
      <c r="G163"/>
    </row>
    <row r="164" spans="4:7">
      <c r="D164"/>
      <c r="E164"/>
      <c r="F164"/>
      <c r="G164"/>
    </row>
    <row r="165" spans="4:7">
      <c r="D165" s="606" t="s">
        <v>3187</v>
      </c>
      <c r="E165" s="606"/>
      <c r="F165" s="606"/>
      <c r="G165" s="606"/>
    </row>
    <row r="166" spans="4:7">
      <c r="D166" s="606" t="s">
        <v>3188</v>
      </c>
      <c r="E166" s="606"/>
      <c r="F166" s="606"/>
      <c r="G166" s="606"/>
    </row>
    <row r="167" spans="4:7">
      <c r="D167" s="606" t="s">
        <v>3189</v>
      </c>
      <c r="E167" s="606"/>
      <c r="F167" s="606"/>
      <c r="G167" s="606"/>
    </row>
  </sheetData>
  <mergeCells count="11">
    <mergeCell ref="D157:G157"/>
    <mergeCell ref="D158:G158"/>
    <mergeCell ref="D165:G165"/>
    <mergeCell ref="D166:G166"/>
    <mergeCell ref="D167:G167"/>
    <mergeCell ref="D156:G156"/>
    <mergeCell ref="A1:B2"/>
    <mergeCell ref="C1:D1"/>
    <mergeCell ref="E1:F1"/>
    <mergeCell ref="C2:D2"/>
    <mergeCell ref="E2:G2"/>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TotalTime>7</TotalTime>
  <Application>Microsoft Excel</Application>
  <DocSecurity>0</DocSecurity>
  <ScaleCrop>false</ScaleCrop>
  <HeadingPairs>
    <vt:vector size="4" baseType="variant">
      <vt:variant>
        <vt:lpstr>Planilhas</vt:lpstr>
      </vt:variant>
      <vt:variant>
        <vt:i4>15</vt:i4>
      </vt:variant>
      <vt:variant>
        <vt:lpstr>Intervalos Nomeados</vt:lpstr>
      </vt:variant>
      <vt:variant>
        <vt:i4>5</vt:i4>
      </vt:variant>
    </vt:vector>
  </HeadingPairs>
  <TitlesOfParts>
    <vt:vector size="20" baseType="lpstr">
      <vt:lpstr>orcam</vt:lpstr>
      <vt:lpstr>RESUMO</vt:lpstr>
      <vt:lpstr>conograma</vt:lpstr>
      <vt:lpstr>BDI</vt:lpstr>
      <vt:lpstr>MAO DE OBRA</vt:lpstr>
      <vt:lpstr>encargos sociais</vt:lpstr>
      <vt:lpstr>Composições_08-22</vt:lpstr>
      <vt:lpstr>demolição</vt:lpstr>
      <vt:lpstr>ESTRUTURA</vt:lpstr>
      <vt:lpstr>COBERTURA</vt:lpstr>
      <vt:lpstr>REVESTIMENTOS</vt:lpstr>
      <vt:lpstr>ELETRICA</vt:lpstr>
      <vt:lpstr>logica</vt:lpstr>
      <vt:lpstr>DEMAIS</vt:lpstr>
      <vt:lpstr>HIDRAULICA</vt:lpstr>
      <vt:lpstr>'Composições_08-22'!Area_de_impressao</vt:lpstr>
      <vt:lpstr>conograma!Area_de_impressao</vt:lpstr>
      <vt:lpstr>'encargos sociais'!Area_de_impressao</vt:lpstr>
      <vt:lpstr>orcam!Area_de_impressao</vt:lpstr>
      <vt:lpstr>RESUMO!Area_de_impressao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DETRAN-MT</dc:creator>
  <cp:lastModifiedBy>Bruno Borges</cp:lastModifiedBy>
  <cp:revision>1</cp:revision>
  <cp:lastPrinted>2022-11-30T06:08:30Z</cp:lastPrinted>
  <dcterms:created xsi:type="dcterms:W3CDTF">2007-09-19T14:00:04Z</dcterms:created>
  <dcterms:modified xsi:type="dcterms:W3CDTF">2022-11-30T06:15:09Z</dcterms:modified>
</cp:coreProperties>
</file>